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11740" windowHeight="9460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'2020'!$A$8:$AN$15</definedName>
    <definedName name="_xlnm._FilterDatabase" localSheetId="2" hidden="1">'2021'!$A$8:$V$9</definedName>
    <definedName name="_xlnm._FilterDatabase" localSheetId="3" hidden="1">'2022'!$A$9:$V$35</definedName>
    <definedName name="_xlnm._FilterDatabase" localSheetId="0" hidden="1">'Раздел 1'!$A$17:$XEX$136</definedName>
    <definedName name="Z_01451C91_14DA_4D26_B1B3_18A70391612A_.wvu.FilterData" localSheetId="1" hidden="1">'2020'!$A$8:$AN$9</definedName>
    <definedName name="Z_01451C91_14DA_4D26_B1B3_18A70391612A_.wvu.PrintArea" localSheetId="1" hidden="1">'2020'!$A$1:$V$23</definedName>
    <definedName name="Z_01451C91_14DA_4D26_B1B3_18A70391612A_.wvu.PrintArea" localSheetId="2" hidden="1">'2021'!$A$1:$V$112</definedName>
    <definedName name="Z_01451C91_14DA_4D26_B1B3_18A70391612A_.wvu.PrintArea" localSheetId="3" hidden="1">'2022'!$A$1:$V$38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'2020'!$A$8:$AN$9</definedName>
    <definedName name="Z_16B8344E_73EB_416B_B009_420D58C33AEC_.wvu.PrintArea" localSheetId="1" hidden="1">'2020'!$A$1:$V$23</definedName>
    <definedName name="Z_16B8344E_73EB_416B_B009_420D58C33AEC_.wvu.PrintArea" localSheetId="2" hidden="1">'2021'!$A$1:$V$112</definedName>
    <definedName name="Z_16B8344E_73EB_416B_B009_420D58C33AEC_.wvu.PrintArea" localSheetId="3" hidden="1">'2022'!$A$1:$V$38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'2020'!$A$8:$AN$9</definedName>
    <definedName name="Z_35164214_6B83_4B40_8294_2E9A0423440B_.wvu.FilterData" localSheetId="1" hidden="1">'2020'!$A$10:$AN$10</definedName>
    <definedName name="Z_35164214_6B83_4B40_8294_2E9A0423440B_.wvu.PrintArea" localSheetId="1" hidden="1">'2020'!$A$1:$V$23</definedName>
    <definedName name="Z_35164214_6B83_4B40_8294_2E9A0423440B_.wvu.PrintArea" localSheetId="2" hidden="1">'2021'!$A$1:$V$112</definedName>
    <definedName name="Z_35164214_6B83_4B40_8294_2E9A0423440B_.wvu.PrintArea" localSheetId="3" hidden="1">'2022'!$A$1:$V$38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'2020'!$A$8:$AN$9</definedName>
    <definedName name="Z_4B6D6BCB_EE2D_42AC_9192_354A33B0E0EA_.wvu.FilterData" localSheetId="2" hidden="1">'2021'!$A$9:$V$14</definedName>
    <definedName name="Z_4B6D6BCB_EE2D_42AC_9192_354A33B0E0EA_.wvu.PrintArea" localSheetId="1" hidden="1">'2020'!$A$1:$V$23</definedName>
    <definedName name="Z_4B6D6BCB_EE2D_42AC_9192_354A33B0E0EA_.wvu.PrintArea" localSheetId="2" hidden="1">'2021'!$A$1:$V$112</definedName>
    <definedName name="Z_4B6D6BCB_EE2D_42AC_9192_354A33B0E0EA_.wvu.PrintArea" localSheetId="3" hidden="1">'2022'!$A$1:$V$38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'2020'!$A$8:$AN$9</definedName>
    <definedName name="Z_83613F8C_5050_4CDE_94E5_E4721A2F1A39_.wvu.FilterData" localSheetId="1" hidden="1">'2020'!$A$8:$AN$9</definedName>
    <definedName name="Z_B742453E_6192_4495_8455_B4A974C6429E_.wvu.FilterData" localSheetId="1" hidden="1">'2020'!$A$8:$AN$9</definedName>
    <definedName name="Z_B742453E_6192_4495_8455_B4A974C6429E_.wvu.PrintArea" localSheetId="1" hidden="1">'2020'!$A$1:$V$23</definedName>
    <definedName name="Z_B742453E_6192_4495_8455_B4A974C6429E_.wvu.PrintArea" localSheetId="2" hidden="1">'2021'!$A$1:$V$112</definedName>
    <definedName name="Z_B742453E_6192_4495_8455_B4A974C6429E_.wvu.PrintArea" localSheetId="3" hidden="1">'2022'!$A$1:$V$38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'2020'!$A$8:$AN$9</definedName>
    <definedName name="Z_DE2E8392_397B_4E2C_B9DD_E1C088B12D54_.wvu.FilterData" localSheetId="1" hidden="1">'2020'!$A$8:$AN$9</definedName>
    <definedName name="Z_DFCDC4A7_B1EE_4F7B_A9A5_CB3F46056C80_.wvu.FilterData" localSheetId="1" hidden="1">'2020'!$A$8:$AN$9</definedName>
    <definedName name="Z_DFCDC4A7_B1EE_4F7B_A9A5_CB3F46056C80_.wvu.PrintArea" localSheetId="1" hidden="1">'2020'!$A$1:$V$23</definedName>
    <definedName name="Z_DFCDC4A7_B1EE_4F7B_A9A5_CB3F46056C80_.wvu.PrintArea" localSheetId="2" hidden="1">'2021'!$A$1:$V$112</definedName>
    <definedName name="Z_DFCDC4A7_B1EE_4F7B_A9A5_CB3F46056C80_.wvu.PrintArea" localSheetId="3" hidden="1">'2022'!$A$1:$V$38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'2020'!$A$8:$AN$9</definedName>
    <definedName name="Z_E557CDC6_6AA0_4DD0_B6F9_A94A1E4C138A_.wvu.PrintArea" localSheetId="1" hidden="1">'2020'!$A$1:$V$23</definedName>
    <definedName name="Z_E557CDC6_6AA0_4DD0_B6F9_A94A1E4C138A_.wvu.PrintArea" localSheetId="2" hidden="1">'2021'!$A$1:$V$112</definedName>
    <definedName name="Z_E557CDC6_6AA0_4DD0_B6F9_A94A1E4C138A_.wvu.PrintArea" localSheetId="3" hidden="1">'2022'!$A$1:$V$38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'2020'!$A$8:$AN$9</definedName>
    <definedName name="_xlnm.Print_Area" localSheetId="1">'2020'!$A$1:$V$26</definedName>
    <definedName name="_xlnm.Print_Area" localSheetId="2">'2021'!$A$1:$AF$114</definedName>
    <definedName name="_xlnm.Print_Area" localSheetId="3">'2022'!$A$1:$AF$38</definedName>
    <definedName name="_xlnm.Print_Area" localSheetId="0">'Раздел 1'!$A$1:$L$136</definedName>
  </definedNames>
  <calcPr calcId="145621"/>
</workbook>
</file>

<file path=xl/calcChain.xml><?xml version="1.0" encoding="utf-8"?>
<calcChain xmlns="http://schemas.openxmlformats.org/spreadsheetml/2006/main">
  <c r="D27" i="6" l="1"/>
  <c r="D28" i="6" s="1"/>
  <c r="E27" i="6"/>
  <c r="E28" i="6" s="1"/>
  <c r="F27" i="6"/>
  <c r="F28" i="6" s="1"/>
  <c r="G27" i="6"/>
  <c r="H27" i="6"/>
  <c r="H28" i="6" s="1"/>
  <c r="I27" i="6"/>
  <c r="I28" i="6" s="1"/>
  <c r="J27" i="6"/>
  <c r="J28" i="6" s="1"/>
  <c r="K27" i="6"/>
  <c r="L27" i="6"/>
  <c r="L28" i="6" s="1"/>
  <c r="M27" i="6"/>
  <c r="M28" i="6" s="1"/>
  <c r="N27" i="6"/>
  <c r="N28" i="6" s="1"/>
  <c r="O27" i="6"/>
  <c r="P27" i="6"/>
  <c r="P28" i="6" s="1"/>
  <c r="Q27" i="6"/>
  <c r="Q28" i="6" s="1"/>
  <c r="R27" i="6"/>
  <c r="R28" i="6" s="1"/>
  <c r="S27" i="6"/>
  <c r="T27" i="6"/>
  <c r="T28" i="6" s="1"/>
  <c r="U27" i="6"/>
  <c r="U28" i="6" s="1"/>
  <c r="V27" i="6"/>
  <c r="V28" i="6" s="1"/>
  <c r="G28" i="6"/>
  <c r="K28" i="6"/>
  <c r="O28" i="6"/>
  <c r="S28" i="6"/>
  <c r="C27" i="6"/>
  <c r="V22" i="6"/>
  <c r="C22" i="6" s="1"/>
  <c r="V24" i="6"/>
  <c r="C24" i="6" s="1"/>
  <c r="V23" i="6"/>
  <c r="C23" i="6" s="1"/>
  <c r="D112" i="5" l="1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C112" i="5"/>
  <c r="A98" i="5"/>
  <c r="D32" i="6"/>
  <c r="D33" i="6" s="1"/>
  <c r="E32" i="6"/>
  <c r="E33" i="6" s="1"/>
  <c r="F32" i="6"/>
  <c r="F33" i="6" s="1"/>
  <c r="G32" i="6"/>
  <c r="G33" i="6" s="1"/>
  <c r="H32" i="6"/>
  <c r="H33" i="6" s="1"/>
  <c r="I32" i="6"/>
  <c r="I33" i="6" s="1"/>
  <c r="J32" i="6"/>
  <c r="J33" i="6" s="1"/>
  <c r="K32" i="6"/>
  <c r="K33" i="6" s="1"/>
  <c r="L32" i="6"/>
  <c r="L33" i="6" s="1"/>
  <c r="M32" i="6"/>
  <c r="M33" i="6" s="1"/>
  <c r="N32" i="6"/>
  <c r="N33" i="6" s="1"/>
  <c r="O32" i="6"/>
  <c r="P32" i="6"/>
  <c r="P33" i="6" s="1"/>
  <c r="Q32" i="6"/>
  <c r="Q33" i="6" s="1"/>
  <c r="R32" i="6"/>
  <c r="R33" i="6" s="1"/>
  <c r="S32" i="6"/>
  <c r="S33" i="6" s="1"/>
  <c r="T32" i="6"/>
  <c r="T33" i="6" s="1"/>
  <c r="U32" i="6"/>
  <c r="U33" i="6" s="1"/>
  <c r="O33" i="6"/>
  <c r="V31" i="6"/>
  <c r="C31" i="6" s="1"/>
  <c r="V30" i="6"/>
  <c r="V32" i="6" l="1"/>
  <c r="V33" i="6" s="1"/>
  <c r="C30" i="6"/>
  <c r="C32" i="6" s="1"/>
  <c r="C33" i="6" s="1"/>
  <c r="A56" i="2"/>
  <c r="A57" i="2" s="1"/>
  <c r="A58" i="2" s="1"/>
  <c r="A59" i="2" s="1"/>
  <c r="A60" i="2" s="1"/>
  <c r="A61" i="2" s="1"/>
  <c r="A62" i="2" s="1"/>
  <c r="A63" i="2" s="1"/>
  <c r="V13" i="6" l="1"/>
  <c r="C13" i="6" s="1"/>
  <c r="V14" i="6"/>
  <c r="C14" i="6" s="1"/>
  <c r="A14" i="6"/>
  <c r="A15" i="6" s="1"/>
  <c r="A16" i="6" s="1"/>
  <c r="A17" i="6" s="1"/>
  <c r="A22" i="6" s="1"/>
  <c r="A23" i="6" s="1"/>
  <c r="A24" i="6" s="1"/>
  <c r="A25" i="6" s="1"/>
  <c r="A26" i="6" s="1"/>
  <c r="A30" i="6" s="1"/>
  <c r="A13" i="6"/>
  <c r="V12" i="6"/>
  <c r="C15" i="6"/>
  <c r="T15" i="6"/>
  <c r="N15" i="6"/>
  <c r="V17" i="6" l="1"/>
  <c r="V25" i="6"/>
  <c r="V26" i="6"/>
  <c r="N13" i="5" l="1"/>
  <c r="N14" i="5" s="1"/>
  <c r="D12" i="5"/>
  <c r="C12" i="5" s="1"/>
  <c r="E13" i="5"/>
  <c r="E14" i="5" s="1"/>
  <c r="F13" i="5"/>
  <c r="F14" i="5" s="1"/>
  <c r="G13" i="5"/>
  <c r="G14" i="5" s="1"/>
  <c r="H13" i="5"/>
  <c r="H14" i="5" s="1"/>
  <c r="I13" i="5"/>
  <c r="I14" i="5" s="1"/>
  <c r="J13" i="5"/>
  <c r="J14" i="5" s="1"/>
  <c r="K13" i="5"/>
  <c r="L13" i="5"/>
  <c r="L14" i="5" s="1"/>
  <c r="M13" i="5"/>
  <c r="M14" i="5" s="1"/>
  <c r="O13" i="5"/>
  <c r="O14" i="5" s="1"/>
  <c r="P13" i="5"/>
  <c r="P14" i="5" s="1"/>
  <c r="Q13" i="5"/>
  <c r="Q14" i="5" s="1"/>
  <c r="R13" i="5"/>
  <c r="R14" i="5" s="1"/>
  <c r="S13" i="5"/>
  <c r="S14" i="5" s="1"/>
  <c r="T13" i="5"/>
  <c r="T14" i="5" s="1"/>
  <c r="U13" i="5"/>
  <c r="U14" i="5" s="1"/>
  <c r="K14" i="5"/>
  <c r="D17" i="5"/>
  <c r="V17" i="5"/>
  <c r="D18" i="5"/>
  <c r="V18" i="5"/>
  <c r="D19" i="5"/>
  <c r="V19" i="5"/>
  <c r="D20" i="5"/>
  <c r="V20" i="5"/>
  <c r="D21" i="5"/>
  <c r="V21" i="5"/>
  <c r="D22" i="5"/>
  <c r="V22" i="5"/>
  <c r="D23" i="5"/>
  <c r="V23" i="5"/>
  <c r="D24" i="5"/>
  <c r="V24" i="5"/>
  <c r="D25" i="5"/>
  <c r="V25" i="5"/>
  <c r="D26" i="5"/>
  <c r="V26" i="5"/>
  <c r="D27" i="5"/>
  <c r="V27" i="5"/>
  <c r="D28" i="5"/>
  <c r="V28" i="5"/>
  <c r="D29" i="5"/>
  <c r="V29" i="5"/>
  <c r="D30" i="5"/>
  <c r="V30" i="5"/>
  <c r="D31" i="5"/>
  <c r="V31" i="5"/>
  <c r="D32" i="5"/>
  <c r="V32" i="5"/>
  <c r="V33" i="5"/>
  <c r="C33" i="5" s="1"/>
  <c r="V34" i="5"/>
  <c r="C34" i="5" s="1"/>
  <c r="D35" i="5"/>
  <c r="V35" i="5"/>
  <c r="D36" i="5"/>
  <c r="V36" i="5"/>
  <c r="D37" i="5"/>
  <c r="V37" i="5"/>
  <c r="D38" i="5"/>
  <c r="V38" i="5"/>
  <c r="D39" i="5"/>
  <c r="V39" i="5"/>
  <c r="D40" i="5"/>
  <c r="V40" i="5"/>
  <c r="D41" i="5"/>
  <c r="V41" i="5"/>
  <c r="D42" i="5"/>
  <c r="V42" i="5"/>
  <c r="D43" i="5"/>
  <c r="V43" i="5"/>
  <c r="D44" i="5"/>
  <c r="V44" i="5"/>
  <c r="D45" i="5"/>
  <c r="V45" i="5"/>
  <c r="D46" i="5"/>
  <c r="V46" i="5"/>
  <c r="D47" i="5"/>
  <c r="V47" i="5"/>
  <c r="D48" i="5"/>
  <c r="V48" i="5"/>
  <c r="D49" i="5"/>
  <c r="V49" i="5"/>
  <c r="D50" i="5"/>
  <c r="V50" i="5"/>
  <c r="D51" i="5"/>
  <c r="V51" i="5"/>
  <c r="D52" i="5"/>
  <c r="C52" i="5" s="1"/>
  <c r="D53" i="5"/>
  <c r="C53" i="5" s="1"/>
  <c r="D54" i="5"/>
  <c r="C54" i="5" s="1"/>
  <c r="D55" i="5"/>
  <c r="V55" i="5"/>
  <c r="D56" i="5"/>
  <c r="V56" i="5"/>
  <c r="D57" i="5"/>
  <c r="C57" i="5" s="1"/>
  <c r="D58" i="5"/>
  <c r="V58" i="5"/>
  <c r="D59" i="5"/>
  <c r="V59" i="5"/>
  <c r="D60" i="5"/>
  <c r="V60" i="5"/>
  <c r="D61" i="5"/>
  <c r="V61" i="5"/>
  <c r="D62" i="5"/>
  <c r="V62" i="5"/>
  <c r="D63" i="5"/>
  <c r="V63" i="5"/>
  <c r="D64" i="5"/>
  <c r="V64" i="5"/>
  <c r="D65" i="5"/>
  <c r="V65" i="5"/>
  <c r="D66" i="5"/>
  <c r="V66" i="5"/>
  <c r="D67" i="5"/>
  <c r="V67" i="5"/>
  <c r="D68" i="5"/>
  <c r="V68" i="5"/>
  <c r="D69" i="5"/>
  <c r="V69" i="5"/>
  <c r="D70" i="5"/>
  <c r="V70" i="5"/>
  <c r="D71" i="5"/>
  <c r="V71" i="5"/>
  <c r="D72" i="5"/>
  <c r="V72" i="5"/>
  <c r="D73" i="5"/>
  <c r="V73" i="5"/>
  <c r="D74" i="5"/>
  <c r="V74" i="5"/>
  <c r="D75" i="5"/>
  <c r="V75" i="5"/>
  <c r="D76" i="5"/>
  <c r="V76" i="5"/>
  <c r="D77" i="5"/>
  <c r="V77" i="5"/>
  <c r="D78" i="5"/>
  <c r="V78" i="5"/>
  <c r="D79" i="5"/>
  <c r="V79" i="5"/>
  <c r="D80" i="5"/>
  <c r="V80" i="5"/>
  <c r="D81" i="5"/>
  <c r="C81" i="5" s="1"/>
  <c r="D82" i="5"/>
  <c r="C82" i="5" s="1"/>
  <c r="D83" i="5"/>
  <c r="V83" i="5"/>
  <c r="D84" i="5"/>
  <c r="V84" i="5"/>
  <c r="D85" i="5"/>
  <c r="V85" i="5"/>
  <c r="D86" i="5"/>
  <c r="V86" i="5"/>
  <c r="D87" i="5"/>
  <c r="V87" i="5"/>
  <c r="D88" i="5"/>
  <c r="V88" i="5"/>
  <c r="D89" i="5"/>
  <c r="V89" i="5"/>
  <c r="D90" i="5"/>
  <c r="V90" i="5"/>
  <c r="D91" i="5"/>
  <c r="V91" i="5"/>
  <c r="D92" i="5"/>
  <c r="V92" i="5"/>
  <c r="E93" i="5"/>
  <c r="E94" i="5" s="1"/>
  <c r="F93" i="5"/>
  <c r="F94" i="5" s="1"/>
  <c r="G93" i="5"/>
  <c r="G94" i="5" s="1"/>
  <c r="H93" i="5"/>
  <c r="H94" i="5" s="1"/>
  <c r="I93" i="5"/>
  <c r="I94" i="5" s="1"/>
  <c r="J93" i="5"/>
  <c r="K93" i="5"/>
  <c r="K94" i="5" s="1"/>
  <c r="L93" i="5"/>
  <c r="L94" i="5" s="1"/>
  <c r="M93" i="5"/>
  <c r="M94" i="5" s="1"/>
  <c r="N93" i="5"/>
  <c r="N94" i="5" s="1"/>
  <c r="O93" i="5"/>
  <c r="O94" i="5" s="1"/>
  <c r="P93" i="5"/>
  <c r="P94" i="5" s="1"/>
  <c r="Q93" i="5"/>
  <c r="Q94" i="5" s="1"/>
  <c r="R93" i="5"/>
  <c r="R94" i="5" s="1"/>
  <c r="S93" i="5"/>
  <c r="S94" i="5" s="1"/>
  <c r="T93" i="5"/>
  <c r="T94" i="5" s="1"/>
  <c r="U93" i="5"/>
  <c r="U94" i="5" s="1"/>
  <c r="J94" i="5"/>
  <c r="D98" i="5"/>
  <c r="V98" i="5"/>
  <c r="D99" i="5"/>
  <c r="V99" i="5"/>
  <c r="E100" i="5"/>
  <c r="E101" i="5" s="1"/>
  <c r="F100" i="5"/>
  <c r="F101" i="5" s="1"/>
  <c r="G100" i="5"/>
  <c r="G101" i="5" s="1"/>
  <c r="H100" i="5"/>
  <c r="H101" i="5" s="1"/>
  <c r="I100" i="5"/>
  <c r="I101" i="5" s="1"/>
  <c r="J100" i="5"/>
  <c r="J101" i="5" s="1"/>
  <c r="K100" i="5"/>
  <c r="K101" i="5" s="1"/>
  <c r="L100" i="5"/>
  <c r="L101" i="5" s="1"/>
  <c r="M100" i="5"/>
  <c r="M101" i="5" s="1"/>
  <c r="N100" i="5"/>
  <c r="N101" i="5" s="1"/>
  <c r="O100" i="5"/>
  <c r="O101" i="5" s="1"/>
  <c r="P100" i="5"/>
  <c r="P101" i="5" s="1"/>
  <c r="Q100" i="5"/>
  <c r="Q101" i="5" s="1"/>
  <c r="R100" i="5"/>
  <c r="R101" i="5" s="1"/>
  <c r="S100" i="5"/>
  <c r="S101" i="5" s="1"/>
  <c r="T100" i="5"/>
  <c r="T101" i="5" s="1"/>
  <c r="U100" i="5"/>
  <c r="U101" i="5" s="1"/>
  <c r="D104" i="5"/>
  <c r="V104" i="5"/>
  <c r="V105" i="5" s="1"/>
  <c r="V106" i="5" s="1"/>
  <c r="E105" i="5"/>
  <c r="E106" i="5" s="1"/>
  <c r="F105" i="5"/>
  <c r="F106" i="5" s="1"/>
  <c r="G105" i="5"/>
  <c r="G106" i="5" s="1"/>
  <c r="H105" i="5"/>
  <c r="H106" i="5" s="1"/>
  <c r="I105" i="5"/>
  <c r="I106" i="5" s="1"/>
  <c r="J105" i="5"/>
  <c r="J106" i="5" s="1"/>
  <c r="K105" i="5"/>
  <c r="K106" i="5" s="1"/>
  <c r="L105" i="5"/>
  <c r="L106" i="5" s="1"/>
  <c r="M105" i="5"/>
  <c r="M106" i="5" s="1"/>
  <c r="N105" i="5"/>
  <c r="N106" i="5" s="1"/>
  <c r="O105" i="5"/>
  <c r="O106" i="5" s="1"/>
  <c r="P105" i="5"/>
  <c r="P106" i="5" s="1"/>
  <c r="Q105" i="5"/>
  <c r="Q106" i="5" s="1"/>
  <c r="R105" i="5"/>
  <c r="R106" i="5" s="1"/>
  <c r="S105" i="5"/>
  <c r="S106" i="5" s="1"/>
  <c r="T105" i="5"/>
  <c r="T106" i="5" s="1"/>
  <c r="U105" i="5"/>
  <c r="U106" i="5" s="1"/>
  <c r="V109" i="5"/>
  <c r="C109" i="5" s="1"/>
  <c r="D110" i="5"/>
  <c r="D111" i="5" s="1"/>
  <c r="E110" i="5"/>
  <c r="E111" i="5" s="1"/>
  <c r="F110" i="5"/>
  <c r="F111" i="5" s="1"/>
  <c r="G110" i="5"/>
  <c r="H110" i="5"/>
  <c r="H111" i="5" s="1"/>
  <c r="I110" i="5"/>
  <c r="I111" i="5" s="1"/>
  <c r="J110" i="5"/>
  <c r="J111" i="5" s="1"/>
  <c r="K110" i="5"/>
  <c r="K111" i="5" s="1"/>
  <c r="L110" i="5"/>
  <c r="L111" i="5" s="1"/>
  <c r="M110" i="5"/>
  <c r="M111" i="5" s="1"/>
  <c r="N110" i="5"/>
  <c r="N111" i="5" s="1"/>
  <c r="O110" i="5"/>
  <c r="O111" i="5" s="1"/>
  <c r="P110" i="5"/>
  <c r="P111" i="5" s="1"/>
  <c r="Q110" i="5"/>
  <c r="Q111" i="5" s="1"/>
  <c r="R110" i="5"/>
  <c r="R111" i="5" s="1"/>
  <c r="S110" i="5"/>
  <c r="S111" i="5" s="1"/>
  <c r="T110" i="5"/>
  <c r="T111" i="5" s="1"/>
  <c r="U110" i="5"/>
  <c r="U111" i="5" s="1"/>
  <c r="G111" i="5"/>
  <c r="V100" i="5" l="1"/>
  <c r="V101" i="5" s="1"/>
  <c r="C91" i="5"/>
  <c r="C87" i="5"/>
  <c r="C83" i="5"/>
  <c r="C78" i="5"/>
  <c r="C74" i="5"/>
  <c r="C89" i="5"/>
  <c r="C85" i="5"/>
  <c r="C80" i="5"/>
  <c r="C76" i="5"/>
  <c r="C72" i="5"/>
  <c r="C68" i="5"/>
  <c r="C70" i="5"/>
  <c r="C62" i="5"/>
  <c r="C64" i="5"/>
  <c r="C60" i="5"/>
  <c r="C50" i="5"/>
  <c r="C46" i="5"/>
  <c r="C43" i="5"/>
  <c r="C40" i="5"/>
  <c r="C36" i="5"/>
  <c r="C31" i="5"/>
  <c r="C27" i="5"/>
  <c r="C23" i="5"/>
  <c r="C19" i="5"/>
  <c r="C66" i="5"/>
  <c r="C58" i="5"/>
  <c r="C48" i="5"/>
  <c r="C44" i="5"/>
  <c r="C42" i="5"/>
  <c r="C38" i="5"/>
  <c r="C29" i="5"/>
  <c r="C25" i="5"/>
  <c r="C21" i="5"/>
  <c r="C17" i="5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C92" i="5"/>
  <c r="C88" i="5"/>
  <c r="C84" i="5"/>
  <c r="C79" i="5"/>
  <c r="C75" i="5"/>
  <c r="C71" i="5"/>
  <c r="C67" i="5"/>
  <c r="C63" i="5"/>
  <c r="C59" i="5"/>
  <c r="C49" i="5"/>
  <c r="C45" i="5"/>
  <c r="C39" i="5"/>
  <c r="C35" i="5"/>
  <c r="C30" i="5"/>
  <c r="C26" i="5"/>
  <c r="C22" i="5"/>
  <c r="C18" i="5"/>
  <c r="C104" i="5"/>
  <c r="C105" i="5" s="1"/>
  <c r="C106" i="5" s="1"/>
  <c r="C90" i="5"/>
  <c r="C86" i="5"/>
  <c r="C77" i="5"/>
  <c r="C73" i="5"/>
  <c r="C69" i="5"/>
  <c r="C65" i="5"/>
  <c r="C61" i="5"/>
  <c r="C51" i="5"/>
  <c r="C47" i="5"/>
  <c r="C41" i="5"/>
  <c r="C37" i="5"/>
  <c r="C32" i="5"/>
  <c r="C28" i="5"/>
  <c r="C24" i="5"/>
  <c r="C20" i="5"/>
  <c r="C99" i="5"/>
  <c r="C110" i="5"/>
  <c r="C111" i="5" s="1"/>
  <c r="C98" i="5"/>
  <c r="C56" i="5"/>
  <c r="C55" i="5"/>
  <c r="V13" i="5"/>
  <c r="V14" i="5" s="1"/>
  <c r="D100" i="5"/>
  <c r="D101" i="5" s="1"/>
  <c r="D93" i="5"/>
  <c r="D94" i="5" s="1"/>
  <c r="D105" i="5"/>
  <c r="D106" i="5" s="1"/>
  <c r="V110" i="5"/>
  <c r="V111" i="5" s="1"/>
  <c r="V93" i="5"/>
  <c r="V94" i="5" s="1"/>
  <c r="D13" i="5"/>
  <c r="D14" i="5" s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9" i="5" s="1"/>
  <c r="A104" i="5" s="1"/>
  <c r="A109" i="5" s="1"/>
  <c r="C100" i="5"/>
  <c r="C101" i="5" s="1"/>
  <c r="C93" i="5"/>
  <c r="C94" i="5" s="1"/>
  <c r="C13" i="5"/>
  <c r="C14" i="5" s="1"/>
  <c r="I26" i="2"/>
  <c r="H26" i="2"/>
  <c r="S34" i="6"/>
  <c r="Q34" i="6"/>
  <c r="O34" i="6"/>
  <c r="M34" i="6"/>
  <c r="K34" i="6"/>
  <c r="I34" i="6"/>
  <c r="G34" i="6"/>
  <c r="E34" i="6"/>
  <c r="C26" i="6"/>
  <c r="J92" i="2" s="1"/>
  <c r="C25" i="6"/>
  <c r="U18" i="6"/>
  <c r="U19" i="6" s="1"/>
  <c r="S18" i="6"/>
  <c r="S19" i="6" s="1"/>
  <c r="R18" i="6"/>
  <c r="R19" i="6" s="1"/>
  <c r="Q18" i="6"/>
  <c r="Q19" i="6" s="1"/>
  <c r="P18" i="6"/>
  <c r="P19" i="6" s="1"/>
  <c r="O18" i="6"/>
  <c r="O19" i="6" s="1"/>
  <c r="N18" i="6"/>
  <c r="N19" i="6" s="1"/>
  <c r="M18" i="6"/>
  <c r="M19" i="6" s="1"/>
  <c r="L18" i="6"/>
  <c r="L19" i="6" s="1"/>
  <c r="K18" i="6"/>
  <c r="K19" i="6" s="1"/>
  <c r="J18" i="6"/>
  <c r="J19" i="6" s="1"/>
  <c r="I18" i="6"/>
  <c r="I19" i="6" s="1"/>
  <c r="H18" i="6"/>
  <c r="H19" i="6" s="1"/>
  <c r="G18" i="6"/>
  <c r="G19" i="6" s="1"/>
  <c r="F18" i="6"/>
  <c r="F19" i="6" s="1"/>
  <c r="E18" i="6"/>
  <c r="E19" i="6" s="1"/>
  <c r="V18" i="6"/>
  <c r="V19" i="6" s="1"/>
  <c r="D16" i="6"/>
  <c r="C16" i="6" s="1"/>
  <c r="T12" i="6"/>
  <c r="T18" i="6" s="1"/>
  <c r="T19" i="6" s="1"/>
  <c r="D12" i="6"/>
  <c r="D18" i="6" s="1"/>
  <c r="D19" i="6" s="1"/>
  <c r="U34" i="6" l="1"/>
  <c r="D34" i="6"/>
  <c r="L34" i="6"/>
  <c r="T34" i="6"/>
  <c r="F34" i="6"/>
  <c r="N34" i="6"/>
  <c r="H34" i="6"/>
  <c r="P34" i="6"/>
  <c r="J34" i="6"/>
  <c r="R34" i="6"/>
  <c r="C113" i="5"/>
  <c r="C114" i="5" s="1"/>
  <c r="A31" i="6"/>
  <c r="C17" i="6"/>
  <c r="J25" i="2" s="1"/>
  <c r="C12" i="6"/>
  <c r="C28" i="6"/>
  <c r="V34" i="6"/>
  <c r="C18" i="6" l="1"/>
  <c r="C19" i="6" s="1"/>
  <c r="C34" i="6" l="1"/>
  <c r="C35" i="6" s="1"/>
  <c r="J135" i="2" s="1"/>
  <c r="J50" i="2"/>
  <c r="C36" i="6" l="1"/>
  <c r="I108" i="2"/>
  <c r="H108" i="2"/>
  <c r="J30" i="2" l="1"/>
  <c r="J46" i="2" l="1"/>
  <c r="I114" i="2"/>
  <c r="H114" i="2"/>
  <c r="D18" i="4" l="1"/>
  <c r="C18" i="4" s="1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A18" i="4"/>
  <c r="A19" i="4" s="1"/>
  <c r="J102" i="2" l="1"/>
  <c r="J82" i="2"/>
  <c r="J47" i="2"/>
  <c r="J43" i="2"/>
  <c r="J41" i="2" l="1"/>
  <c r="E14" i="4" l="1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J40" i="2" l="1"/>
  <c r="D20" i="4" l="1"/>
  <c r="C20" i="4" s="1"/>
  <c r="X20" i="4" s="1"/>
  <c r="I132" i="2" l="1"/>
  <c r="I133" i="2" s="1"/>
  <c r="H132" i="2"/>
  <c r="H120" i="2"/>
  <c r="H121" i="2" s="1"/>
  <c r="I27" i="2"/>
  <c r="H27" i="2"/>
  <c r="A21" i="2" l="1"/>
  <c r="A22" i="2" s="1"/>
  <c r="A23" i="2" s="1"/>
  <c r="A24" i="2" s="1"/>
  <c r="A25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l="1"/>
  <c r="A42" i="2" s="1"/>
  <c r="A43" i="2" s="1"/>
  <c r="A44" i="2" s="1"/>
  <c r="A45" i="2" s="1"/>
  <c r="A46" i="2" s="1"/>
  <c r="A47" i="2" s="1"/>
  <c r="A48" i="2" s="1"/>
  <c r="A49" i="2" s="1"/>
  <c r="E22" i="4"/>
  <c r="F22" i="4"/>
  <c r="G22" i="4"/>
  <c r="H22" i="4"/>
  <c r="I22" i="4"/>
  <c r="J22" i="4"/>
  <c r="K22" i="4"/>
  <c r="K23" i="4" s="1"/>
  <c r="L22" i="4"/>
  <c r="M22" i="4"/>
  <c r="N22" i="4"/>
  <c r="O22" i="4"/>
  <c r="O23" i="4" s="1"/>
  <c r="P22" i="4"/>
  <c r="Q22" i="4"/>
  <c r="R22" i="4"/>
  <c r="S22" i="4"/>
  <c r="S23" i="4" s="1"/>
  <c r="T22" i="4"/>
  <c r="U22" i="4"/>
  <c r="V22" i="4"/>
  <c r="E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A50" i="2" l="1"/>
  <c r="A51" i="2" s="1"/>
  <c r="A52" i="2" s="1"/>
  <c r="A53" i="2" s="1"/>
  <c r="A54" i="2" s="1"/>
  <c r="A55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G23" i="4"/>
  <c r="R23" i="4"/>
  <c r="N23" i="4"/>
  <c r="J23" i="4"/>
  <c r="U23" i="4"/>
  <c r="Q23" i="4"/>
  <c r="M23" i="4"/>
  <c r="I23" i="4"/>
  <c r="E23" i="4"/>
  <c r="T23" i="4"/>
  <c r="P23" i="4"/>
  <c r="L23" i="4"/>
  <c r="H23" i="4"/>
  <c r="A92" i="2" l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C30" i="7"/>
  <c r="A20" i="4" l="1"/>
  <c r="H109" i="2"/>
  <c r="I109" i="2"/>
  <c r="C26" i="7" l="1"/>
  <c r="H133" i="2" l="1"/>
  <c r="I125" i="2"/>
  <c r="I126" i="2" s="1"/>
  <c r="H125" i="2"/>
  <c r="H126" i="2" s="1"/>
  <c r="I120" i="2"/>
  <c r="I121" i="2" s="1"/>
  <c r="I115" i="2"/>
  <c r="H115" i="2"/>
  <c r="I134" i="2" l="1"/>
  <c r="H134" i="2"/>
  <c r="D19" i="4"/>
  <c r="D21" i="4" s="1"/>
  <c r="D13" i="4"/>
  <c r="J103" i="2" l="1"/>
  <c r="C13" i="4"/>
  <c r="C14" i="4" s="1"/>
  <c r="D14" i="4"/>
  <c r="J76" i="2"/>
  <c r="J84" i="2"/>
  <c r="J89" i="2"/>
  <c r="J91" i="2"/>
  <c r="J94" i="2"/>
  <c r="J96" i="2"/>
  <c r="J100" i="2"/>
  <c r="J56" i="2"/>
  <c r="J57" i="2"/>
  <c r="J58" i="2"/>
  <c r="J60" i="2"/>
  <c r="J62" i="2"/>
  <c r="J64" i="2"/>
  <c r="J66" i="2"/>
  <c r="J68" i="2"/>
  <c r="J70" i="2"/>
  <c r="J74" i="2"/>
  <c r="C19" i="4"/>
  <c r="D22" i="4"/>
  <c r="J59" i="2"/>
  <c r="J61" i="2"/>
  <c r="J63" i="2"/>
  <c r="J65" i="2"/>
  <c r="J67" i="2"/>
  <c r="J69" i="2"/>
  <c r="J71" i="2"/>
  <c r="J73" i="2"/>
  <c r="J75" i="2"/>
  <c r="J83" i="2"/>
  <c r="J88" i="2"/>
  <c r="J90" i="2"/>
  <c r="J93" i="2"/>
  <c r="J95" i="2"/>
  <c r="J97" i="2"/>
  <c r="J99" i="2"/>
  <c r="J101" i="2"/>
  <c r="J33" i="2"/>
  <c r="J37" i="2"/>
  <c r="J39" i="2"/>
  <c r="J45" i="2"/>
  <c r="J49" i="2"/>
  <c r="J51" i="2"/>
  <c r="J42" i="2"/>
  <c r="J54" i="2"/>
  <c r="J78" i="2"/>
  <c r="J79" i="2"/>
  <c r="J105" i="2"/>
  <c r="J107" i="2"/>
  <c r="J131" i="2"/>
  <c r="J32" i="2"/>
  <c r="J34" i="2"/>
  <c r="J36" i="2"/>
  <c r="J38" i="2"/>
  <c r="J44" i="2"/>
  <c r="J48" i="2"/>
  <c r="J52" i="2"/>
  <c r="J53" i="2"/>
  <c r="J77" i="2"/>
  <c r="J80" i="2"/>
  <c r="J86" i="2"/>
  <c r="J106" i="2"/>
  <c r="J35" i="2"/>
  <c r="J72" i="2"/>
  <c r="J55" i="2"/>
  <c r="J87" i="2"/>
  <c r="J104" i="2"/>
  <c r="J81" i="2"/>
  <c r="F15" i="4"/>
  <c r="F23" i="4" s="1"/>
  <c r="V15" i="4"/>
  <c r="V23" i="4" s="1"/>
  <c r="J85" i="2"/>
  <c r="J119" i="2"/>
  <c r="D18" i="7"/>
  <c r="D19" i="7"/>
  <c r="C21" i="4" l="1"/>
  <c r="C22" i="4" s="1"/>
  <c r="D20" i="7" s="1"/>
  <c r="J31" i="2"/>
  <c r="J98" i="2"/>
  <c r="J130" i="2"/>
  <c r="J20" i="2"/>
  <c r="J129" i="2"/>
  <c r="J124" i="2"/>
  <c r="J118" i="2"/>
  <c r="D15" i="4"/>
  <c r="D23" i="4" s="1"/>
  <c r="C15" i="4"/>
  <c r="D10" i="7"/>
  <c r="D13" i="7"/>
  <c r="D7" i="7"/>
  <c r="D12" i="7"/>
  <c r="F4" i="7"/>
  <c r="J22" i="2"/>
  <c r="J21" i="2"/>
  <c r="J23" i="2"/>
  <c r="J24" i="2"/>
  <c r="E18" i="7"/>
  <c r="F18" i="7"/>
  <c r="D11" i="7"/>
  <c r="J26" i="2" l="1"/>
  <c r="J27" i="2" s="1"/>
  <c r="J108" i="2"/>
  <c r="J109" i="2" s="1"/>
  <c r="C23" i="4"/>
  <c r="J132" i="2"/>
  <c r="J120" i="2"/>
  <c r="J121" i="2" s="1"/>
  <c r="J125" i="2"/>
  <c r="J126" i="2" s="1"/>
  <c r="E12" i="7"/>
  <c r="E8" i="7"/>
  <c r="D21" i="7"/>
  <c r="F14" i="7"/>
  <c r="E17" i="7"/>
  <c r="E9" i="7"/>
  <c r="E21" i="7"/>
  <c r="E14" i="7"/>
  <c r="D15" i="7"/>
  <c r="D17" i="7"/>
  <c r="D16" i="7"/>
  <c r="D14" i="7"/>
  <c r="F10" i="7"/>
  <c r="F5" i="7"/>
  <c r="E15" i="7"/>
  <c r="E10" i="7"/>
  <c r="E13" i="7"/>
  <c r="E7" i="7"/>
  <c r="E5" i="7"/>
  <c r="D8" i="7"/>
  <c r="D4" i="7"/>
  <c r="D5" i="7"/>
  <c r="D9" i="7"/>
  <c r="E16" i="7"/>
  <c r="E19" i="7"/>
  <c r="C18" i="7"/>
  <c r="F11" i="7"/>
  <c r="F17" i="7"/>
  <c r="D6" i="7" l="1"/>
  <c r="F15" i="7"/>
  <c r="C15" i="7" s="1"/>
  <c r="F8" i="7"/>
  <c r="C8" i="7" s="1"/>
  <c r="F16" i="7"/>
  <c r="C16" i="7" s="1"/>
  <c r="F9" i="7"/>
  <c r="C9" i="7" s="1"/>
  <c r="F20" i="7"/>
  <c r="F21" i="7"/>
  <c r="C21" i="7" s="1"/>
  <c r="F13" i="7"/>
  <c r="C13" i="7" s="1"/>
  <c r="F12" i="7"/>
  <c r="C12" i="7" s="1"/>
  <c r="F19" i="7"/>
  <c r="C19" i="7" s="1"/>
  <c r="G18" i="7"/>
  <c r="J133" i="2"/>
  <c r="C10" i="7"/>
  <c r="E11" i="7"/>
  <c r="C11" i="7" s="1"/>
  <c r="C5" i="7"/>
  <c r="D24" i="7"/>
  <c r="E20" i="7"/>
  <c r="E6" i="7"/>
  <c r="C14" i="7"/>
  <c r="E4" i="7"/>
  <c r="C4" i="7" s="1"/>
  <c r="C17" i="7"/>
  <c r="A106" i="2" l="1"/>
  <c r="A107" i="2" s="1"/>
  <c r="A112" i="2" s="1"/>
  <c r="C20" i="7"/>
  <c r="G20" i="7" s="1"/>
  <c r="G19" i="7"/>
  <c r="F6" i="7"/>
  <c r="C6" i="7" s="1"/>
  <c r="G16" i="7"/>
  <c r="G13" i="7"/>
  <c r="C24" i="4"/>
  <c r="C25" i="4" s="1"/>
  <c r="G15" i="7"/>
  <c r="G8" i="7"/>
  <c r="G5" i="7"/>
  <c r="G17" i="7"/>
  <c r="E24" i="7"/>
  <c r="G12" i="7"/>
  <c r="G10" i="7"/>
  <c r="G4" i="7"/>
  <c r="G14" i="7"/>
  <c r="G21" i="7"/>
  <c r="A113" i="2" l="1"/>
  <c r="A118" i="2" s="1"/>
  <c r="A119" i="2" s="1"/>
  <c r="A124" i="2" s="1"/>
  <c r="A129" i="2" s="1"/>
  <c r="A130" i="2" s="1"/>
  <c r="A131" i="2" s="1"/>
  <c r="D29" i="7"/>
  <c r="D31" i="7" s="1"/>
  <c r="G11" i="7"/>
  <c r="G6" i="7"/>
  <c r="E29" i="7" l="1"/>
  <c r="E31" i="7" s="1"/>
  <c r="F7" i="7"/>
  <c r="C7" i="7" l="1"/>
  <c r="C24" i="7" s="1"/>
  <c r="G24" i="7" s="1"/>
  <c r="F24" i="7"/>
  <c r="G7" i="7" l="1"/>
  <c r="F29" i="7" l="1"/>
  <c r="F31" i="7" l="1"/>
  <c r="C29" i="7"/>
  <c r="C31" i="7" s="1"/>
  <c r="B24" i="7" l="1"/>
  <c r="J113" i="2" l="1"/>
  <c r="J112" i="2"/>
  <c r="J114" i="2" l="1"/>
  <c r="J115" i="2" s="1"/>
  <c r="G9" i="7" s="1"/>
  <c r="J134" i="2" l="1"/>
  <c r="J136" i="2" s="1"/>
</calcChain>
</file>

<file path=xl/comments1.xml><?xml version="1.0" encoding="utf-8"?>
<comments xmlns="http://schemas.openxmlformats.org/spreadsheetml/2006/main">
  <authors>
    <author>Автор</author>
  </authors>
  <commentList>
    <comment ref="E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V25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неточные данные по объемам</t>
        </r>
      </text>
    </comment>
    <comment ref="G2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AD50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AD5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V58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по дому взяты из аис</t>
        </r>
      </text>
    </comment>
    <comment ref="E8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8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8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</commentList>
</comments>
</file>

<file path=xl/sharedStrings.xml><?xml version="1.0" encoding="utf-8"?>
<sst xmlns="http://schemas.openxmlformats.org/spreadsheetml/2006/main" count="777" uniqueCount="218">
  <si>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</si>
  <si>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</si>
  <si>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</si>
  <si>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</si>
  <si>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</si>
  <si>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</si>
  <si>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</si>
  <si>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</si>
  <si>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</si>
  <si>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</si>
  <si>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</si>
  <si>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</si>
  <si>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</si>
  <si>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</si>
  <si>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</si>
  <si>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</si>
  <si>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</si>
  <si>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</si>
  <si>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</si>
  <si>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</si>
  <si>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</si>
  <si>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</si>
  <si>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</si>
  <si>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</si>
  <si>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</si>
  <si>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</si>
  <si>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</si>
  <si>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</si>
  <si>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</si>
  <si>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</si>
  <si>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</si>
  <si>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</si>
  <si>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</si>
  <si>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</si>
  <si>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</si>
  <si>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Новоладожское городское поселение</t>
  </si>
  <si>
    <t>Г. Новая Ладога, Наб. Ладожской Флотилии, д. 22</t>
  </si>
  <si>
    <t>Г. Новая Ладога, ул. М. Горького, д. 7/9</t>
  </si>
  <si>
    <t>Г. Новая Ладога, ул. Пионерская, д. 18/А</t>
  </si>
  <si>
    <t>Г. Новая Ладога, ул. Пионерская, д. 3</t>
  </si>
  <si>
    <t>Г. Новая Ладога, ул. Пролетарский канал, д. 12</t>
  </si>
  <si>
    <t>Итого по Волховскому району</t>
  </si>
  <si>
    <t>Выборгский район</t>
  </si>
  <si>
    <t>Муниципальное образование Город Выборг</t>
  </si>
  <si>
    <t xml:space="preserve">Г. Выборг, наб. 40-летия ВЛКСМ, д. 3  </t>
  </si>
  <si>
    <t xml:space="preserve">Г. Выборг, ул. Морская Набережная, д. 24  </t>
  </si>
  <si>
    <t xml:space="preserve">Г. Выборг, ул. Морская Набережная, д. 24а  </t>
  </si>
  <si>
    <t>Г. Выборг, пер. Рыбный, д. 2</t>
  </si>
  <si>
    <t xml:space="preserve">Г. Выборг, просп. Ленина, д. 12/10  </t>
  </si>
  <si>
    <t xml:space="preserve">Г. Выборг, просп. Ленина, д. 4  </t>
  </si>
  <si>
    <t xml:space="preserve">Г. Выборг, просп. Ленина, д. 6  </t>
  </si>
  <si>
    <t xml:space="preserve">Г. Выборг, просп. Ленина, д. 7  </t>
  </si>
  <si>
    <t xml:space="preserve">Г. Выборг, просп. Ленина, д. 8  </t>
  </si>
  <si>
    <t xml:space="preserve">Г. Выборг, просп. Ленинградский, д. 14  </t>
  </si>
  <si>
    <t xml:space="preserve">Г. Выборг, просп. Ленинградский, д. 15  </t>
  </si>
  <si>
    <t xml:space="preserve">Г. Выборг, просп. Ленинградский, д. 31  </t>
  </si>
  <si>
    <t xml:space="preserve">Г. Выборг, просп. Ленинградский, д. 9  </t>
  </si>
  <si>
    <t xml:space="preserve">Г. Выборг, просп. Суворова, д. 13  </t>
  </si>
  <si>
    <t xml:space="preserve">Г. Выборг, просп. Суворова, д. 3  </t>
  </si>
  <si>
    <t>г. Выборг, пр-т Ленина, д. 18</t>
  </si>
  <si>
    <t xml:space="preserve">Г. Выборг, ул. Водной Заставы, д. 6  </t>
  </si>
  <si>
    <t xml:space="preserve">Г. Выборг, ул. Вокзальная, д. 13  </t>
  </si>
  <si>
    <t>Г. Выборг, ул. Выборгская, д. 1</t>
  </si>
  <si>
    <t xml:space="preserve">Г. Выборг, ул. Выборгская, д. 17  </t>
  </si>
  <si>
    <t xml:space="preserve">Г. Выборг, ул. Выборгская, д. 1а  </t>
  </si>
  <si>
    <t xml:space="preserve">Г. Выборг, ул. Выборгская, д. 3  </t>
  </si>
  <si>
    <t xml:space="preserve">Г. Выборг, ул. Выборгская, д. 3а  </t>
  </si>
  <si>
    <t>Г. Выборг, ул. Госпитальная, д. 2</t>
  </si>
  <si>
    <t xml:space="preserve">Г. Выборг, ул. Железнодорожная, д. 2  </t>
  </si>
  <si>
    <t xml:space="preserve">Г. Выборг, ул. Железнодорожная, д. 4  </t>
  </si>
  <si>
    <t xml:space="preserve">Г. Выборг, ул. Казарменная, д. 1  </t>
  </si>
  <si>
    <t xml:space="preserve">Г. Выборг, ул. Казарменная, д. 5  </t>
  </si>
  <si>
    <t xml:space="preserve">Г. Выборг, ул. Казарменная, д. 7  </t>
  </si>
  <si>
    <t>Г. Выборг, ул. Красноармейская, д. 14</t>
  </si>
  <si>
    <t xml:space="preserve">Г. Выборг, ул. Красноармейская, д. 16  </t>
  </si>
  <si>
    <t xml:space="preserve">Г. Выборг, ул. Красноармейская, д. 9  </t>
  </si>
  <si>
    <t xml:space="preserve">Г. Выборг, ул. Краснофлотская, д. 1 </t>
  </si>
  <si>
    <t xml:space="preserve">Г. Выборг, ул. Крепостная, д. 12  </t>
  </si>
  <si>
    <t xml:space="preserve">Г. Выборг, ул. Крепостная, д. 13  </t>
  </si>
  <si>
    <t xml:space="preserve">Г. Выборг, ул. Крепостная, д. 2/4  </t>
  </si>
  <si>
    <t xml:space="preserve">Г. Выборг, ул. Крепостная, д. 21  </t>
  </si>
  <si>
    <t xml:space="preserve">Г. Выборг, ул. Крепостная, д. 3  </t>
  </si>
  <si>
    <t xml:space="preserve">Г. Выборг, ул. Крепостная, д. 37  </t>
  </si>
  <si>
    <t xml:space="preserve">Г. Выборг, ул. Крепостная, д. 47  </t>
  </si>
  <si>
    <t xml:space="preserve">Г. Выборг, ул. Крепостная, д. 5а  </t>
  </si>
  <si>
    <t xml:space="preserve">Г. Выборг, ул. Крепостная, д. 6  </t>
  </si>
  <si>
    <t>Г. Выборг, ул. Крепостная, д. 8</t>
  </si>
  <si>
    <t xml:space="preserve">Г. Выборг, ул. Кривоносова, д. 13а  </t>
  </si>
  <si>
    <t xml:space="preserve">Г. Выборг, ул. Кривоносова, д. 13б  </t>
  </si>
  <si>
    <t xml:space="preserve">Г. Выборг, ул. Майорова, д. 2  </t>
  </si>
  <si>
    <t xml:space="preserve">Г. Выборг, ул. Майорова, д. 4  </t>
  </si>
  <si>
    <t xml:space="preserve">Г. Выборг, ул. Некрасова, д. 1  </t>
  </si>
  <si>
    <t xml:space="preserve">Г. Выборг, ул. Некрасова, д. 3  </t>
  </si>
  <si>
    <t xml:space="preserve">Г. Выборг, ул. Первомайская, д. 2  </t>
  </si>
  <si>
    <t xml:space="preserve">Г. Выборг, ул. Петровская, д. 2  </t>
  </si>
  <si>
    <t xml:space="preserve">Г. Выборг, ул. Прогонная, д. 1  </t>
  </si>
  <si>
    <t>Г. Выборг, ул. Прогонная, д. 14</t>
  </si>
  <si>
    <t xml:space="preserve">Г. Выборг, ул. Прогонная, д. 6  </t>
  </si>
  <si>
    <t xml:space="preserve">Г. Выборг, ул. Садовая, д. 3  </t>
  </si>
  <si>
    <t xml:space="preserve">Г. Выборг, ул. Северная, д. 10  </t>
  </si>
  <si>
    <t xml:space="preserve">Г. Выборг, ул. Северная, д. 8  </t>
  </si>
  <si>
    <t xml:space="preserve">Г. Выборг, ул. Сторожевой Башни, д. 10  </t>
  </si>
  <si>
    <t xml:space="preserve">Г. Выборг, ул. Сторожевой Башни, д. 12  </t>
  </si>
  <si>
    <t xml:space="preserve">Г. Выборг, ул. Сторожевой Башни, д. 18  </t>
  </si>
  <si>
    <t>Г. Выборг, ул. Сторожевой Башни, д. 3</t>
  </si>
  <si>
    <t xml:space="preserve">Г. Выборг, ул. Титова, д. 4  </t>
  </si>
  <si>
    <t xml:space="preserve">Г. Выборг, ул. Тургенева, д. 8  </t>
  </si>
  <si>
    <t xml:space="preserve">Г. Выборг, ш. Ленинградское, д. 11  </t>
  </si>
  <si>
    <t xml:space="preserve">Г. Выборг, ш. Ленинградское, д. 12  </t>
  </si>
  <si>
    <t xml:space="preserve">Г. Выборг, ш. Ленинградское, д. 15  </t>
  </si>
  <si>
    <t xml:space="preserve">Г. Выборг, ш. Ленинградское, д. 16  </t>
  </si>
  <si>
    <t xml:space="preserve">Г. Выборг, ш. Ленинградское, д. 3  </t>
  </si>
  <si>
    <t>Итого по Выборгскому району</t>
  </si>
  <si>
    <t>Гатчинский муниципальный район</t>
  </si>
  <si>
    <t>Муниципальное образование Город Гатчина</t>
  </si>
  <si>
    <t>Г. Гатчина, просп. 25 Октября, д. 23</t>
  </si>
  <si>
    <t>ХВС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</si>
  <si>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</si>
  <si>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</si>
  <si>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</si>
  <si>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ул. Жукова, д. 12</t>
  </si>
  <si>
    <t>Г. Кингисепп, ул. Жукова, д. 14</t>
  </si>
  <si>
    <t xml:space="preserve">Итого по Кингисеппскому муниципальному району 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</si>
  <si>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</si>
  <si>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</si>
  <si>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Урицкого, д. 4</t>
  </si>
  <si>
    <t>Итого по Лодейнопольскому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</si>
  <si>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</si>
  <si>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</si>
  <si>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пл. Свободы, д. 12</t>
  </si>
  <si>
    <t>Г. Тихвин, ул. Советская, д. 33</t>
  </si>
  <si>
    <t>Г. Тихвин, ул. Чернышевская, д. 48</t>
  </si>
  <si>
    <t>Итого по Ленинградской области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</si>
  <si>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</si>
  <si>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</si>
  <si>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</si>
  <si>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</si>
  <si>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</si>
  <si>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</si>
  <si>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</si>
  <si>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</si>
  <si>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</si>
  <si>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</si>
  <si>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</si>
  <si>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</si>
  <si>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</si>
  <si>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РО</t>
  </si>
  <si>
    <t>деревянный</t>
  </si>
  <si>
    <t>кирпич</t>
  </si>
  <si>
    <t>Волховский муниципальный район</t>
  </si>
  <si>
    <t>деревянный/кирпичный</t>
  </si>
  <si>
    <t>3</t>
  </si>
  <si>
    <t>2 и 3</t>
  </si>
  <si>
    <t>3 и 4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</si>
  <si>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</si>
  <si>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</si>
  <si>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</si>
  <si>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</si>
  <si>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</si>
  <si>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</si>
  <si>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</si>
  <si>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</si>
  <si>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</si>
  <si>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</si>
  <si>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</si>
  <si>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</si>
  <si>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</si>
  <si>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</si>
  <si>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</si>
  <si>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</si>
  <si>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</si>
  <si>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</si>
  <si>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</si>
  <si>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</si>
  <si>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</si>
  <si>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</si>
  <si>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дерево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</si>
  <si>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</si>
  <si>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</si>
  <si>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</si>
  <si>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</si>
  <si>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>фундамент</t>
  </si>
  <si>
    <t>лифт</t>
  </si>
  <si>
    <t>х</t>
  </si>
  <si>
    <t>Стоимость капитального ремонта за счет средств собственников помещений в МКД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</si>
  <si>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</si>
  <si>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Г. Выборг, просп. Ленина, д. 8а</t>
  </si>
  <si>
    <t xml:space="preserve">Г. Выборг, просп. Ленина, д. 16  </t>
  </si>
  <si>
    <t>5-6</t>
  </si>
  <si>
    <t xml:space="preserve">Г. Выборг, просп. Ленина, д. 20  </t>
  </si>
  <si>
    <t xml:space="preserve">Г. Выборг, просп. Ленинградский, д. 2  </t>
  </si>
  <si>
    <t>Г. Выборг, ул. Куйбышева, д. 7</t>
  </si>
  <si>
    <t xml:space="preserve">Г. Выборг, ул. Южный Вал, д. 18  </t>
  </si>
  <si>
    <t>кирпично-деревянный</t>
  </si>
  <si>
    <t>Раздел I. Перечень многоквартирных домов,  которые подлежат капитальному ремонту в 2020-2022 годах, за счет средств собственников, формирующих фонд капитального ремонта на счетах регионального оператора, являющиеся объектами культурного наследия</t>
  </si>
  <si>
    <t>Раздел II. Перечень многоквартирных домов, являющихся объектами культурного наследия и  подлежащие капитальному ремонту в 2020 году за счет средств собственников, формирующих фонд капитального ремонта на счетах регионального оператора</t>
  </si>
  <si>
    <t>Раздел III. Перечень многоквартирных домов, являющихся объектами культурного наследия и  подлежащие капитальному ремонту в 2021 году за счет средств собственников, формирующих фонд капитального ремонта на счетах регионального оператора</t>
  </si>
  <si>
    <t>Раздел IV. Перечень многоквартирных домов, являющихся объектами культурного наследия и  подлежащие капитальному ремонту в 2022 году за счет средств собственников, формирующих фонд капитального ремонта на счетах регионального оператора</t>
  </si>
  <si>
    <t>постановлением Правительства</t>
  </si>
  <si>
    <t>Ленинградской области</t>
  </si>
  <si>
    <t>(в редакции постановления</t>
  </si>
  <si>
    <t>(приложение 4)</t>
  </si>
  <si>
    <t>Итого по Волховскому муниципальному району</t>
  </si>
  <si>
    <t>Итого по Тихвинскому муниципальному району</t>
  </si>
  <si>
    <t>Г. Гатчина, ул. Рощинская, д. 4</t>
  </si>
  <si>
    <t>Кирпичный</t>
  </si>
  <si>
    <t>Г. Выборг, просп. Ленинградский, д. 16</t>
  </si>
  <si>
    <t>кв.солберга</t>
  </si>
  <si>
    <t xml:space="preserve">Г. Выборг, бул. Кутузова, д. 31  </t>
  </si>
  <si>
    <t>да</t>
  </si>
  <si>
    <t xml:space="preserve">Г. Выборг, просп. Суворова, д. 1  </t>
  </si>
  <si>
    <t>Г. Новая Ладога, ул. Пролетарский канал, д. 31</t>
  </si>
  <si>
    <t>Г. Выборг, ул. Подгорная, д. 12</t>
  </si>
  <si>
    <t>16</t>
  </si>
  <si>
    <t xml:space="preserve">Правительства Ленинградской области  </t>
  </si>
  <si>
    <t>УТВЕРЖДЕН</t>
  </si>
  <si>
    <t>от 23 июля 2019 года № 345</t>
  </si>
  <si>
    <t>от 30 декабря 2021 года №903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</si>
</sst>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/>
    <xf numFmtId="0" fontId="7" fillId="0" borderId="0"/>
    <xf numFmtId="0" fontId="9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7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6" fillId="0" borderId="0" xfId="0" applyFont="1" applyFill="1" applyAlignment="1">
      <alignment vertical="center"/>
    </xf>
    <xf numFmtId="0" fontId="16" fillId="0" borderId="0" xfId="0" applyFont="1" applyFill="1"/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2" fontId="6" fillId="0" borderId="12" xfId="1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inden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2" fontId="6" fillId="0" borderId="35" xfId="1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3" fontId="6" fillId="0" borderId="5" xfId="29" applyFont="1" applyFill="1" applyBorder="1"/>
    <xf numFmtId="4" fontId="6" fillId="0" borderId="5" xfId="0" applyNumberFormat="1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/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0" fontId="17" fillId="0" borderId="5" xfId="0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5" fillId="0" borderId="5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5" xfId="0" applyFont="1" applyFill="1" applyBorder="1"/>
    <xf numFmtId="1" fontId="13" fillId="0" borderId="5" xfId="0" applyNumberFormat="1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3" fillId="0" borderId="4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/>
    <xf numFmtId="4" fontId="6" fillId="0" borderId="12" xfId="0" applyNumberFormat="1" applyFont="1" applyFill="1" applyBorder="1" applyAlignment="1">
      <alignment horizontal="right" vertical="center" inden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 wrapText="1"/>
    </xf>
    <xf numFmtId="14" fontId="6" fillId="0" borderId="12" xfId="0" applyNumberFormat="1" applyFont="1" applyFill="1" applyBorder="1" applyAlignment="1">
      <alignment horizontal="right" vertical="center" indent="1"/>
    </xf>
    <xf numFmtId="3" fontId="6" fillId="0" borderId="12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right" vertical="center" indent="1"/>
    </xf>
    <xf numFmtId="2" fontId="6" fillId="0" borderId="12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4" fontId="8" fillId="0" borderId="0" xfId="0" applyNumberFormat="1" applyFont="1" applyFill="1" applyBorder="1"/>
    <xf numFmtId="4" fontId="6" fillId="0" borderId="43" xfId="0" applyNumberFormat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/>
    <xf numFmtId="4" fontId="17" fillId="0" borderId="0" xfId="0" applyNumberFormat="1" applyFont="1" applyFill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0" fontId="16" fillId="0" borderId="5" xfId="0" applyFont="1" applyFill="1" applyBorder="1"/>
    <xf numFmtId="0" fontId="6" fillId="0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right" vertical="center" indent="1"/>
    </xf>
    <xf numFmtId="43" fontId="16" fillId="0" borderId="5" xfId="29" applyFont="1" applyFill="1" applyBorder="1"/>
    <xf numFmtId="0" fontId="6" fillId="0" borderId="5" xfId="0" applyFont="1" applyFill="1" applyBorder="1" applyAlignment="1">
      <alignment vertical="center" wrapText="1"/>
    </xf>
    <xf numFmtId="0" fontId="15" fillId="0" borderId="5" xfId="0" applyFont="1" applyFill="1" applyBorder="1"/>
    <xf numFmtId="43" fontId="6" fillId="0" borderId="5" xfId="29" applyFont="1" applyFill="1" applyBorder="1" applyAlignment="1">
      <alignment horizontal="center" vertical="center"/>
    </xf>
    <xf numFmtId="43" fontId="6" fillId="0" borderId="0" xfId="29" applyFont="1" applyFill="1" applyAlignment="1">
      <alignment vertical="center"/>
    </xf>
    <xf numFmtId="43" fontId="5" fillId="0" borderId="5" xfId="29" applyFont="1" applyFill="1" applyBorder="1" applyAlignment="1">
      <alignment horizontal="center" vertical="center"/>
    </xf>
    <xf numFmtId="43" fontId="6" fillId="0" borderId="5" xfId="29" applyFont="1" applyFill="1" applyBorder="1" applyAlignment="1">
      <alignment vertical="center" wrapText="1"/>
    </xf>
    <xf numFmtId="43" fontId="6" fillId="0" borderId="5" xfId="29" applyFont="1" applyFill="1" applyBorder="1" applyAlignment="1">
      <alignment vertical="center"/>
    </xf>
    <xf numFmtId="43" fontId="5" fillId="0" borderId="5" xfId="29" applyFont="1" applyFill="1" applyBorder="1" applyAlignment="1">
      <alignment horizontal="center" vertical="center" wrapText="1"/>
    </xf>
    <xf numFmtId="43" fontId="16" fillId="0" borderId="0" xfId="29" applyFont="1" applyFill="1"/>
    <xf numFmtId="43" fontId="6" fillId="0" borderId="0" xfId="29" applyFont="1" applyFill="1"/>
    <xf numFmtId="0" fontId="16" fillId="0" borderId="45" xfId="0" applyFont="1" applyFill="1" applyBorder="1"/>
    <xf numFmtId="43" fontId="16" fillId="0" borderId="8" xfId="29" applyFont="1" applyFill="1" applyBorder="1"/>
    <xf numFmtId="43" fontId="6" fillId="0" borderId="47" xfId="29" applyFont="1" applyFill="1" applyBorder="1" applyAlignment="1">
      <alignment horizontal="center" vertical="center"/>
    </xf>
    <xf numFmtId="43" fontId="6" fillId="0" borderId="0" xfId="29" applyFont="1" applyFill="1" applyAlignment="1">
      <alignment vertical="center" wrapText="1"/>
    </xf>
    <xf numFmtId="0" fontId="13" fillId="0" borderId="48" xfId="0" applyFont="1" applyFill="1" applyBorder="1" applyAlignment="1">
      <alignment horizontal="center" vertical="center" wrapText="1"/>
    </xf>
    <xf numFmtId="4" fontId="13" fillId="0" borderId="48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/>
    <xf numFmtId="0" fontId="13" fillId="0" borderId="49" xfId="0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/>
    <xf numFmtId="1" fontId="6" fillId="0" borderId="4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2" fontId="6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3" fontId="6" fillId="0" borderId="5" xfId="29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3" fontId="18" fillId="0" borderId="5" xfId="29" applyFont="1" applyFill="1" applyBorder="1" applyAlignment="1">
      <alignment horizontal="center" wrapText="1"/>
    </xf>
    <xf numFmtId="43" fontId="6" fillId="0" borderId="5" xfId="29" applyFont="1" applyFill="1" applyBorder="1" applyAlignment="1">
      <alignment horizontal="center"/>
    </xf>
    <xf numFmtId="43" fontId="6" fillId="0" borderId="5" xfId="29" applyNumberFormat="1" applyFont="1" applyFill="1" applyBorder="1"/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3" fontId="6" fillId="0" borderId="0" xfId="29" applyFont="1" applyFill="1" applyAlignment="1">
      <alignment horizontal="center" vertical="center"/>
    </xf>
    <xf numFmtId="43" fontId="6" fillId="0" borderId="5" xfId="29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6" fillId="0" borderId="32" xfId="1" applyFont="1" applyFill="1" applyBorder="1" applyAlignment="1">
      <alignment horizontal="left" vertical="center" wrapText="1"/>
    </xf>
    <xf numFmtId="0" fontId="6" fillId="0" borderId="34" xfId="1" applyFont="1" applyFill="1" applyBorder="1" applyAlignment="1">
      <alignment horizontal="left" vertical="center" wrapText="1"/>
    </xf>
    <xf numFmtId="0" fontId="5" fillId="0" borderId="33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5" xfId="0" applyNumberFormat="1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 wrapText="1"/>
    </xf>
    <xf numFmtId="1" fontId="6" fillId="0" borderId="5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0" fontId="5" fillId="0" borderId="42" xfId="1" applyFont="1" applyFill="1" applyBorder="1" applyAlignment="1">
      <alignment horizontal="left" vertical="center" wrapText="1"/>
    </xf>
    <xf numFmtId="4" fontId="6" fillId="0" borderId="31" xfId="0" applyNumberFormat="1" applyFont="1" applyFill="1" applyBorder="1" applyAlignment="1">
      <alignment horizontal="center" vertical="center" textRotation="90" wrapText="1"/>
    </xf>
    <xf numFmtId="4" fontId="6" fillId="0" borderId="3" xfId="0" applyNumberFormat="1" applyFont="1" applyFill="1" applyBorder="1" applyAlignment="1">
      <alignment horizontal="center" vertical="center" textRotation="90" wrapText="1"/>
    </xf>
    <xf numFmtId="4" fontId="6" fillId="0" borderId="8" xfId="0" applyNumberFormat="1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left" vertical="center"/>
    </xf>
    <xf numFmtId="4" fontId="5" fillId="0" borderId="3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2" fontId="5" fillId="0" borderId="52" xfId="1" applyNumberFormat="1" applyFont="1" applyFill="1" applyBorder="1" applyAlignment="1">
      <alignment horizontal="left" vertical="center" wrapText="1"/>
    </xf>
    <xf numFmtId="2" fontId="5" fillId="0" borderId="33" xfId="1" applyNumberFormat="1" applyFont="1" applyFill="1" applyBorder="1" applyAlignment="1">
      <alignment horizontal="left" vertical="center" wrapText="1"/>
    </xf>
    <xf numFmtId="2" fontId="5" fillId="0" borderId="36" xfId="1" applyNumberFormat="1" applyFont="1" applyFill="1" applyBorder="1" applyAlignment="1">
      <alignment horizontal="left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3" fontId="6" fillId="0" borderId="39" xfId="29" applyFont="1" applyFill="1" applyBorder="1" applyAlignment="1">
      <alignment horizontal="center" vertical="center" wrapText="1"/>
    </xf>
    <xf numFmtId="43" fontId="6" fillId="0" borderId="3" xfId="29" applyFont="1" applyFill="1" applyBorder="1" applyAlignment="1">
      <alignment horizontal="center" vertical="center" wrapText="1"/>
    </xf>
    <xf numFmtId="43" fontId="6" fillId="0" borderId="8" xfId="29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 wrapText="1"/>
    </xf>
    <xf numFmtId="2" fontId="6" fillId="0" borderId="32" xfId="1" applyNumberFormat="1" applyFont="1" applyFill="1" applyBorder="1" applyAlignment="1">
      <alignment horizontal="left" vertical="center" wrapText="1"/>
    </xf>
    <xf numFmtId="2" fontId="6" fillId="0" borderId="34" xfId="1" applyNumberFormat="1" applyFont="1" applyFill="1" applyBorder="1" applyAlignment="1">
      <alignment horizontal="left" vertical="center" wrapText="1"/>
    </xf>
    <xf numFmtId="2" fontId="5" fillId="0" borderId="32" xfId="1" applyNumberFormat="1" applyFont="1" applyFill="1" applyBorder="1" applyAlignment="1">
      <alignment horizontal="left" vertical="center" wrapText="1"/>
    </xf>
    <xf numFmtId="2" fontId="5" fillId="0" borderId="34" xfId="1" applyNumberFormat="1" applyFont="1" applyFill="1" applyBorder="1" applyAlignment="1">
      <alignment horizontal="left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28" xfId="1" applyNumberFormat="1" applyFont="1" applyFill="1" applyBorder="1" applyAlignment="1">
      <alignment horizontal="center" vertical="center"/>
    </xf>
    <xf numFmtId="1" fontId="5" fillId="0" borderId="29" xfId="1" applyNumberFormat="1" applyFont="1" applyFill="1" applyBorder="1" applyAlignment="1">
      <alignment horizontal="center" vertical="center"/>
    </xf>
    <xf numFmtId="1" fontId="5" fillId="0" borderId="42" xfId="1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2" fontId="5" fillId="0" borderId="32" xfId="0" applyNumberFormat="1" applyFont="1" applyFill="1" applyBorder="1" applyAlignment="1">
      <alignment horizontal="left" vertical="center" wrapText="1"/>
    </xf>
    <xf numFmtId="2" fontId="5" fillId="0" borderId="34" xfId="0" applyNumberFormat="1" applyFont="1" applyFill="1" applyBorder="1" applyAlignment="1">
      <alignment horizontal="left" vertical="center" wrapText="1"/>
    </xf>
    <xf numFmtId="43" fontId="6" fillId="0" borderId="5" xfId="29" applyFont="1" applyFill="1" applyBorder="1" applyAlignment="1">
      <alignment horizontal="center" vertical="center" wrapText="1"/>
    </xf>
    <xf numFmtId="43" fontId="16" fillId="0" borderId="5" xfId="29" applyFont="1" applyFill="1" applyBorder="1" applyAlignment="1">
      <alignment vertical="center"/>
    </xf>
    <xf numFmtId="43" fontId="21" fillId="0" borderId="5" xfId="29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/>
    </xf>
    <xf numFmtId="2" fontId="6" fillId="0" borderId="32" xfId="0" applyNumberFormat="1" applyFont="1" applyFill="1" applyBorder="1" applyAlignment="1">
      <alignment horizontal="left" vertical="center"/>
    </xf>
    <xf numFmtId="2" fontId="6" fillId="0" borderId="34" xfId="0" applyNumberFormat="1" applyFont="1" applyFill="1" applyBorder="1" applyAlignment="1">
      <alignment horizontal="left" vertical="center"/>
    </xf>
    <xf numFmtId="2" fontId="5" fillId="0" borderId="32" xfId="0" applyNumberFormat="1" applyFont="1" applyFill="1" applyBorder="1" applyAlignment="1">
      <alignment horizontal="left" vertical="center"/>
    </xf>
    <xf numFmtId="2" fontId="5" fillId="0" borderId="34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6" fillId="0" borderId="0" xfId="29" applyFont="1" applyFill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2" fontId="5" fillId="0" borderId="52" xfId="0" applyNumberFormat="1" applyFont="1" applyFill="1" applyBorder="1" applyAlignment="1">
      <alignment horizontal="left" vertical="center"/>
    </xf>
    <xf numFmtId="2" fontId="5" fillId="0" borderId="36" xfId="0" applyNumberFormat="1" applyFont="1" applyFill="1" applyBorder="1" applyAlignment="1">
      <alignment horizontal="left" vertical="center"/>
    </xf>
    <xf numFmtId="0" fontId="6" fillId="0" borderId="39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</cellXfs>
  <cellStyles count="30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" xfId="29" builtinId="3"/>
    <cellStyle name="Финансовый 2" xfId="16"/>
    <cellStyle name="Финансовый 3" xfId="17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view="pageBreakPreview" zoomScale="70" zoomScaleNormal="80" zoomScaleSheetLayoutView="70" workbookViewId="0">
      <selection activeCell="J7" sqref="J7"/>
    </sheetView>
  </sheetViews>
  <sheetFormatPr defaultColWidth="9.08984375" defaultRowHeight="15.5" x14ac:dyDescent="0.35"/>
  <cols>
    <col min="1" max="1" width="6.54296875" style="123" customWidth="1"/>
    <col min="2" max="2" width="73.36328125" style="124" customWidth="1"/>
    <col min="3" max="4" width="9.08984375" style="123" customWidth="1"/>
    <col min="5" max="5" width="25.54296875" style="123" customWidth="1"/>
    <col min="6" max="6" width="9.08984375" style="123" customWidth="1"/>
    <col min="7" max="7" width="9.08984375" style="125" customWidth="1"/>
    <col min="8" max="8" width="15.36328125" style="123" customWidth="1"/>
    <col min="9" max="9" width="16.08984375" style="123" customWidth="1"/>
    <col min="10" max="10" width="20.08984375" style="126" customWidth="1"/>
    <col min="11" max="11" width="16.6328125" style="123" customWidth="1"/>
    <col min="12" max="12" width="9.08984375" style="123" customWidth="1"/>
    <col min="13" max="13" width="17.90625" style="61" customWidth="1"/>
    <col min="14" max="14" width="17.08984375" style="61" customWidth="1"/>
    <col min="15" max="16" width="9.08984375" style="61" customWidth="1"/>
    <col min="17" max="17" width="14.36328125" style="61" bestFit="1" customWidth="1"/>
    <col min="18" max="16384" width="9.08984375" style="61"/>
  </cols>
  <sheetData>
    <row r="1" spans="1:12" x14ac:dyDescent="0.35">
      <c r="A1" s="58"/>
      <c r="B1" s="59"/>
      <c r="C1" s="8"/>
      <c r="D1" s="60"/>
      <c r="E1" s="60"/>
      <c r="F1" s="58"/>
      <c r="G1" s="58"/>
      <c r="H1" s="60"/>
      <c r="I1" s="8"/>
      <c r="J1" s="230" t="s">
        <v>215</v>
      </c>
      <c r="K1" s="230"/>
      <c r="L1" s="60"/>
    </row>
    <row r="2" spans="1:12" x14ac:dyDescent="0.35">
      <c r="A2" s="58"/>
      <c r="B2" s="59"/>
      <c r="C2" s="8"/>
      <c r="D2" s="60"/>
      <c r="E2" s="60"/>
      <c r="F2" s="58"/>
      <c r="G2" s="58"/>
      <c r="H2" s="60"/>
      <c r="I2" s="8"/>
      <c r="J2" s="205" t="s">
        <v>198</v>
      </c>
      <c r="K2" s="60"/>
      <c r="L2" s="60"/>
    </row>
    <row r="3" spans="1:12" x14ac:dyDescent="0.35">
      <c r="A3" s="58"/>
      <c r="B3" s="59"/>
      <c r="C3" s="8"/>
      <c r="D3" s="60"/>
      <c r="E3" s="60"/>
      <c r="F3" s="58"/>
      <c r="G3" s="58"/>
      <c r="H3" s="60"/>
      <c r="I3" s="8"/>
      <c r="J3" s="205" t="s">
        <v>199</v>
      </c>
      <c r="K3" s="60"/>
      <c r="L3" s="60"/>
    </row>
    <row r="4" spans="1:12" x14ac:dyDescent="0.35">
      <c r="A4" s="58"/>
      <c r="B4" s="59"/>
      <c r="C4" s="8"/>
      <c r="D4" s="60"/>
      <c r="E4" s="60"/>
      <c r="F4" s="58"/>
      <c r="G4" s="58"/>
      <c r="H4" s="60"/>
      <c r="I4" s="8"/>
      <c r="J4" s="205" t="s">
        <v>216</v>
      </c>
      <c r="K4" s="60"/>
      <c r="L4" s="60"/>
    </row>
    <row r="5" spans="1:12" x14ac:dyDescent="0.35">
      <c r="A5" s="58"/>
      <c r="B5" s="59"/>
      <c r="C5" s="8"/>
      <c r="D5" s="60"/>
      <c r="E5" s="60"/>
      <c r="F5" s="58"/>
      <c r="G5" s="58"/>
      <c r="H5" s="60"/>
      <c r="I5" s="8"/>
      <c r="J5" s="206" t="s">
        <v>200</v>
      </c>
      <c r="K5" s="60"/>
      <c r="L5" s="60"/>
    </row>
    <row r="6" spans="1:12" x14ac:dyDescent="0.35">
      <c r="A6" s="58"/>
      <c r="B6" s="59"/>
      <c r="C6" s="8"/>
      <c r="D6" s="60"/>
      <c r="E6" s="60"/>
      <c r="F6" s="58"/>
      <c r="G6" s="58"/>
      <c r="H6" s="60"/>
      <c r="I6" s="8"/>
      <c r="J6" s="206" t="s">
        <v>214</v>
      </c>
      <c r="K6" s="60"/>
      <c r="L6" s="60"/>
    </row>
    <row r="7" spans="1:12" x14ac:dyDescent="0.35">
      <c r="A7" s="58"/>
      <c r="B7" s="59"/>
      <c r="C7" s="8"/>
      <c r="D7" s="60"/>
      <c r="E7" s="60"/>
      <c r="F7" s="58"/>
      <c r="G7" s="58"/>
      <c r="H7" s="60"/>
      <c r="I7" s="8"/>
      <c r="J7" s="206" t="s">
        <v>217</v>
      </c>
      <c r="K7" s="60"/>
      <c r="L7" s="60"/>
    </row>
    <row r="8" spans="1:12" x14ac:dyDescent="0.35">
      <c r="A8" s="58"/>
      <c r="B8" s="59"/>
      <c r="C8" s="8"/>
      <c r="D8" s="60"/>
      <c r="E8" s="60"/>
      <c r="F8" s="58"/>
      <c r="G8" s="58"/>
      <c r="H8" s="60"/>
      <c r="I8" s="8"/>
      <c r="J8" s="231" t="s">
        <v>201</v>
      </c>
      <c r="K8" s="231"/>
      <c r="L8" s="60"/>
    </row>
    <row r="9" spans="1:12" x14ac:dyDescent="0.35">
      <c r="A9" s="58"/>
      <c r="B9" s="59"/>
      <c r="C9" s="8"/>
      <c r="D9" s="60"/>
      <c r="E9" s="60"/>
      <c r="F9" s="58"/>
      <c r="G9" s="58"/>
      <c r="H9" s="60"/>
      <c r="I9" s="8"/>
      <c r="J9" s="202"/>
      <c r="K9" s="60"/>
      <c r="L9" s="60"/>
    </row>
    <row r="10" spans="1:12" ht="15.65" x14ac:dyDescent="0.3">
      <c r="A10" s="58"/>
      <c r="B10" s="59"/>
      <c r="C10" s="8"/>
      <c r="D10" s="60"/>
      <c r="E10" s="60"/>
      <c r="F10" s="58"/>
      <c r="G10" s="58"/>
      <c r="H10" s="60"/>
      <c r="I10" s="8"/>
      <c r="J10" s="202"/>
      <c r="K10" s="60"/>
      <c r="L10" s="60"/>
    </row>
    <row r="11" spans="1:12" ht="18" customHeight="1" x14ac:dyDescent="0.35">
      <c r="A11" s="254" t="s">
        <v>185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</row>
    <row r="12" spans="1:12" ht="47.4" customHeight="1" x14ac:dyDescent="0.35">
      <c r="A12" s="255" t="s">
        <v>194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</row>
    <row r="13" spans="1:12" ht="24" customHeight="1" x14ac:dyDescent="0.35">
      <c r="A13" s="256" t="s">
        <v>1</v>
      </c>
      <c r="B13" s="257" t="s">
        <v>2</v>
      </c>
      <c r="C13" s="258" t="s">
        <v>133</v>
      </c>
      <c r="D13" s="258"/>
      <c r="E13" s="259" t="s">
        <v>134</v>
      </c>
      <c r="F13" s="260" t="s">
        <v>135</v>
      </c>
      <c r="G13" s="260" t="s">
        <v>136</v>
      </c>
      <c r="H13" s="261" t="s">
        <v>137</v>
      </c>
      <c r="I13" s="262" t="s">
        <v>138</v>
      </c>
      <c r="J13" s="268" t="s">
        <v>184</v>
      </c>
      <c r="K13" s="261" t="s">
        <v>139</v>
      </c>
      <c r="L13" s="261" t="s">
        <v>140</v>
      </c>
    </row>
    <row r="14" spans="1:12" ht="15" customHeight="1" x14ac:dyDescent="0.35">
      <c r="A14" s="256"/>
      <c r="B14" s="257"/>
      <c r="C14" s="262" t="s">
        <v>141</v>
      </c>
      <c r="D14" s="261" t="s">
        <v>142</v>
      </c>
      <c r="E14" s="259"/>
      <c r="F14" s="260"/>
      <c r="G14" s="260"/>
      <c r="H14" s="261"/>
      <c r="I14" s="262"/>
      <c r="J14" s="269"/>
      <c r="K14" s="261"/>
      <c r="L14" s="261"/>
    </row>
    <row r="15" spans="1:12" ht="91.5" customHeight="1" x14ac:dyDescent="0.35">
      <c r="A15" s="256"/>
      <c r="B15" s="257"/>
      <c r="C15" s="262"/>
      <c r="D15" s="261"/>
      <c r="E15" s="259"/>
      <c r="F15" s="260"/>
      <c r="G15" s="260"/>
      <c r="H15" s="261"/>
      <c r="I15" s="262"/>
      <c r="J15" s="270"/>
      <c r="K15" s="261"/>
      <c r="L15" s="261"/>
    </row>
    <row r="16" spans="1:12" ht="18" customHeight="1" x14ac:dyDescent="0.35">
      <c r="A16" s="193"/>
      <c r="B16" s="194"/>
      <c r="C16" s="262"/>
      <c r="D16" s="261"/>
      <c r="E16" s="259"/>
      <c r="F16" s="260"/>
      <c r="G16" s="260"/>
      <c r="H16" s="62" t="s">
        <v>143</v>
      </c>
      <c r="I16" s="63" t="s">
        <v>144</v>
      </c>
      <c r="J16" s="203" t="s">
        <v>29</v>
      </c>
      <c r="K16" s="261"/>
      <c r="L16" s="261"/>
    </row>
    <row r="17" spans="1:27" ht="15.65" x14ac:dyDescent="0.3">
      <c r="A17" s="64">
        <v>1</v>
      </c>
      <c r="B17" s="65">
        <v>2</v>
      </c>
      <c r="C17" s="66">
        <v>3</v>
      </c>
      <c r="D17" s="195">
        <v>4</v>
      </c>
      <c r="E17" s="195">
        <v>5</v>
      </c>
      <c r="F17" s="64">
        <v>6</v>
      </c>
      <c r="G17" s="64">
        <v>7</v>
      </c>
      <c r="H17" s="195">
        <v>8</v>
      </c>
      <c r="I17" s="195">
        <v>9</v>
      </c>
      <c r="J17" s="195">
        <v>10</v>
      </c>
      <c r="K17" s="195">
        <v>11</v>
      </c>
      <c r="L17" s="195">
        <v>12</v>
      </c>
    </row>
    <row r="18" spans="1:27" ht="17.25" customHeight="1" x14ac:dyDescent="0.35">
      <c r="A18" s="263" t="s">
        <v>149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5"/>
    </row>
    <row r="19" spans="1:27" ht="17.25" customHeight="1" x14ac:dyDescent="0.35">
      <c r="A19" s="67" t="s">
        <v>35</v>
      </c>
      <c r="B19" s="204"/>
      <c r="C19" s="68"/>
      <c r="D19" s="68"/>
      <c r="E19" s="68"/>
      <c r="F19" s="68"/>
      <c r="G19" s="69"/>
      <c r="H19" s="68"/>
      <c r="I19" s="68"/>
      <c r="J19" s="70"/>
      <c r="K19" s="68"/>
      <c r="L19" s="68"/>
    </row>
    <row r="20" spans="1:27" ht="17.25" customHeight="1" x14ac:dyDescent="0.35">
      <c r="A20" s="195">
        <v>1</v>
      </c>
      <c r="B20" s="33" t="s">
        <v>36</v>
      </c>
      <c r="C20" s="71">
        <v>1917</v>
      </c>
      <c r="D20" s="68"/>
      <c r="E20" s="71" t="s">
        <v>145</v>
      </c>
      <c r="F20" s="72" t="s">
        <v>151</v>
      </c>
      <c r="G20" s="69"/>
      <c r="H20" s="73">
        <v>453.23</v>
      </c>
      <c r="I20" s="74">
        <v>17</v>
      </c>
      <c r="J20" s="43">
        <f>SUMIF('2020'!B:B,B20,'2020'!C:C)+SUMIF('2021'!B:B,B20,'2021'!C:C)+SUMIF('2022'!B:B,B20,'2022'!C:C)</f>
        <v>6756955.7000000002</v>
      </c>
      <c r="K20" s="75">
        <v>44925</v>
      </c>
      <c r="L20" s="71" t="s">
        <v>146</v>
      </c>
    </row>
    <row r="21" spans="1:27" ht="17.25" customHeight="1" x14ac:dyDescent="0.35">
      <c r="A21" s="195">
        <f>A20+1</f>
        <v>2</v>
      </c>
      <c r="B21" s="33" t="s">
        <v>37</v>
      </c>
      <c r="C21" s="71">
        <v>1917</v>
      </c>
      <c r="D21" s="68"/>
      <c r="E21" s="71" t="s">
        <v>147</v>
      </c>
      <c r="F21" s="72">
        <v>2</v>
      </c>
      <c r="G21" s="69"/>
      <c r="H21" s="73">
        <v>518.73</v>
      </c>
      <c r="I21" s="74">
        <v>24</v>
      </c>
      <c r="J21" s="43">
        <f>SUMIF('2020'!B:B,B21,'2020'!C:C)+SUMIF('2021'!B:B,B21,'2021'!C:C)+SUMIF('2022'!B:B,B21,'2022'!C:C)</f>
        <v>391422</v>
      </c>
      <c r="K21" s="75">
        <v>44925</v>
      </c>
      <c r="L21" s="71" t="s">
        <v>146</v>
      </c>
    </row>
    <row r="22" spans="1:27" ht="17.25" customHeight="1" x14ac:dyDescent="0.35">
      <c r="A22" s="195">
        <f t="shared" ref="A22:A24" si="0">A21+1</f>
        <v>3</v>
      </c>
      <c r="B22" s="33" t="s">
        <v>38</v>
      </c>
      <c r="C22" s="71">
        <v>1917</v>
      </c>
      <c r="D22" s="68"/>
      <c r="E22" s="71" t="s">
        <v>147</v>
      </c>
      <c r="F22" s="72">
        <v>2</v>
      </c>
      <c r="G22" s="69"/>
      <c r="H22" s="73">
        <v>321.7</v>
      </c>
      <c r="I22" s="74">
        <v>18</v>
      </c>
      <c r="J22" s="43">
        <f>SUMIF('2020'!B:B,B22,'2020'!C:C)+SUMIF('2021'!B:B,B22,'2021'!C:C)+SUMIF('2022'!B:B,B22,'2022'!C:C)</f>
        <v>6065263</v>
      </c>
      <c r="K22" s="75">
        <v>44925</v>
      </c>
      <c r="L22" s="71" t="s">
        <v>146</v>
      </c>
    </row>
    <row r="23" spans="1:27" ht="17.25" customHeight="1" x14ac:dyDescent="0.35">
      <c r="A23" s="195">
        <f t="shared" si="0"/>
        <v>4</v>
      </c>
      <c r="B23" s="33" t="s">
        <v>39</v>
      </c>
      <c r="C23" s="71">
        <v>1917</v>
      </c>
      <c r="D23" s="68"/>
      <c r="E23" s="71" t="s">
        <v>150</v>
      </c>
      <c r="F23" s="72">
        <v>2</v>
      </c>
      <c r="G23" s="69"/>
      <c r="H23" s="73">
        <v>316</v>
      </c>
      <c r="I23" s="74">
        <v>18</v>
      </c>
      <c r="J23" s="43">
        <f>SUMIF('2020'!B:B,B23,'2020'!C:C)+SUMIF('2021'!B:B,B23,'2021'!C:C)+SUMIF('2022'!B:B,B23,'2022'!C:C)</f>
        <v>339249</v>
      </c>
      <c r="K23" s="75">
        <v>44925</v>
      </c>
      <c r="L23" s="71" t="s">
        <v>146</v>
      </c>
    </row>
    <row r="24" spans="1:27" ht="17.25" customHeight="1" x14ac:dyDescent="0.35">
      <c r="A24" s="195">
        <f t="shared" si="0"/>
        <v>5</v>
      </c>
      <c r="B24" s="33" t="s">
        <v>40</v>
      </c>
      <c r="C24" s="71">
        <v>1917</v>
      </c>
      <c r="D24" s="68"/>
      <c r="E24" s="71" t="s">
        <v>145</v>
      </c>
      <c r="F24" s="72">
        <v>2</v>
      </c>
      <c r="G24" s="69"/>
      <c r="H24" s="73">
        <v>661.6</v>
      </c>
      <c r="I24" s="74">
        <v>28</v>
      </c>
      <c r="J24" s="43">
        <f>SUMIF('2020'!B:B,B24,'2020'!C:C)+SUMIF('2021'!B:B,B24,'2021'!C:C)+SUMIF('2022'!B:B,B24,'2022'!C:C)</f>
        <v>7754188.2599999998</v>
      </c>
      <c r="K24" s="75">
        <v>44925</v>
      </c>
      <c r="L24" s="71" t="s">
        <v>146</v>
      </c>
    </row>
    <row r="25" spans="1:27" ht="17.25" customHeight="1" x14ac:dyDescent="0.35">
      <c r="A25" s="195">
        <f>A24+1</f>
        <v>6</v>
      </c>
      <c r="B25" s="33" t="s">
        <v>211</v>
      </c>
      <c r="C25" s="71">
        <v>1917</v>
      </c>
      <c r="D25" s="68"/>
      <c r="E25" s="71" t="s">
        <v>147</v>
      </c>
      <c r="F25" s="72">
        <v>2</v>
      </c>
      <c r="G25" s="61"/>
      <c r="H25" s="73">
        <v>272.54000000000002</v>
      </c>
      <c r="I25" s="178" t="s">
        <v>213</v>
      </c>
      <c r="J25" s="43">
        <f>SUMIF('2020'!B:B,B25,'2020'!C:C)+SUMIF('2021'!B:B,B25,'2021'!C:C)+SUMIF('2022'!B:B,B25,'2022'!C:C)</f>
        <v>5725700.2000000002</v>
      </c>
      <c r="K25" s="75">
        <v>44925</v>
      </c>
      <c r="L25" s="71" t="s">
        <v>146</v>
      </c>
    </row>
    <row r="26" spans="1:27" ht="17.25" customHeight="1" x14ac:dyDescent="0.35">
      <c r="A26" s="76" t="s">
        <v>34</v>
      </c>
      <c r="B26" s="76"/>
      <c r="C26" s="68" t="s">
        <v>183</v>
      </c>
      <c r="D26" s="68" t="s">
        <v>183</v>
      </c>
      <c r="E26" s="68" t="s">
        <v>183</v>
      </c>
      <c r="F26" s="68" t="s">
        <v>183</v>
      </c>
      <c r="G26" s="68" t="s">
        <v>183</v>
      </c>
      <c r="H26" s="70">
        <f>SUM(H20:H25)</f>
        <v>2543.8000000000002</v>
      </c>
      <c r="I26" s="77">
        <f t="shared" ref="I26:J26" si="1">SUM(I20:I25)</f>
        <v>105</v>
      </c>
      <c r="J26" s="70">
        <f t="shared" si="1"/>
        <v>27032778.16</v>
      </c>
      <c r="K26" s="68" t="s">
        <v>183</v>
      </c>
      <c r="L26" s="68" t="s">
        <v>183</v>
      </c>
      <c r="M26" s="78"/>
      <c r="N26" s="78"/>
    </row>
    <row r="27" spans="1:27" ht="17.25" customHeight="1" x14ac:dyDescent="0.35">
      <c r="A27" s="266" t="s">
        <v>202</v>
      </c>
      <c r="B27" s="267"/>
      <c r="C27" s="79" t="s">
        <v>183</v>
      </c>
      <c r="D27" s="79" t="s">
        <v>183</v>
      </c>
      <c r="E27" s="79" t="s">
        <v>183</v>
      </c>
      <c r="F27" s="79" t="s">
        <v>183</v>
      </c>
      <c r="G27" s="79" t="s">
        <v>183</v>
      </c>
      <c r="H27" s="80">
        <f>SUM(H26)</f>
        <v>2543.8000000000002</v>
      </c>
      <c r="I27" s="81">
        <f t="shared" ref="I27:J27" si="2">SUM(I26)</f>
        <v>105</v>
      </c>
      <c r="J27" s="80">
        <f t="shared" si="2"/>
        <v>27032778.16</v>
      </c>
      <c r="K27" s="79" t="s">
        <v>183</v>
      </c>
      <c r="L27" s="79" t="s">
        <v>183</v>
      </c>
      <c r="M27" s="102"/>
      <c r="N27" s="102"/>
      <c r="O27" s="102"/>
      <c r="P27" s="102"/>
      <c r="Q27" s="138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1:27" s="82" customFormat="1" ht="17.25" customHeight="1" x14ac:dyDescent="0.3">
      <c r="A28" s="263" t="s">
        <v>42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5"/>
    </row>
    <row r="29" spans="1:27" ht="17.25" customHeight="1" x14ac:dyDescent="0.35">
      <c r="A29" s="67" t="s">
        <v>43</v>
      </c>
      <c r="B29" s="83"/>
      <c r="C29" s="68"/>
      <c r="D29" s="68"/>
      <c r="E29" s="68"/>
      <c r="F29" s="68"/>
      <c r="G29" s="69"/>
      <c r="H29" s="68"/>
      <c r="I29" s="68"/>
      <c r="J29" s="70"/>
      <c r="K29" s="68"/>
      <c r="L29" s="68"/>
    </row>
    <row r="30" spans="1:27" ht="17.25" customHeight="1" x14ac:dyDescent="0.35">
      <c r="A30" s="195">
        <f>A25+1</f>
        <v>7</v>
      </c>
      <c r="B30" s="33" t="s">
        <v>208</v>
      </c>
      <c r="C30" s="71">
        <v>1950</v>
      </c>
      <c r="D30" s="68"/>
      <c r="E30" s="173" t="s">
        <v>145</v>
      </c>
      <c r="F30" s="173">
        <v>5</v>
      </c>
      <c r="G30" s="61"/>
      <c r="H30" s="174">
        <v>2585.38</v>
      </c>
      <c r="I30" s="173">
        <v>72</v>
      </c>
      <c r="J30" s="43">
        <f>SUMIF('2020'!B:B,B30,'2020'!C:C)+SUMIF('2021'!B:B,B30,'2021'!C:C)+SUMIF('2022'!B:B,B30,'2022'!C:C)</f>
        <v>2815238</v>
      </c>
      <c r="K30" s="75">
        <v>44925</v>
      </c>
      <c r="L30" s="87" t="s">
        <v>146</v>
      </c>
    </row>
    <row r="31" spans="1:27" ht="17.25" customHeight="1" x14ac:dyDescent="0.35">
      <c r="A31" s="195">
        <f>A30+1</f>
        <v>8</v>
      </c>
      <c r="B31" s="33" t="s">
        <v>44</v>
      </c>
      <c r="C31" s="71">
        <v>1940</v>
      </c>
      <c r="D31" s="68"/>
      <c r="E31" s="84" t="s">
        <v>145</v>
      </c>
      <c r="F31" s="84">
        <v>3</v>
      </c>
      <c r="G31" s="85">
        <v>1</v>
      </c>
      <c r="H31" s="86">
        <v>689.84</v>
      </c>
      <c r="I31" s="84">
        <v>28</v>
      </c>
      <c r="J31" s="43">
        <f>SUMIF('2020'!B:B,B31,'2020'!C:C)+SUMIF('2021'!B:B,B31,'2021'!C:C)+SUMIF('2022'!B:B,B31,'2022'!C:C)</f>
        <v>478546</v>
      </c>
      <c r="K31" s="75">
        <v>44925</v>
      </c>
      <c r="L31" s="87" t="s">
        <v>146</v>
      </c>
    </row>
    <row r="32" spans="1:27" ht="17.25" customHeight="1" x14ac:dyDescent="0.35">
      <c r="A32" s="195">
        <f t="shared" ref="A32:A95" si="3">A31+1</f>
        <v>9</v>
      </c>
      <c r="B32" s="33" t="s">
        <v>45</v>
      </c>
      <c r="C32" s="71">
        <v>1940</v>
      </c>
      <c r="D32" s="68"/>
      <c r="E32" s="84" t="s">
        <v>145</v>
      </c>
      <c r="F32" s="84">
        <v>4</v>
      </c>
      <c r="G32" s="85">
        <v>1</v>
      </c>
      <c r="H32" s="86">
        <v>1829.23</v>
      </c>
      <c r="I32" s="84">
        <v>58</v>
      </c>
      <c r="J32" s="43">
        <f>SUMIF('2020'!B:B,B32,'2020'!C:C)+SUMIF('2021'!B:B,B32,'2021'!C:C)+SUMIF('2022'!B:B,B32,'2022'!C:C)</f>
        <v>883953</v>
      </c>
      <c r="K32" s="75">
        <v>44925</v>
      </c>
      <c r="L32" s="87" t="s">
        <v>146</v>
      </c>
    </row>
    <row r="33" spans="1:13" ht="17.25" customHeight="1" x14ac:dyDescent="0.35">
      <c r="A33" s="195">
        <f t="shared" si="3"/>
        <v>10</v>
      </c>
      <c r="B33" s="33" t="s">
        <v>46</v>
      </c>
      <c r="C33" s="71">
        <v>1940</v>
      </c>
      <c r="D33" s="68"/>
      <c r="E33" s="84" t="s">
        <v>145</v>
      </c>
      <c r="F33" s="84">
        <v>3</v>
      </c>
      <c r="G33" s="85">
        <v>1</v>
      </c>
      <c r="H33" s="86">
        <v>236.45</v>
      </c>
      <c r="I33" s="84">
        <v>8</v>
      </c>
      <c r="J33" s="43">
        <f>SUMIF('2020'!B:B,B33,'2020'!C:C)+SUMIF('2021'!B:B,B33,'2021'!C:C)+SUMIF('2022'!B:B,B33,'2022'!C:C)</f>
        <v>471906</v>
      </c>
      <c r="K33" s="75">
        <v>44925</v>
      </c>
      <c r="L33" s="87" t="s">
        <v>146</v>
      </c>
    </row>
    <row r="34" spans="1:13" ht="17.25" customHeight="1" x14ac:dyDescent="0.35">
      <c r="A34" s="195">
        <f t="shared" si="3"/>
        <v>11</v>
      </c>
      <c r="B34" s="33" t="s">
        <v>47</v>
      </c>
      <c r="C34" s="71">
        <v>1940</v>
      </c>
      <c r="D34" s="68"/>
      <c r="E34" s="84" t="s">
        <v>145</v>
      </c>
      <c r="F34" s="84">
        <v>5</v>
      </c>
      <c r="G34" s="85">
        <v>1</v>
      </c>
      <c r="H34" s="86">
        <v>2250.23</v>
      </c>
      <c r="I34" s="84">
        <v>60</v>
      </c>
      <c r="J34" s="43">
        <f>SUMIF('2020'!B:B,B34,'2020'!C:C)+SUMIF('2021'!B:B,B34,'2021'!C:C)+SUMIF('2022'!B:B,B34,'2022'!C:C)</f>
        <v>12334388</v>
      </c>
      <c r="K34" s="75">
        <v>44925</v>
      </c>
      <c r="L34" s="87" t="s">
        <v>146</v>
      </c>
    </row>
    <row r="35" spans="1:13" ht="17.25" customHeight="1" x14ac:dyDescent="0.35">
      <c r="A35" s="195">
        <f t="shared" si="3"/>
        <v>12</v>
      </c>
      <c r="B35" s="33" t="s">
        <v>48</v>
      </c>
      <c r="C35" s="71">
        <v>1940</v>
      </c>
      <c r="D35" s="68"/>
      <c r="E35" s="84" t="s">
        <v>145</v>
      </c>
      <c r="F35" s="84">
        <v>5</v>
      </c>
      <c r="G35" s="85">
        <v>1</v>
      </c>
      <c r="H35" s="86">
        <v>6787.63</v>
      </c>
      <c r="I35" s="84">
        <v>38</v>
      </c>
      <c r="J35" s="43">
        <f>SUMIF('2020'!B:B,B35,'2020'!C:C)+SUMIF('2021'!B:B,B35,'2021'!C:C)+SUMIF('2022'!B:B,B35,'2022'!C:C)</f>
        <v>5884854.3000000007</v>
      </c>
      <c r="K35" s="75">
        <v>44925</v>
      </c>
      <c r="L35" s="87" t="s">
        <v>146</v>
      </c>
    </row>
    <row r="36" spans="1:13" ht="17.25" customHeight="1" x14ac:dyDescent="0.35">
      <c r="A36" s="195">
        <f t="shared" si="3"/>
        <v>13</v>
      </c>
      <c r="B36" s="33" t="s">
        <v>49</v>
      </c>
      <c r="C36" s="71">
        <v>1940</v>
      </c>
      <c r="D36" s="68"/>
      <c r="E36" s="84" t="s">
        <v>145</v>
      </c>
      <c r="F36" s="84">
        <v>4</v>
      </c>
      <c r="G36" s="85">
        <v>1</v>
      </c>
      <c r="H36" s="86">
        <v>1212.44</v>
      </c>
      <c r="I36" s="84">
        <v>12</v>
      </c>
      <c r="J36" s="43">
        <f>SUMIF('2020'!B:B,B36,'2020'!C:C)+SUMIF('2021'!B:B,B36,'2021'!C:C)+SUMIF('2022'!B:B,B36,'2022'!C:C)</f>
        <v>600341</v>
      </c>
      <c r="K36" s="75">
        <v>44925</v>
      </c>
      <c r="L36" s="87" t="s">
        <v>146</v>
      </c>
    </row>
    <row r="37" spans="1:13" ht="17.25" customHeight="1" x14ac:dyDescent="0.35">
      <c r="A37" s="195">
        <f t="shared" si="3"/>
        <v>14</v>
      </c>
      <c r="B37" s="33" t="s">
        <v>50</v>
      </c>
      <c r="C37" s="71">
        <v>1940</v>
      </c>
      <c r="D37" s="68"/>
      <c r="E37" s="84" t="s">
        <v>145</v>
      </c>
      <c r="F37" s="84">
        <v>5</v>
      </c>
      <c r="G37" s="85"/>
      <c r="H37" s="86">
        <v>2595.7600000000002</v>
      </c>
      <c r="I37" s="84">
        <v>67</v>
      </c>
      <c r="J37" s="43">
        <f>SUMIF('2020'!B:B,B37,'2020'!C:C)+SUMIF('2021'!B:B,B37,'2021'!C:C)+SUMIF('2022'!B:B,B37,'2022'!C:C)</f>
        <v>1119543</v>
      </c>
      <c r="K37" s="75">
        <v>44925</v>
      </c>
      <c r="L37" s="87" t="s">
        <v>146</v>
      </c>
    </row>
    <row r="38" spans="1:13" ht="17.25" customHeight="1" x14ac:dyDescent="0.35">
      <c r="A38" s="195">
        <f t="shared" si="3"/>
        <v>15</v>
      </c>
      <c r="B38" s="33" t="s">
        <v>51</v>
      </c>
      <c r="C38" s="71">
        <v>1949</v>
      </c>
      <c r="D38" s="68"/>
      <c r="E38" s="88" t="s">
        <v>145</v>
      </c>
      <c r="F38" s="84">
        <v>4</v>
      </c>
      <c r="G38" s="85">
        <v>4</v>
      </c>
      <c r="H38" s="89">
        <v>3225.8</v>
      </c>
      <c r="I38" s="84">
        <v>79</v>
      </c>
      <c r="J38" s="43">
        <f>SUMIF('2020'!B:B,B38,'2020'!C:C)+SUMIF('2021'!B:B,B38,'2021'!C:C)+SUMIF('2022'!B:B,B38,'2022'!C:C)</f>
        <v>3124968</v>
      </c>
      <c r="K38" s="75">
        <v>44925</v>
      </c>
      <c r="L38" s="87" t="s">
        <v>146</v>
      </c>
    </row>
    <row r="39" spans="1:13" ht="17.25" customHeight="1" x14ac:dyDescent="0.35">
      <c r="A39" s="195">
        <f t="shared" si="3"/>
        <v>16</v>
      </c>
      <c r="B39" s="33" t="s">
        <v>52</v>
      </c>
      <c r="C39" s="71">
        <v>1940</v>
      </c>
      <c r="D39" s="68"/>
      <c r="E39" s="90" t="s">
        <v>145</v>
      </c>
      <c r="F39" s="90">
        <v>5</v>
      </c>
      <c r="G39" s="91">
        <v>3</v>
      </c>
      <c r="H39" s="92">
        <v>4093.62</v>
      </c>
      <c r="I39" s="90">
        <v>168</v>
      </c>
      <c r="J39" s="43">
        <f>SUMIF('2020'!B:B,B39,'2020'!C:C)+SUMIF('2021'!B:B,B39,'2021'!C:C)+SUMIF('2022'!B:B,B39,'2022'!C:C)</f>
        <v>15121387</v>
      </c>
      <c r="K39" s="75">
        <v>44925</v>
      </c>
      <c r="L39" s="87" t="s">
        <v>146</v>
      </c>
    </row>
    <row r="40" spans="1:13" ht="17.25" customHeight="1" x14ac:dyDescent="0.35">
      <c r="A40" s="195">
        <f t="shared" si="3"/>
        <v>17</v>
      </c>
      <c r="B40" s="33" t="s">
        <v>186</v>
      </c>
      <c r="C40" s="71"/>
      <c r="D40" s="68"/>
      <c r="E40" s="93"/>
      <c r="F40" s="93"/>
      <c r="G40" s="64"/>
      <c r="H40" s="94"/>
      <c r="I40" s="93"/>
      <c r="J40" s="43">
        <f>SUMIF('2020'!B:B,B40,'2020'!C:C)+SUMIF('2021'!B:B,B40,'2021'!C:C)+SUMIF('2022'!B:B,B40,'2022'!C:C)</f>
        <v>10107986</v>
      </c>
      <c r="K40" s="75">
        <v>44925</v>
      </c>
      <c r="L40" s="87" t="s">
        <v>146</v>
      </c>
    </row>
    <row r="41" spans="1:13" ht="17.25" customHeight="1" x14ac:dyDescent="0.35">
      <c r="A41" s="195">
        <f t="shared" si="3"/>
        <v>18</v>
      </c>
      <c r="B41" s="95" t="s">
        <v>187</v>
      </c>
      <c r="C41" s="96">
        <v>1940</v>
      </c>
      <c r="D41" s="97"/>
      <c r="E41" s="195" t="s">
        <v>145</v>
      </c>
      <c r="F41" s="93" t="s">
        <v>188</v>
      </c>
      <c r="G41" s="98"/>
      <c r="H41" s="195">
        <v>1638.51</v>
      </c>
      <c r="I41" s="99">
        <v>54</v>
      </c>
      <c r="J41" s="43">
        <f>SUMIF('2020'!B:B,B41,'2020'!C:C)+SUMIF('2021'!B:B,B41,'2021'!C:C)+SUMIF('2022'!B:B,B41,'2022'!C:C)</f>
        <v>9936345</v>
      </c>
      <c r="K41" s="100">
        <v>44925</v>
      </c>
      <c r="L41" s="101" t="s">
        <v>146</v>
      </c>
      <c r="M41" s="102"/>
    </row>
    <row r="42" spans="1:13" ht="17.25" customHeight="1" x14ac:dyDescent="0.35">
      <c r="A42" s="195">
        <f t="shared" si="3"/>
        <v>19</v>
      </c>
      <c r="B42" s="33" t="s">
        <v>59</v>
      </c>
      <c r="C42" s="71">
        <v>1940</v>
      </c>
      <c r="D42" s="68"/>
      <c r="E42" s="84" t="s">
        <v>145</v>
      </c>
      <c r="F42" s="84">
        <v>6</v>
      </c>
      <c r="G42" s="85"/>
      <c r="H42" s="86">
        <v>8725.25</v>
      </c>
      <c r="I42" s="84">
        <v>155</v>
      </c>
      <c r="J42" s="43">
        <f>SUMIF('2020'!B:B,B42,'2020'!C:C)+SUMIF('2021'!B:B,B42,'2021'!C:C)+SUMIF('2022'!B:B,B42,'2022'!C:C)</f>
        <v>2851711</v>
      </c>
      <c r="K42" s="75">
        <v>44925</v>
      </c>
      <c r="L42" s="87" t="s">
        <v>146</v>
      </c>
    </row>
    <row r="43" spans="1:13" ht="17.25" customHeight="1" x14ac:dyDescent="0.35">
      <c r="A43" s="195">
        <f t="shared" si="3"/>
        <v>20</v>
      </c>
      <c r="B43" s="33" t="s">
        <v>189</v>
      </c>
      <c r="C43" s="96">
        <v>1940</v>
      </c>
      <c r="D43" s="97"/>
      <c r="E43" s="93" t="s">
        <v>145</v>
      </c>
      <c r="F43" s="93">
        <v>6</v>
      </c>
      <c r="G43" s="98"/>
      <c r="H43" s="93">
        <v>6206.68</v>
      </c>
      <c r="I43" s="99">
        <v>145</v>
      </c>
      <c r="J43" s="43">
        <f>SUMIF('2020'!B:B,B43,'2020'!C:C)+SUMIF('2021'!B:B,B43,'2021'!C:C)+SUMIF('2022'!B:B,B43,'2022'!C:C)</f>
        <v>1770530</v>
      </c>
      <c r="K43" s="100">
        <v>44925</v>
      </c>
      <c r="L43" s="101" t="s">
        <v>146</v>
      </c>
      <c r="M43" s="102"/>
    </row>
    <row r="44" spans="1:13" ht="17.25" customHeight="1" x14ac:dyDescent="0.35">
      <c r="A44" s="213">
        <f t="shared" si="3"/>
        <v>21</v>
      </c>
      <c r="B44" s="33" t="s">
        <v>53</v>
      </c>
      <c r="C44" s="71">
        <v>1940</v>
      </c>
      <c r="D44" s="68"/>
      <c r="E44" s="93" t="s">
        <v>145</v>
      </c>
      <c r="F44" s="93">
        <v>6</v>
      </c>
      <c r="G44" s="64">
        <v>1</v>
      </c>
      <c r="H44" s="94">
        <v>2565.7800000000002</v>
      </c>
      <c r="I44" s="93">
        <v>48</v>
      </c>
      <c r="J44" s="43">
        <f>SUMIF('2020'!B:B,B44,'2020'!C:C)+SUMIF('2021'!B:B,B44,'2021'!C:C)+SUMIF('2022'!B:B,B44,'2022'!C:C)</f>
        <v>4575465.41</v>
      </c>
      <c r="K44" s="75">
        <v>44925</v>
      </c>
      <c r="L44" s="87" t="s">
        <v>146</v>
      </c>
    </row>
    <row r="45" spans="1:13" ht="17.25" customHeight="1" x14ac:dyDescent="0.35">
      <c r="A45" s="195">
        <f t="shared" si="3"/>
        <v>22</v>
      </c>
      <c r="B45" s="33" t="s">
        <v>54</v>
      </c>
      <c r="C45" s="71">
        <v>1940</v>
      </c>
      <c r="D45" s="68"/>
      <c r="E45" s="103" t="s">
        <v>145</v>
      </c>
      <c r="F45" s="144">
        <v>2</v>
      </c>
      <c r="G45" s="148">
        <v>1</v>
      </c>
      <c r="H45" s="146">
        <v>888.81</v>
      </c>
      <c r="I45" s="103">
        <v>23</v>
      </c>
      <c r="J45" s="43">
        <f>SUMIF('2020'!B:B,B45,'2020'!C:C)+SUMIF('2021'!B:B,B45,'2021'!C:C)+SUMIF('2022'!B:B,B45,'2022'!C:C)</f>
        <v>2264992</v>
      </c>
      <c r="K45" s="75">
        <v>44925</v>
      </c>
      <c r="L45" s="87" t="s">
        <v>146</v>
      </c>
    </row>
    <row r="46" spans="1:13" ht="17.25" customHeight="1" x14ac:dyDescent="0.35">
      <c r="A46" s="195">
        <f t="shared" si="3"/>
        <v>23</v>
      </c>
      <c r="B46" s="33" t="s">
        <v>206</v>
      </c>
      <c r="C46" s="140">
        <v>1952</v>
      </c>
      <c r="D46" s="141"/>
      <c r="E46" s="142" t="s">
        <v>145</v>
      </c>
      <c r="F46" s="145">
        <v>3</v>
      </c>
      <c r="G46" s="149"/>
      <c r="H46" s="147">
        <v>1484.87</v>
      </c>
      <c r="I46" s="143">
        <v>34</v>
      </c>
      <c r="J46" s="43">
        <f>SUMIF('2020'!B:B,B46,'2020'!C:C)+SUMIF('2021'!B:B,B46,'2021'!C:C)+SUMIF('2022'!B:B,B46,'2022'!C:C)</f>
        <v>577654</v>
      </c>
      <c r="K46" s="75">
        <v>44925</v>
      </c>
      <c r="L46" s="87" t="s">
        <v>146</v>
      </c>
    </row>
    <row r="47" spans="1:13" ht="17.25" customHeight="1" x14ac:dyDescent="0.35">
      <c r="A47" s="195">
        <f t="shared" si="3"/>
        <v>24</v>
      </c>
      <c r="B47" s="33" t="s">
        <v>190</v>
      </c>
      <c r="C47" s="71">
        <v>1940</v>
      </c>
      <c r="D47" s="68"/>
      <c r="E47" s="93" t="s">
        <v>145</v>
      </c>
      <c r="F47" s="145">
        <v>5</v>
      </c>
      <c r="G47" s="149"/>
      <c r="H47" s="147">
        <v>4734.7700000000004</v>
      </c>
      <c r="I47" s="99">
        <v>140</v>
      </c>
      <c r="J47" s="43">
        <f>SUMIF('2020'!B:B,B47,'2020'!C:C)+SUMIF('2021'!B:B,B47,'2021'!C:C)+SUMIF('2022'!B:B,B47,'2022'!C:C)</f>
        <v>1138862</v>
      </c>
      <c r="K47" s="75">
        <v>44925</v>
      </c>
      <c r="L47" s="87" t="s">
        <v>146</v>
      </c>
    </row>
    <row r="48" spans="1:13" ht="17.25" customHeight="1" x14ac:dyDescent="0.35">
      <c r="A48" s="195">
        <f t="shared" si="3"/>
        <v>25</v>
      </c>
      <c r="B48" s="33" t="s">
        <v>55</v>
      </c>
      <c r="C48" s="71">
        <v>1907</v>
      </c>
      <c r="D48" s="68"/>
      <c r="E48" s="84" t="s">
        <v>145</v>
      </c>
      <c r="F48" s="84">
        <v>6</v>
      </c>
      <c r="G48" s="85"/>
      <c r="H48" s="86">
        <v>5516.04</v>
      </c>
      <c r="I48" s="84">
        <v>168</v>
      </c>
      <c r="J48" s="43">
        <f>SUMIF('2020'!B:B,B48,'2020'!C:C)+SUMIF('2021'!B:B,B48,'2021'!C:C)+SUMIF('2022'!B:B,B48,'2022'!C:C)</f>
        <v>1617889</v>
      </c>
      <c r="K48" s="75">
        <v>44925</v>
      </c>
      <c r="L48" s="87" t="s">
        <v>146</v>
      </c>
    </row>
    <row r="49" spans="1:12" ht="17.25" customHeight="1" x14ac:dyDescent="0.35">
      <c r="A49" s="195">
        <f t="shared" si="3"/>
        <v>26</v>
      </c>
      <c r="B49" s="33" t="s">
        <v>56</v>
      </c>
      <c r="C49" s="71">
        <v>1940</v>
      </c>
      <c r="D49" s="68"/>
      <c r="E49" s="84" t="s">
        <v>145</v>
      </c>
      <c r="F49" s="84">
        <v>5</v>
      </c>
      <c r="G49" s="85">
        <v>2</v>
      </c>
      <c r="H49" s="86">
        <v>5683.56</v>
      </c>
      <c r="I49" s="84">
        <v>138</v>
      </c>
      <c r="J49" s="43">
        <f>SUMIF('2020'!B:B,B49,'2020'!C:C)+SUMIF('2021'!B:B,B49,'2021'!C:C)+SUMIF('2022'!B:B,B49,'2022'!C:C)</f>
        <v>1516729</v>
      </c>
      <c r="K49" s="75">
        <v>44925</v>
      </c>
      <c r="L49" s="87" t="s">
        <v>146</v>
      </c>
    </row>
    <row r="50" spans="1:12" ht="17.25" customHeight="1" x14ac:dyDescent="0.35">
      <c r="A50" s="195">
        <f t="shared" si="3"/>
        <v>27</v>
      </c>
      <c r="B50" s="187" t="s">
        <v>210</v>
      </c>
      <c r="C50" s="182">
        <v>1940</v>
      </c>
      <c r="D50" s="183"/>
      <c r="E50" s="184" t="s">
        <v>145</v>
      </c>
      <c r="F50" s="181">
        <v>4</v>
      </c>
      <c r="G50" s="185"/>
      <c r="H50" s="185">
        <v>1602.32</v>
      </c>
      <c r="I50" s="181">
        <v>31</v>
      </c>
      <c r="J50" s="43">
        <f>SUMIF('2020'!B:B,B50,'2020'!C:C)+SUMIF('2021'!B:B,B50,'2021'!C:C)+SUMIF('2022'!B:B,B50,'2022'!C:C)</f>
        <v>2301850</v>
      </c>
      <c r="K50" s="75">
        <v>44925</v>
      </c>
      <c r="L50" s="87" t="s">
        <v>146</v>
      </c>
    </row>
    <row r="51" spans="1:12" ht="17.25" customHeight="1" x14ac:dyDescent="0.35">
      <c r="A51" s="195">
        <f t="shared" si="3"/>
        <v>28</v>
      </c>
      <c r="B51" s="33" t="s">
        <v>57</v>
      </c>
      <c r="C51" s="71">
        <v>1936</v>
      </c>
      <c r="D51" s="68"/>
      <c r="E51" s="84" t="s">
        <v>145</v>
      </c>
      <c r="F51" s="84">
        <v>6</v>
      </c>
      <c r="G51" s="85"/>
      <c r="H51" s="86">
        <v>8372.7199999999993</v>
      </c>
      <c r="I51" s="84">
        <v>200</v>
      </c>
      <c r="J51" s="43">
        <f>SUMIF('2020'!B:B,B51,'2020'!C:C)+SUMIF('2021'!B:B,B51,'2021'!C:C)+SUMIF('2022'!B:B,B51,'2022'!C:C)</f>
        <v>2688197</v>
      </c>
      <c r="K51" s="75">
        <v>44925</v>
      </c>
      <c r="L51" s="87" t="s">
        <v>146</v>
      </c>
    </row>
    <row r="52" spans="1:12" ht="17.25" customHeight="1" x14ac:dyDescent="0.35">
      <c r="A52" s="195">
        <f t="shared" si="3"/>
        <v>29</v>
      </c>
      <c r="B52" s="33" t="s">
        <v>58</v>
      </c>
      <c r="C52" s="71">
        <v>1940</v>
      </c>
      <c r="D52" s="68"/>
      <c r="E52" s="84" t="s">
        <v>145</v>
      </c>
      <c r="F52" s="84">
        <v>4</v>
      </c>
      <c r="G52" s="85">
        <v>2</v>
      </c>
      <c r="H52" s="86">
        <v>1280.56</v>
      </c>
      <c r="I52" s="84">
        <v>13</v>
      </c>
      <c r="J52" s="43">
        <f>SUMIF('2020'!B:B,B52,'2020'!C:C)+SUMIF('2021'!B:B,B52,'2021'!C:C)+SUMIF('2022'!B:B,B52,'2022'!C:C)</f>
        <v>946358</v>
      </c>
      <c r="K52" s="75">
        <v>44925</v>
      </c>
      <c r="L52" s="87" t="s">
        <v>146</v>
      </c>
    </row>
    <row r="53" spans="1:12" ht="17.25" customHeight="1" x14ac:dyDescent="0.35">
      <c r="A53" s="195">
        <f t="shared" si="3"/>
        <v>30</v>
      </c>
      <c r="B53" s="33" t="s">
        <v>60</v>
      </c>
      <c r="C53" s="71">
        <v>1940</v>
      </c>
      <c r="D53" s="68"/>
      <c r="E53" s="84" t="s">
        <v>145</v>
      </c>
      <c r="F53" s="84">
        <v>4</v>
      </c>
      <c r="G53" s="85">
        <v>3</v>
      </c>
      <c r="H53" s="86">
        <v>1229.72</v>
      </c>
      <c r="I53" s="84">
        <v>80</v>
      </c>
      <c r="J53" s="43">
        <f>SUMIF('2020'!B:B,B53,'2020'!C:C)+SUMIF('2021'!B:B,B53,'2021'!C:C)+SUMIF('2022'!B:B,B53,'2022'!C:C)</f>
        <v>584810</v>
      </c>
      <c r="K53" s="75">
        <v>44925</v>
      </c>
      <c r="L53" s="87" t="s">
        <v>146</v>
      </c>
    </row>
    <row r="54" spans="1:12" ht="17.25" customHeight="1" x14ac:dyDescent="0.35">
      <c r="A54" s="195">
        <f t="shared" si="3"/>
        <v>31</v>
      </c>
      <c r="B54" s="33" t="s">
        <v>61</v>
      </c>
      <c r="C54" s="71">
        <v>1940</v>
      </c>
      <c r="D54" s="68"/>
      <c r="E54" s="84" t="s">
        <v>145</v>
      </c>
      <c r="F54" s="84">
        <v>6</v>
      </c>
      <c r="G54" s="85">
        <v>6</v>
      </c>
      <c r="H54" s="86">
        <v>6150.4</v>
      </c>
      <c r="I54" s="84">
        <v>193</v>
      </c>
      <c r="J54" s="43">
        <f>SUMIF('2020'!B:B,B54,'2020'!C:C)+SUMIF('2021'!B:B,B54,'2021'!C:C)+SUMIF('2022'!B:B,B54,'2022'!C:C)</f>
        <v>17913056</v>
      </c>
      <c r="K54" s="75">
        <v>44925</v>
      </c>
      <c r="L54" s="87" t="s">
        <v>146</v>
      </c>
    </row>
    <row r="55" spans="1:12" ht="17.25" customHeight="1" x14ac:dyDescent="0.35">
      <c r="A55" s="195">
        <f t="shared" si="3"/>
        <v>32</v>
      </c>
      <c r="B55" s="33" t="s">
        <v>62</v>
      </c>
      <c r="C55" s="71">
        <v>1940</v>
      </c>
      <c r="D55" s="68"/>
      <c r="E55" s="84" t="s">
        <v>145</v>
      </c>
      <c r="F55" s="84">
        <v>3</v>
      </c>
      <c r="G55" s="85">
        <v>1</v>
      </c>
      <c r="H55" s="86">
        <v>816.5</v>
      </c>
      <c r="I55" s="84">
        <v>34</v>
      </c>
      <c r="J55" s="43">
        <f>SUMIF('2020'!B:B,B55,'2020'!C:C)+SUMIF('2021'!B:B,B55,'2021'!C:C)+SUMIF('2022'!B:B,B55,'2022'!C:C)</f>
        <v>2258888</v>
      </c>
      <c r="K55" s="75">
        <v>44925</v>
      </c>
      <c r="L55" s="87" t="s">
        <v>146</v>
      </c>
    </row>
    <row r="56" spans="1:12" ht="17.25" customHeight="1" x14ac:dyDescent="0.35">
      <c r="A56" s="210">
        <f t="shared" si="3"/>
        <v>33</v>
      </c>
      <c r="B56" s="33" t="s">
        <v>63</v>
      </c>
      <c r="C56" s="71">
        <v>1940</v>
      </c>
      <c r="D56" s="68"/>
      <c r="E56" s="84" t="s">
        <v>145</v>
      </c>
      <c r="F56" s="84">
        <v>3</v>
      </c>
      <c r="G56" s="85">
        <v>2</v>
      </c>
      <c r="H56" s="86">
        <v>787.54</v>
      </c>
      <c r="I56" s="84">
        <v>31</v>
      </c>
      <c r="J56" s="43">
        <f>SUMIF('2020'!B:B,B56,'2020'!C:C)+SUMIF('2021'!B:B,B56,'2021'!C:C)+SUMIF('2022'!B:B,B56,'2022'!C:C)</f>
        <v>525658</v>
      </c>
      <c r="K56" s="75">
        <v>44925</v>
      </c>
      <c r="L56" s="87" t="s">
        <v>146</v>
      </c>
    </row>
    <row r="57" spans="1:12" ht="17.25" customHeight="1" x14ac:dyDescent="0.35">
      <c r="A57" s="210">
        <f t="shared" si="3"/>
        <v>34</v>
      </c>
      <c r="B57" s="33" t="s">
        <v>64</v>
      </c>
      <c r="C57" s="71">
        <v>1951</v>
      </c>
      <c r="D57" s="68"/>
      <c r="E57" s="84" t="s">
        <v>145</v>
      </c>
      <c r="F57" s="84">
        <v>4</v>
      </c>
      <c r="G57" s="85">
        <v>1</v>
      </c>
      <c r="H57" s="86">
        <v>607.92999999999995</v>
      </c>
      <c r="I57" s="84">
        <v>28</v>
      </c>
      <c r="J57" s="43">
        <f>SUMIF('2020'!B:B,B57,'2020'!C:C)+SUMIF('2021'!B:B,B57,'2021'!C:C)+SUMIF('2022'!B:B,B57,'2022'!C:C)</f>
        <v>1724768</v>
      </c>
      <c r="K57" s="75">
        <v>44925</v>
      </c>
      <c r="L57" s="87" t="s">
        <v>146</v>
      </c>
    </row>
    <row r="58" spans="1:12" ht="17.25" customHeight="1" x14ac:dyDescent="0.35">
      <c r="A58" s="210">
        <f t="shared" si="3"/>
        <v>35</v>
      </c>
      <c r="B58" s="33" t="s">
        <v>65</v>
      </c>
      <c r="C58" s="71">
        <v>1940</v>
      </c>
      <c r="D58" s="68"/>
      <c r="E58" s="84" t="s">
        <v>145</v>
      </c>
      <c r="F58" s="84">
        <v>3</v>
      </c>
      <c r="G58" s="85">
        <v>1</v>
      </c>
      <c r="H58" s="86">
        <v>448</v>
      </c>
      <c r="I58" s="84">
        <v>15</v>
      </c>
      <c r="J58" s="43">
        <f>SUMIF('2020'!B:B,B58,'2020'!C:C)+SUMIF('2021'!B:B,B58,'2021'!C:C)+SUMIF('2022'!B:B,B58,'2022'!C:C)</f>
        <v>1667192</v>
      </c>
      <c r="K58" s="75">
        <v>44925</v>
      </c>
      <c r="L58" s="87" t="s">
        <v>146</v>
      </c>
    </row>
    <row r="59" spans="1:12" ht="17.25" customHeight="1" x14ac:dyDescent="0.35">
      <c r="A59" s="210">
        <f t="shared" si="3"/>
        <v>36</v>
      </c>
      <c r="B59" s="33" t="s">
        <v>66</v>
      </c>
      <c r="C59" s="71">
        <v>1940</v>
      </c>
      <c r="D59" s="68"/>
      <c r="E59" s="84" t="s">
        <v>145</v>
      </c>
      <c r="F59" s="84">
        <v>3</v>
      </c>
      <c r="G59" s="85">
        <v>1</v>
      </c>
      <c r="H59" s="86">
        <v>581.20000000000005</v>
      </c>
      <c r="I59" s="84">
        <v>14</v>
      </c>
      <c r="J59" s="43">
        <f>SUMIF('2020'!B:B,B59,'2020'!C:C)+SUMIF('2021'!B:B,B59,'2021'!C:C)+SUMIF('2022'!B:B,B59,'2022'!C:C)</f>
        <v>1817928</v>
      </c>
      <c r="K59" s="75">
        <v>44925</v>
      </c>
      <c r="L59" s="87" t="s">
        <v>146</v>
      </c>
    </row>
    <row r="60" spans="1:12" ht="17.25" customHeight="1" x14ac:dyDescent="0.35">
      <c r="A60" s="210">
        <f t="shared" si="3"/>
        <v>37</v>
      </c>
      <c r="B60" s="33" t="s">
        <v>67</v>
      </c>
      <c r="C60" s="71">
        <v>1940</v>
      </c>
      <c r="D60" s="68"/>
      <c r="E60" s="84" t="s">
        <v>145</v>
      </c>
      <c r="F60" s="84">
        <v>4</v>
      </c>
      <c r="G60" s="85">
        <v>2</v>
      </c>
      <c r="H60" s="86">
        <v>1095.81</v>
      </c>
      <c r="I60" s="84">
        <v>41</v>
      </c>
      <c r="J60" s="43">
        <f>SUMIF('2020'!B:B,B60,'2020'!C:C)+SUMIF('2021'!B:B,B60,'2021'!C:C)+SUMIF('2022'!B:B,B60,'2022'!C:C)</f>
        <v>719520</v>
      </c>
      <c r="K60" s="75">
        <v>44925</v>
      </c>
      <c r="L60" s="87" t="s">
        <v>146</v>
      </c>
    </row>
    <row r="61" spans="1:12" ht="17.25" customHeight="1" x14ac:dyDescent="0.35">
      <c r="A61" s="210">
        <f t="shared" si="3"/>
        <v>38</v>
      </c>
      <c r="B61" s="33" t="s">
        <v>68</v>
      </c>
      <c r="C61" s="71">
        <v>1940</v>
      </c>
      <c r="D61" s="68"/>
      <c r="E61" s="84" t="s">
        <v>145</v>
      </c>
      <c r="F61" s="84">
        <v>5</v>
      </c>
      <c r="G61" s="85"/>
      <c r="H61" s="86">
        <v>7064.24</v>
      </c>
      <c r="I61" s="84">
        <v>148</v>
      </c>
      <c r="J61" s="43">
        <f>SUMIF('2020'!B:B,B61,'2020'!C:C)+SUMIF('2021'!B:B,B61,'2021'!C:C)+SUMIF('2022'!B:B,B61,'2022'!C:C)</f>
        <v>1158152</v>
      </c>
      <c r="K61" s="75">
        <v>44925</v>
      </c>
      <c r="L61" s="87" t="s">
        <v>146</v>
      </c>
    </row>
    <row r="62" spans="1:12" ht="17.25" customHeight="1" x14ac:dyDescent="0.35">
      <c r="A62" s="210">
        <f t="shared" si="3"/>
        <v>39</v>
      </c>
      <c r="B62" s="33" t="s">
        <v>69</v>
      </c>
      <c r="C62" s="71">
        <v>1940</v>
      </c>
      <c r="D62" s="68"/>
      <c r="E62" s="84" t="s">
        <v>145</v>
      </c>
      <c r="F62" s="84">
        <v>4</v>
      </c>
      <c r="G62" s="85"/>
      <c r="H62" s="86">
        <v>2011.54</v>
      </c>
      <c r="I62" s="84">
        <v>42</v>
      </c>
      <c r="J62" s="43">
        <f>SUMIF('2020'!B:B,B62,'2020'!C:C)+SUMIF('2021'!B:B,B62,'2021'!C:C)+SUMIF('2022'!B:B,B62,'2022'!C:C)</f>
        <v>845055</v>
      </c>
      <c r="K62" s="75">
        <v>44925</v>
      </c>
      <c r="L62" s="87" t="s">
        <v>146</v>
      </c>
    </row>
    <row r="63" spans="1:12" ht="17.25" customHeight="1" x14ac:dyDescent="0.35">
      <c r="A63" s="210">
        <f t="shared" si="3"/>
        <v>40</v>
      </c>
      <c r="B63" s="33" t="s">
        <v>70</v>
      </c>
      <c r="C63" s="71">
        <v>1940</v>
      </c>
      <c r="D63" s="68"/>
      <c r="E63" s="88" t="s">
        <v>145</v>
      </c>
      <c r="F63" s="84">
        <v>4</v>
      </c>
      <c r="G63" s="85">
        <v>1</v>
      </c>
      <c r="H63" s="86">
        <v>804.66</v>
      </c>
      <c r="I63" s="88">
        <v>46</v>
      </c>
      <c r="J63" s="43">
        <f>SUMIF('2020'!B:B,B63,'2020'!C:C)+SUMIF('2021'!B:B,B63,'2021'!C:C)+SUMIF('2022'!B:B,B63,'2022'!C:C)</f>
        <v>2170160</v>
      </c>
      <c r="K63" s="75">
        <v>44925</v>
      </c>
      <c r="L63" s="87" t="s">
        <v>146</v>
      </c>
    </row>
    <row r="64" spans="1:12" ht="17.25" customHeight="1" x14ac:dyDescent="0.35">
      <c r="A64" s="195">
        <f t="shared" si="3"/>
        <v>41</v>
      </c>
      <c r="B64" s="33" t="s">
        <v>71</v>
      </c>
      <c r="C64" s="71">
        <v>1940</v>
      </c>
      <c r="D64" s="68"/>
      <c r="E64" s="88" t="s">
        <v>145</v>
      </c>
      <c r="F64" s="84">
        <v>2</v>
      </c>
      <c r="G64" s="85">
        <v>1</v>
      </c>
      <c r="H64" s="86">
        <v>788.62</v>
      </c>
      <c r="I64" s="88">
        <v>12</v>
      </c>
      <c r="J64" s="43">
        <f>SUMIF('2020'!B:B,B64,'2020'!C:C)+SUMIF('2021'!B:B,B64,'2021'!C:C)+SUMIF('2022'!B:B,B64,'2022'!C:C)</f>
        <v>464753</v>
      </c>
      <c r="K64" s="75">
        <v>44925</v>
      </c>
      <c r="L64" s="87" t="s">
        <v>146</v>
      </c>
    </row>
    <row r="65" spans="1:12" ht="17.25" customHeight="1" x14ac:dyDescent="0.35">
      <c r="A65" s="195">
        <f t="shared" si="3"/>
        <v>42</v>
      </c>
      <c r="B65" s="33" t="s">
        <v>72</v>
      </c>
      <c r="C65" s="71">
        <v>1940</v>
      </c>
      <c r="D65" s="68"/>
      <c r="E65" s="88" t="s">
        <v>145</v>
      </c>
      <c r="F65" s="84">
        <v>2</v>
      </c>
      <c r="G65" s="85">
        <v>1</v>
      </c>
      <c r="H65" s="86">
        <v>452.05</v>
      </c>
      <c r="I65" s="88">
        <v>11</v>
      </c>
      <c r="J65" s="43">
        <f>SUMIF('2020'!B:B,B65,'2020'!C:C)+SUMIF('2021'!B:B,B65,'2021'!C:C)+SUMIF('2022'!B:B,B65,'2022'!C:C)</f>
        <v>369233</v>
      </c>
      <c r="K65" s="75">
        <v>44925</v>
      </c>
      <c r="L65" s="87" t="s">
        <v>146</v>
      </c>
    </row>
    <row r="66" spans="1:12" ht="17.25" customHeight="1" x14ac:dyDescent="0.35">
      <c r="A66" s="195">
        <f t="shared" si="3"/>
        <v>43</v>
      </c>
      <c r="B66" s="33" t="s">
        <v>73</v>
      </c>
      <c r="C66" s="71">
        <v>1940</v>
      </c>
      <c r="D66" s="68"/>
      <c r="E66" s="84" t="s">
        <v>145</v>
      </c>
      <c r="F66" s="84">
        <v>2</v>
      </c>
      <c r="G66" s="85">
        <v>2</v>
      </c>
      <c r="H66" s="86">
        <v>659.71</v>
      </c>
      <c r="I66" s="84">
        <v>26</v>
      </c>
      <c r="J66" s="43">
        <f>SUMIF('2020'!B:B,B66,'2020'!C:C)+SUMIF('2021'!B:B,B66,'2021'!C:C)+SUMIF('2022'!B:B,B66,'2022'!C:C)</f>
        <v>9003953</v>
      </c>
      <c r="K66" s="75">
        <v>44925</v>
      </c>
      <c r="L66" s="87" t="s">
        <v>146</v>
      </c>
    </row>
    <row r="67" spans="1:12" ht="17.25" customHeight="1" x14ac:dyDescent="0.35">
      <c r="A67" s="195">
        <f t="shared" si="3"/>
        <v>44</v>
      </c>
      <c r="B67" s="33" t="s">
        <v>74</v>
      </c>
      <c r="C67" s="71">
        <v>1940</v>
      </c>
      <c r="D67" s="68"/>
      <c r="E67" s="84" t="s">
        <v>145</v>
      </c>
      <c r="F67" s="84" t="s">
        <v>152</v>
      </c>
      <c r="G67" s="85">
        <v>2</v>
      </c>
      <c r="H67" s="86">
        <v>1482.74</v>
      </c>
      <c r="I67" s="84">
        <v>42</v>
      </c>
      <c r="J67" s="43">
        <f>SUMIF('2020'!B:B,B67,'2020'!C:C)+SUMIF('2021'!B:B,B67,'2021'!C:C)+SUMIF('2022'!B:B,B67,'2022'!C:C)</f>
        <v>10311534</v>
      </c>
      <c r="K67" s="75">
        <v>44925</v>
      </c>
      <c r="L67" s="87" t="s">
        <v>146</v>
      </c>
    </row>
    <row r="68" spans="1:12" ht="17.25" customHeight="1" x14ac:dyDescent="0.35">
      <c r="A68" s="195">
        <f t="shared" si="3"/>
        <v>45</v>
      </c>
      <c r="B68" s="33" t="s">
        <v>75</v>
      </c>
      <c r="C68" s="71">
        <v>1940</v>
      </c>
      <c r="D68" s="68"/>
      <c r="E68" s="84" t="s">
        <v>145</v>
      </c>
      <c r="F68" s="84" t="s">
        <v>152</v>
      </c>
      <c r="G68" s="85">
        <v>1</v>
      </c>
      <c r="H68" s="86">
        <v>478.21</v>
      </c>
      <c r="I68" s="84">
        <v>22</v>
      </c>
      <c r="J68" s="43">
        <f>SUMIF('2020'!B:B,B68,'2020'!C:C)+SUMIF('2021'!B:B,B68,'2021'!C:C)+SUMIF('2022'!B:B,B68,'2022'!C:C)</f>
        <v>7773546</v>
      </c>
      <c r="K68" s="75">
        <v>44925</v>
      </c>
      <c r="L68" s="87" t="s">
        <v>146</v>
      </c>
    </row>
    <row r="69" spans="1:12" ht="17.25" customHeight="1" x14ac:dyDescent="0.35">
      <c r="A69" s="195">
        <f t="shared" si="3"/>
        <v>46</v>
      </c>
      <c r="B69" s="33" t="s">
        <v>76</v>
      </c>
      <c r="C69" s="71">
        <v>1940</v>
      </c>
      <c r="D69" s="68"/>
      <c r="E69" s="88" t="s">
        <v>145</v>
      </c>
      <c r="F69" s="84">
        <v>2</v>
      </c>
      <c r="G69" s="85">
        <v>1</v>
      </c>
      <c r="H69" s="89">
        <v>425.8</v>
      </c>
      <c r="I69" s="84">
        <v>17</v>
      </c>
      <c r="J69" s="43">
        <f>SUMIF('2020'!B:B,B69,'2020'!C:C)+SUMIF('2021'!B:B,B69,'2021'!C:C)+SUMIF('2022'!B:B,B69,'2022'!C:C)</f>
        <v>1797540</v>
      </c>
      <c r="K69" s="75">
        <v>44925</v>
      </c>
      <c r="L69" s="87" t="s">
        <v>146</v>
      </c>
    </row>
    <row r="70" spans="1:12" ht="17.25" customHeight="1" x14ac:dyDescent="0.35">
      <c r="A70" s="195">
        <f t="shared" si="3"/>
        <v>47</v>
      </c>
      <c r="B70" s="33" t="s">
        <v>77</v>
      </c>
      <c r="C70" s="71">
        <v>1940</v>
      </c>
      <c r="D70" s="68"/>
      <c r="E70" s="84" t="s">
        <v>145</v>
      </c>
      <c r="F70" s="84">
        <v>3</v>
      </c>
      <c r="G70" s="85">
        <v>2</v>
      </c>
      <c r="H70" s="86">
        <v>1273.8800000000001</v>
      </c>
      <c r="I70" s="84">
        <v>58</v>
      </c>
      <c r="J70" s="43">
        <f>SUMIF('2020'!B:B,B70,'2020'!C:C)+SUMIF('2021'!B:B,B70,'2021'!C:C)+SUMIF('2022'!B:B,B70,'2022'!C:C)</f>
        <v>3282177</v>
      </c>
      <c r="K70" s="75">
        <v>44925</v>
      </c>
      <c r="L70" s="87" t="s">
        <v>146</v>
      </c>
    </row>
    <row r="71" spans="1:12" ht="17.25" customHeight="1" x14ac:dyDescent="0.35">
      <c r="A71" s="195">
        <f t="shared" si="3"/>
        <v>48</v>
      </c>
      <c r="B71" s="33" t="s">
        <v>78</v>
      </c>
      <c r="C71" s="71">
        <v>1940</v>
      </c>
      <c r="D71" s="68"/>
      <c r="E71" s="84" t="s">
        <v>145</v>
      </c>
      <c r="F71" s="84">
        <v>4</v>
      </c>
      <c r="G71" s="85">
        <v>1</v>
      </c>
      <c r="H71" s="86">
        <v>2005.54</v>
      </c>
      <c r="I71" s="84">
        <v>74</v>
      </c>
      <c r="J71" s="43">
        <f>SUMIF('2020'!B:B,B71,'2020'!C:C)+SUMIF('2021'!B:B,B71,'2021'!C:C)+SUMIF('2022'!B:B,B71,'2022'!C:C)</f>
        <v>12797596</v>
      </c>
      <c r="K71" s="75">
        <v>44925</v>
      </c>
      <c r="L71" s="87" t="s">
        <v>146</v>
      </c>
    </row>
    <row r="72" spans="1:12" ht="17.25" customHeight="1" x14ac:dyDescent="0.35">
      <c r="A72" s="195">
        <f t="shared" si="3"/>
        <v>49</v>
      </c>
      <c r="B72" s="33" t="s">
        <v>79</v>
      </c>
      <c r="C72" s="71">
        <v>1940</v>
      </c>
      <c r="D72" s="68"/>
      <c r="E72" s="88" t="s">
        <v>145</v>
      </c>
      <c r="F72" s="84">
        <v>4</v>
      </c>
      <c r="G72" s="85">
        <v>1</v>
      </c>
      <c r="H72" s="89">
        <v>2142.88</v>
      </c>
      <c r="I72" s="84">
        <v>66</v>
      </c>
      <c r="J72" s="43">
        <f>SUMIF('2020'!B:B,B72,'2020'!C:C)+SUMIF('2021'!B:B,B72,'2021'!C:C)+SUMIF('2022'!B:B,B72,'2022'!C:C)</f>
        <v>8751424.370000001</v>
      </c>
      <c r="K72" s="75">
        <v>44925</v>
      </c>
      <c r="L72" s="87" t="s">
        <v>146</v>
      </c>
    </row>
    <row r="73" spans="1:12" ht="17.25" customHeight="1" x14ac:dyDescent="0.35">
      <c r="A73" s="195">
        <f t="shared" si="3"/>
        <v>50</v>
      </c>
      <c r="B73" s="33" t="s">
        <v>80</v>
      </c>
      <c r="C73" s="71">
        <v>1940</v>
      </c>
      <c r="D73" s="68"/>
      <c r="E73" s="84" t="s">
        <v>145</v>
      </c>
      <c r="F73" s="84">
        <v>5</v>
      </c>
      <c r="G73" s="85">
        <v>1</v>
      </c>
      <c r="H73" s="86">
        <v>925.56</v>
      </c>
      <c r="I73" s="84">
        <v>44</v>
      </c>
      <c r="J73" s="43">
        <f>SUMIF('2020'!B:B,B73,'2020'!C:C)+SUMIF('2021'!B:B,B73,'2021'!C:C)+SUMIF('2022'!B:B,B73,'2022'!C:C)</f>
        <v>9084006</v>
      </c>
      <c r="K73" s="75">
        <v>44925</v>
      </c>
      <c r="L73" s="87" t="s">
        <v>146</v>
      </c>
    </row>
    <row r="74" spans="1:12" ht="17.25" customHeight="1" x14ac:dyDescent="0.35">
      <c r="A74" s="195">
        <f t="shared" si="3"/>
        <v>51</v>
      </c>
      <c r="B74" s="33" t="s">
        <v>81</v>
      </c>
      <c r="C74" s="71">
        <v>1940</v>
      </c>
      <c r="D74" s="68"/>
      <c r="E74" s="84" t="s">
        <v>145</v>
      </c>
      <c r="F74" s="84">
        <v>3</v>
      </c>
      <c r="G74" s="85">
        <v>1</v>
      </c>
      <c r="H74" s="86">
        <v>1582.4</v>
      </c>
      <c r="I74" s="84">
        <v>24</v>
      </c>
      <c r="J74" s="43">
        <f>SUMIF('2020'!B:B,B74,'2020'!C:C)+SUMIF('2021'!B:B,B74,'2021'!C:C)+SUMIF('2022'!B:B,B74,'2022'!C:C)</f>
        <v>607238</v>
      </c>
      <c r="K74" s="75">
        <v>44925</v>
      </c>
      <c r="L74" s="87" t="s">
        <v>146</v>
      </c>
    </row>
    <row r="75" spans="1:12" ht="17.25" customHeight="1" x14ac:dyDescent="0.35">
      <c r="A75" s="195">
        <f t="shared" si="3"/>
        <v>52</v>
      </c>
      <c r="B75" s="33" t="s">
        <v>82</v>
      </c>
      <c r="C75" s="71">
        <v>1940</v>
      </c>
      <c r="D75" s="68"/>
      <c r="E75" s="84" t="s">
        <v>145</v>
      </c>
      <c r="F75" s="84">
        <v>4</v>
      </c>
      <c r="G75" s="85"/>
      <c r="H75" s="86">
        <v>3612.4</v>
      </c>
      <c r="I75" s="84">
        <v>103</v>
      </c>
      <c r="J75" s="43">
        <f>SUMIF('2020'!B:B,B75,'2020'!C:C)+SUMIF('2021'!B:B,B75,'2021'!C:C)+SUMIF('2022'!B:B,B75,'2022'!C:C)</f>
        <v>4088029</v>
      </c>
      <c r="K75" s="75">
        <v>44925</v>
      </c>
      <c r="L75" s="87" t="s">
        <v>146</v>
      </c>
    </row>
    <row r="76" spans="1:12" ht="17.25" customHeight="1" x14ac:dyDescent="0.35">
      <c r="A76" s="195">
        <f t="shared" si="3"/>
        <v>53</v>
      </c>
      <c r="B76" s="33" t="s">
        <v>83</v>
      </c>
      <c r="C76" s="71">
        <v>1940</v>
      </c>
      <c r="D76" s="68"/>
      <c r="E76" s="84" t="s">
        <v>145</v>
      </c>
      <c r="F76" s="84">
        <v>5</v>
      </c>
      <c r="G76" s="85">
        <v>1</v>
      </c>
      <c r="H76" s="86">
        <v>1592.84</v>
      </c>
      <c r="I76" s="84">
        <v>41</v>
      </c>
      <c r="J76" s="43">
        <f>SUMIF('2020'!B:B,B76,'2020'!C:C)+SUMIF('2021'!B:B,B76,'2021'!C:C)+SUMIF('2022'!B:B,B76,'2022'!C:C)</f>
        <v>814840</v>
      </c>
      <c r="K76" s="75">
        <v>44925</v>
      </c>
      <c r="L76" s="87" t="s">
        <v>146</v>
      </c>
    </row>
    <row r="77" spans="1:12" ht="17.25" customHeight="1" x14ac:dyDescent="0.35">
      <c r="A77" s="195">
        <f t="shared" si="3"/>
        <v>54</v>
      </c>
      <c r="B77" s="33" t="s">
        <v>84</v>
      </c>
      <c r="C77" s="71">
        <v>1940</v>
      </c>
      <c r="D77" s="68"/>
      <c r="E77" s="84" t="s">
        <v>145</v>
      </c>
      <c r="F77" s="84">
        <v>3</v>
      </c>
      <c r="G77" s="85">
        <v>1</v>
      </c>
      <c r="H77" s="86">
        <v>456.7</v>
      </c>
      <c r="I77" s="84">
        <v>9</v>
      </c>
      <c r="J77" s="43">
        <f>SUMIF('2020'!B:B,B77,'2020'!C:C)+SUMIF('2021'!B:B,B77,'2021'!C:C)+SUMIF('2022'!B:B,B77,'2022'!C:C)</f>
        <v>503538</v>
      </c>
      <c r="K77" s="75">
        <v>44925</v>
      </c>
      <c r="L77" s="87" t="s">
        <v>146</v>
      </c>
    </row>
    <row r="78" spans="1:12" ht="17.25" customHeight="1" x14ac:dyDescent="0.35">
      <c r="A78" s="195">
        <f t="shared" si="3"/>
        <v>55</v>
      </c>
      <c r="B78" s="33" t="s">
        <v>85</v>
      </c>
      <c r="C78" s="71">
        <v>1940</v>
      </c>
      <c r="D78" s="68"/>
      <c r="E78" s="84" t="s">
        <v>145</v>
      </c>
      <c r="F78" s="84">
        <v>4</v>
      </c>
      <c r="G78" s="85">
        <v>2</v>
      </c>
      <c r="H78" s="86">
        <v>1734.66</v>
      </c>
      <c r="I78" s="84">
        <v>48</v>
      </c>
      <c r="J78" s="43">
        <f>SUMIF('2020'!B:B,B78,'2020'!C:C)+SUMIF('2021'!B:B,B78,'2021'!C:C)+SUMIF('2022'!B:B,B78,'2022'!C:C)</f>
        <v>9076602.2100000009</v>
      </c>
      <c r="K78" s="75">
        <v>44925</v>
      </c>
      <c r="L78" s="87" t="s">
        <v>146</v>
      </c>
    </row>
    <row r="79" spans="1:12" ht="17.25" customHeight="1" x14ac:dyDescent="0.35">
      <c r="A79" s="195">
        <f t="shared" si="3"/>
        <v>56</v>
      </c>
      <c r="B79" s="33" t="s">
        <v>86</v>
      </c>
      <c r="C79" s="71">
        <v>1940</v>
      </c>
      <c r="D79" s="68"/>
      <c r="E79" s="88" t="s">
        <v>145</v>
      </c>
      <c r="F79" s="84">
        <v>2</v>
      </c>
      <c r="G79" s="85">
        <v>1</v>
      </c>
      <c r="H79" s="89">
        <v>838.55</v>
      </c>
      <c r="I79" s="84">
        <v>17</v>
      </c>
      <c r="J79" s="43">
        <f>SUMIF('2020'!B:B,B79,'2020'!C:C)+SUMIF('2021'!B:B,B79,'2021'!C:C)+SUMIF('2022'!B:B,B79,'2022'!C:C)</f>
        <v>5658763.5899999999</v>
      </c>
      <c r="K79" s="75">
        <v>44925</v>
      </c>
      <c r="L79" s="87" t="s">
        <v>146</v>
      </c>
    </row>
    <row r="80" spans="1:12" ht="17.25" customHeight="1" x14ac:dyDescent="0.35">
      <c r="A80" s="195">
        <f t="shared" si="3"/>
        <v>57</v>
      </c>
      <c r="B80" s="33" t="s">
        <v>87</v>
      </c>
      <c r="C80" s="71">
        <v>1940</v>
      </c>
      <c r="D80" s="68"/>
      <c r="E80" s="88" t="s">
        <v>145</v>
      </c>
      <c r="F80" s="84">
        <v>2</v>
      </c>
      <c r="G80" s="85">
        <v>1</v>
      </c>
      <c r="H80" s="89">
        <v>370.2</v>
      </c>
      <c r="I80" s="84">
        <v>15</v>
      </c>
      <c r="J80" s="43">
        <f>SUMIF('2020'!B:B,B80,'2020'!C:C)+SUMIF('2021'!B:B,B80,'2021'!C:C)+SUMIF('2022'!B:B,B80,'2022'!C:C)</f>
        <v>374636</v>
      </c>
      <c r="K80" s="75">
        <v>44925</v>
      </c>
      <c r="L80" s="87" t="s">
        <v>146</v>
      </c>
    </row>
    <row r="81" spans="1:12" ht="17.25" customHeight="1" x14ac:dyDescent="0.35">
      <c r="A81" s="195">
        <f t="shared" si="3"/>
        <v>58</v>
      </c>
      <c r="B81" s="33" t="s">
        <v>88</v>
      </c>
      <c r="C81" s="71">
        <v>1940</v>
      </c>
      <c r="D81" s="68"/>
      <c r="E81" s="104" t="s">
        <v>145</v>
      </c>
      <c r="F81" s="104">
        <v>3</v>
      </c>
      <c r="G81" s="85">
        <v>2</v>
      </c>
      <c r="H81" s="105">
        <v>157.69999999999999</v>
      </c>
      <c r="I81" s="104">
        <v>26</v>
      </c>
      <c r="J81" s="43">
        <f>SUMIF('2020'!B:B,B81,'2020'!C:C)+SUMIF('2021'!B:B,B81,'2021'!C:C)+SUMIF('2022'!B:B,B81,'2022'!C:C)</f>
        <v>495381</v>
      </c>
      <c r="K81" s="75">
        <v>44925</v>
      </c>
      <c r="L81" s="87" t="s">
        <v>146</v>
      </c>
    </row>
    <row r="82" spans="1:12" ht="17.25" customHeight="1" x14ac:dyDescent="0.35">
      <c r="A82" s="195">
        <f t="shared" si="3"/>
        <v>59</v>
      </c>
      <c r="B82" s="33" t="s">
        <v>191</v>
      </c>
      <c r="C82" s="71">
        <v>1928</v>
      </c>
      <c r="D82" s="68"/>
      <c r="E82" s="93" t="s">
        <v>145</v>
      </c>
      <c r="F82" s="93">
        <v>5</v>
      </c>
      <c r="G82" s="61"/>
      <c r="H82" s="93">
        <v>2688</v>
      </c>
      <c r="I82" s="99">
        <v>58</v>
      </c>
      <c r="J82" s="43">
        <f>SUMIF('2020'!B:B,B82,'2020'!C:C)+SUMIF('2021'!B:B,B82,'2021'!C:C)+SUMIF('2022'!B:B,B82,'2022'!C:C)</f>
        <v>3062584</v>
      </c>
      <c r="K82" s="75">
        <v>44925</v>
      </c>
      <c r="L82" s="87" t="s">
        <v>146</v>
      </c>
    </row>
    <row r="83" spans="1:12" ht="17.25" customHeight="1" x14ac:dyDescent="0.35">
      <c r="A83" s="195">
        <f t="shared" si="3"/>
        <v>60</v>
      </c>
      <c r="B83" s="33" t="s">
        <v>89</v>
      </c>
      <c r="C83" s="71">
        <v>1940</v>
      </c>
      <c r="D83" s="68"/>
      <c r="E83" s="88" t="s">
        <v>145</v>
      </c>
      <c r="F83" s="88">
        <v>3</v>
      </c>
      <c r="G83" s="85">
        <v>2</v>
      </c>
      <c r="H83" s="89">
        <v>868.09</v>
      </c>
      <c r="I83" s="88">
        <v>49</v>
      </c>
      <c r="J83" s="43">
        <f>SUMIF('2020'!B:B,B83,'2020'!C:C)+SUMIF('2021'!B:B,B83,'2021'!C:C)+SUMIF('2022'!B:B,B83,'2022'!C:C)</f>
        <v>520597</v>
      </c>
      <c r="K83" s="75">
        <v>44925</v>
      </c>
      <c r="L83" s="87" t="s">
        <v>146</v>
      </c>
    </row>
    <row r="84" spans="1:12" ht="17.25" customHeight="1" x14ac:dyDescent="0.35">
      <c r="A84" s="195">
        <f t="shared" si="3"/>
        <v>61</v>
      </c>
      <c r="B84" s="33" t="s">
        <v>90</v>
      </c>
      <c r="C84" s="71">
        <v>1940</v>
      </c>
      <c r="D84" s="68"/>
      <c r="E84" s="88" t="s">
        <v>145</v>
      </c>
      <c r="F84" s="88">
        <v>3</v>
      </c>
      <c r="G84" s="85">
        <v>2</v>
      </c>
      <c r="H84" s="89">
        <v>1077.7</v>
      </c>
      <c r="I84" s="88">
        <v>28</v>
      </c>
      <c r="J84" s="43">
        <f>SUMIF('2020'!B:B,B84,'2020'!C:C)+SUMIF('2021'!B:B,B84,'2021'!C:C)+SUMIF('2022'!B:B,B84,'2022'!C:C)</f>
        <v>542186</v>
      </c>
      <c r="K84" s="75">
        <v>44925</v>
      </c>
      <c r="L84" s="87" t="s">
        <v>146</v>
      </c>
    </row>
    <row r="85" spans="1:12" ht="17.25" customHeight="1" x14ac:dyDescent="0.35">
      <c r="A85" s="195">
        <f t="shared" si="3"/>
        <v>62</v>
      </c>
      <c r="B85" s="33" t="s">
        <v>91</v>
      </c>
      <c r="C85" s="71">
        <v>1940</v>
      </c>
      <c r="D85" s="68"/>
      <c r="E85" s="84" t="s">
        <v>145</v>
      </c>
      <c r="F85" s="84">
        <v>5</v>
      </c>
      <c r="G85" s="85"/>
      <c r="H85" s="86">
        <v>1447.08</v>
      </c>
      <c r="I85" s="84">
        <v>37</v>
      </c>
      <c r="J85" s="43">
        <f>SUMIF('2020'!B:B,B85,'2020'!C:C)+SUMIF('2021'!B:B,B85,'2021'!C:C)+SUMIF('2022'!B:B,B85,'2022'!C:C)</f>
        <v>601607</v>
      </c>
      <c r="K85" s="75">
        <v>44925</v>
      </c>
      <c r="L85" s="87" t="s">
        <v>146</v>
      </c>
    </row>
    <row r="86" spans="1:12" ht="17.25" customHeight="1" x14ac:dyDescent="0.35">
      <c r="A86" s="195">
        <f t="shared" si="3"/>
        <v>63</v>
      </c>
      <c r="B86" s="33" t="s">
        <v>92</v>
      </c>
      <c r="C86" s="71">
        <v>1940</v>
      </c>
      <c r="D86" s="68"/>
      <c r="E86" s="104" t="s">
        <v>145</v>
      </c>
      <c r="F86" s="84">
        <v>3</v>
      </c>
      <c r="G86" s="85">
        <v>3</v>
      </c>
      <c r="H86" s="105">
        <v>161</v>
      </c>
      <c r="I86" s="84">
        <v>34</v>
      </c>
      <c r="J86" s="43">
        <f>SUMIF('2020'!B:B,B86,'2020'!C:C)+SUMIF('2021'!B:B,B86,'2021'!C:C)+SUMIF('2022'!B:B,B86,'2022'!C:C)</f>
        <v>578380</v>
      </c>
      <c r="K86" s="75">
        <v>44925</v>
      </c>
      <c r="L86" s="87" t="s">
        <v>146</v>
      </c>
    </row>
    <row r="87" spans="1:12" ht="17.25" customHeight="1" x14ac:dyDescent="0.35">
      <c r="A87" s="195">
        <f t="shared" si="3"/>
        <v>64</v>
      </c>
      <c r="B87" s="33" t="s">
        <v>93</v>
      </c>
      <c r="C87" s="71">
        <v>1940</v>
      </c>
      <c r="D87" s="68"/>
      <c r="E87" s="104" t="s">
        <v>145</v>
      </c>
      <c r="F87" s="104">
        <v>6</v>
      </c>
      <c r="G87" s="85"/>
      <c r="H87" s="105">
        <v>2710</v>
      </c>
      <c r="I87" s="104">
        <v>42</v>
      </c>
      <c r="J87" s="43">
        <f>SUMIF('2020'!B:B,B87,'2020'!C:C)+SUMIF('2021'!B:B,B87,'2021'!C:C)+SUMIF('2022'!B:B,B87,'2022'!C:C)</f>
        <v>1281755</v>
      </c>
      <c r="K87" s="75">
        <v>44925</v>
      </c>
      <c r="L87" s="87" t="s">
        <v>146</v>
      </c>
    </row>
    <row r="88" spans="1:12" ht="17.25" customHeight="1" x14ac:dyDescent="0.35">
      <c r="A88" s="195">
        <f t="shared" si="3"/>
        <v>65</v>
      </c>
      <c r="B88" s="33" t="s">
        <v>94</v>
      </c>
      <c r="C88" s="71">
        <v>1940</v>
      </c>
      <c r="D88" s="68"/>
      <c r="E88" s="88" t="s">
        <v>145</v>
      </c>
      <c r="F88" s="88">
        <v>2</v>
      </c>
      <c r="G88" s="85">
        <v>3</v>
      </c>
      <c r="H88" s="89">
        <v>868.21</v>
      </c>
      <c r="I88" s="88">
        <v>14</v>
      </c>
      <c r="J88" s="43">
        <f>SUMIF('2020'!B:B,B88,'2020'!C:C)+SUMIF('2021'!B:B,B88,'2021'!C:C)+SUMIF('2022'!B:B,B88,'2022'!C:C)</f>
        <v>486610</v>
      </c>
      <c r="K88" s="75">
        <v>44925</v>
      </c>
      <c r="L88" s="87" t="s">
        <v>146</v>
      </c>
    </row>
    <row r="89" spans="1:12" ht="17.25" customHeight="1" x14ac:dyDescent="0.35">
      <c r="A89" s="195">
        <f t="shared" si="3"/>
        <v>66</v>
      </c>
      <c r="B89" s="33" t="s">
        <v>95</v>
      </c>
      <c r="C89" s="71">
        <v>1940</v>
      </c>
      <c r="D89" s="68"/>
      <c r="E89" s="84" t="s">
        <v>145</v>
      </c>
      <c r="F89" s="84" t="s">
        <v>152</v>
      </c>
      <c r="G89" s="85">
        <v>1</v>
      </c>
      <c r="H89" s="86">
        <v>1018.74</v>
      </c>
      <c r="I89" s="84">
        <v>33</v>
      </c>
      <c r="J89" s="43">
        <f>SUMIF('2020'!B:B,B89,'2020'!C:C)+SUMIF('2021'!B:B,B89,'2021'!C:C)+SUMIF('2022'!B:B,B89,'2022'!C:C)</f>
        <v>618084</v>
      </c>
      <c r="K89" s="75">
        <v>44925</v>
      </c>
      <c r="L89" s="87" t="s">
        <v>146</v>
      </c>
    </row>
    <row r="90" spans="1:12" ht="17.25" customHeight="1" x14ac:dyDescent="0.35">
      <c r="A90" s="195">
        <f t="shared" si="3"/>
        <v>67</v>
      </c>
      <c r="B90" s="33" t="s">
        <v>96</v>
      </c>
      <c r="C90" s="71">
        <v>1940</v>
      </c>
      <c r="D90" s="68"/>
      <c r="E90" s="84" t="s">
        <v>145</v>
      </c>
      <c r="F90" s="84">
        <v>3</v>
      </c>
      <c r="G90" s="85">
        <v>1</v>
      </c>
      <c r="H90" s="86">
        <v>802.93</v>
      </c>
      <c r="I90" s="84">
        <v>28</v>
      </c>
      <c r="J90" s="43">
        <f>SUMIF('2020'!B:B,B90,'2020'!C:C)+SUMIF('2021'!B:B,B90,'2021'!C:C)+SUMIF('2022'!B:B,B90,'2022'!C:C)</f>
        <v>518444</v>
      </c>
      <c r="K90" s="75">
        <v>44925</v>
      </c>
      <c r="L90" s="87" t="s">
        <v>146</v>
      </c>
    </row>
    <row r="91" spans="1:12" ht="17.25" customHeight="1" x14ac:dyDescent="0.35">
      <c r="A91" s="195">
        <f t="shared" si="3"/>
        <v>68</v>
      </c>
      <c r="B91" s="33" t="s">
        <v>97</v>
      </c>
      <c r="C91" s="71">
        <v>1940</v>
      </c>
      <c r="D91" s="68"/>
      <c r="E91" s="84" t="s">
        <v>145</v>
      </c>
      <c r="F91" s="84" t="s">
        <v>152</v>
      </c>
      <c r="G91" s="85">
        <v>2</v>
      </c>
      <c r="H91" s="86">
        <v>823.68</v>
      </c>
      <c r="I91" s="84">
        <v>31</v>
      </c>
      <c r="J91" s="43">
        <f>SUMIF('2020'!B:B,B91,'2020'!C:C)+SUMIF('2021'!B:B,B91,'2021'!C:C)+SUMIF('2022'!B:B,B91,'2022'!C:C)</f>
        <v>625721</v>
      </c>
      <c r="K91" s="75">
        <v>44925</v>
      </c>
      <c r="L91" s="87" t="s">
        <v>146</v>
      </c>
    </row>
    <row r="92" spans="1:12" ht="17.25" customHeight="1" x14ac:dyDescent="0.35">
      <c r="A92" s="195">
        <f t="shared" si="3"/>
        <v>69</v>
      </c>
      <c r="B92" s="177" t="s">
        <v>212</v>
      </c>
      <c r="C92" s="71">
        <v>1940</v>
      </c>
      <c r="D92" s="68"/>
      <c r="E92" s="181" t="s">
        <v>145</v>
      </c>
      <c r="F92" s="181">
        <v>3</v>
      </c>
      <c r="G92" s="61"/>
      <c r="H92" s="189">
        <v>1251.5999999999999</v>
      </c>
      <c r="I92" s="190">
        <v>23</v>
      </c>
      <c r="J92" s="43">
        <f>SUMIF('2020'!B:B,B92,'2020'!C:C)+SUMIF('2021'!B:B,B92,'2021'!C:C)+SUMIF('2022'!B:B,B92,'2022'!C:C)</f>
        <v>2740004</v>
      </c>
      <c r="K92" s="75">
        <v>44925</v>
      </c>
      <c r="L92" s="87" t="s">
        <v>146</v>
      </c>
    </row>
    <row r="93" spans="1:12" ht="17.25" customHeight="1" x14ac:dyDescent="0.35">
      <c r="A93" s="195">
        <f t="shared" si="3"/>
        <v>70</v>
      </c>
      <c r="B93" s="33" t="s">
        <v>98</v>
      </c>
      <c r="C93" s="71">
        <v>1940</v>
      </c>
      <c r="D93" s="68"/>
      <c r="E93" s="84" t="s">
        <v>145</v>
      </c>
      <c r="F93" s="84">
        <v>4</v>
      </c>
      <c r="G93" s="85">
        <v>1</v>
      </c>
      <c r="H93" s="86">
        <v>1078.77</v>
      </c>
      <c r="I93" s="84">
        <v>35</v>
      </c>
      <c r="J93" s="43">
        <f>SUMIF('2020'!B:B,B93,'2020'!C:C)+SUMIF('2021'!B:B,B93,'2021'!C:C)+SUMIF('2022'!B:B,B93,'2022'!C:C)</f>
        <v>600695</v>
      </c>
      <c r="K93" s="75">
        <v>44925</v>
      </c>
      <c r="L93" s="87" t="s">
        <v>146</v>
      </c>
    </row>
    <row r="94" spans="1:12" ht="17.25" customHeight="1" x14ac:dyDescent="0.35">
      <c r="A94" s="195">
        <f t="shared" si="3"/>
        <v>71</v>
      </c>
      <c r="B94" s="33" t="s">
        <v>99</v>
      </c>
      <c r="C94" s="71">
        <v>1940</v>
      </c>
      <c r="D94" s="68"/>
      <c r="E94" s="84" t="s">
        <v>145</v>
      </c>
      <c r="F94" s="84">
        <v>7</v>
      </c>
      <c r="G94" s="85">
        <v>1</v>
      </c>
      <c r="H94" s="86">
        <v>6355.94</v>
      </c>
      <c r="I94" s="84">
        <v>110</v>
      </c>
      <c r="J94" s="43">
        <f>SUMIF('2020'!B:B,B94,'2020'!C:C)+SUMIF('2021'!B:B,B94,'2021'!C:C)+SUMIF('2022'!B:B,B94,'2022'!C:C)</f>
        <v>1645474</v>
      </c>
      <c r="K94" s="75">
        <v>44925</v>
      </c>
      <c r="L94" s="87" t="s">
        <v>146</v>
      </c>
    </row>
    <row r="95" spans="1:12" ht="17.25" customHeight="1" x14ac:dyDescent="0.35">
      <c r="A95" s="195">
        <f t="shared" si="3"/>
        <v>72</v>
      </c>
      <c r="B95" s="33" t="s">
        <v>100</v>
      </c>
      <c r="C95" s="71">
        <v>1940</v>
      </c>
      <c r="D95" s="68"/>
      <c r="E95" s="84" t="s">
        <v>145</v>
      </c>
      <c r="F95" s="84">
        <v>7</v>
      </c>
      <c r="G95" s="85">
        <v>1</v>
      </c>
      <c r="H95" s="86">
        <v>7576</v>
      </c>
      <c r="I95" s="84">
        <v>217</v>
      </c>
      <c r="J95" s="43">
        <f>SUMIF('2020'!B:B,B95,'2020'!C:C)+SUMIF('2021'!B:B,B95,'2021'!C:C)+SUMIF('2022'!B:B,B95,'2022'!C:C)</f>
        <v>1391406</v>
      </c>
      <c r="K95" s="75">
        <v>44925</v>
      </c>
      <c r="L95" s="87" t="s">
        <v>146</v>
      </c>
    </row>
    <row r="96" spans="1:12" ht="17.25" customHeight="1" x14ac:dyDescent="0.35">
      <c r="A96" s="195">
        <f t="shared" ref="A96:A105" si="4">A95+1</f>
        <v>73</v>
      </c>
      <c r="B96" s="33" t="s">
        <v>101</v>
      </c>
      <c r="C96" s="71">
        <v>1940</v>
      </c>
      <c r="D96" s="68"/>
      <c r="E96" s="84" t="s">
        <v>145</v>
      </c>
      <c r="F96" s="84">
        <v>4</v>
      </c>
      <c r="G96" s="85">
        <v>3</v>
      </c>
      <c r="H96" s="86">
        <v>1812.02</v>
      </c>
      <c r="I96" s="84">
        <v>40</v>
      </c>
      <c r="J96" s="43">
        <f>SUMIF('2020'!B:B,B96,'2020'!C:C)+SUMIF('2021'!B:B,B96,'2021'!C:C)+SUMIF('2022'!B:B,B96,'2022'!C:C)</f>
        <v>11304727</v>
      </c>
      <c r="K96" s="75">
        <v>44925</v>
      </c>
      <c r="L96" s="87" t="s">
        <v>146</v>
      </c>
    </row>
    <row r="97" spans="1:13" ht="17.25" customHeight="1" x14ac:dyDescent="0.35">
      <c r="A97" s="195">
        <f t="shared" si="4"/>
        <v>74</v>
      </c>
      <c r="B97" s="33" t="s">
        <v>102</v>
      </c>
      <c r="C97" s="71">
        <v>1940</v>
      </c>
      <c r="D97" s="68"/>
      <c r="E97" s="84" t="s">
        <v>145</v>
      </c>
      <c r="F97" s="84">
        <v>4</v>
      </c>
      <c r="G97" s="85">
        <v>1</v>
      </c>
      <c r="H97" s="86">
        <v>754.5</v>
      </c>
      <c r="I97" s="84">
        <v>34</v>
      </c>
      <c r="J97" s="43">
        <f>SUMIF('2020'!B:B,B97,'2020'!C:C)+SUMIF('2021'!B:B,B97,'2021'!C:C)+SUMIF('2022'!B:B,B97,'2022'!C:C)</f>
        <v>9104521</v>
      </c>
      <c r="K97" s="75">
        <v>44925</v>
      </c>
      <c r="L97" s="87" t="s">
        <v>146</v>
      </c>
    </row>
    <row r="98" spans="1:13" ht="17.25" customHeight="1" x14ac:dyDescent="0.35">
      <c r="A98" s="195">
        <f t="shared" si="4"/>
        <v>75</v>
      </c>
      <c r="B98" s="33" t="s">
        <v>103</v>
      </c>
      <c r="C98" s="71">
        <v>1940</v>
      </c>
      <c r="D98" s="68"/>
      <c r="E98" s="84" t="s">
        <v>145</v>
      </c>
      <c r="F98" s="84">
        <v>3</v>
      </c>
      <c r="G98" s="85"/>
      <c r="H98" s="86">
        <v>1293.9000000000001</v>
      </c>
      <c r="I98" s="84">
        <v>47</v>
      </c>
      <c r="J98" s="43">
        <f>SUMIF('2020'!B:B,B98,'2020'!C:C)+SUMIF('2021'!B:B,B98,'2021'!C:C)+SUMIF('2022'!B:B,B98,'2022'!C:C)</f>
        <v>16778325.18</v>
      </c>
      <c r="K98" s="75">
        <v>44925</v>
      </c>
      <c r="L98" s="87" t="s">
        <v>146</v>
      </c>
    </row>
    <row r="99" spans="1:13" ht="17.25" customHeight="1" x14ac:dyDescent="0.35">
      <c r="A99" s="195">
        <f t="shared" si="4"/>
        <v>76</v>
      </c>
      <c r="B99" s="33" t="s">
        <v>104</v>
      </c>
      <c r="C99" s="71">
        <v>1940</v>
      </c>
      <c r="D99" s="68"/>
      <c r="E99" s="84" t="s">
        <v>145</v>
      </c>
      <c r="F99" s="84">
        <v>1</v>
      </c>
      <c r="G99" s="85">
        <v>1</v>
      </c>
      <c r="H99" s="86">
        <v>471.8</v>
      </c>
      <c r="I99" s="84">
        <v>13</v>
      </c>
      <c r="J99" s="43">
        <f>SUMIF('2020'!B:B,B99,'2020'!C:C)+SUMIF('2021'!B:B,B99,'2021'!C:C)+SUMIF('2022'!B:B,B99,'2022'!C:C)</f>
        <v>7870845</v>
      </c>
      <c r="K99" s="75">
        <v>44925</v>
      </c>
      <c r="L99" s="87" t="s">
        <v>146</v>
      </c>
    </row>
    <row r="100" spans="1:13" ht="17.25" customHeight="1" x14ac:dyDescent="0.35">
      <c r="A100" s="195">
        <f t="shared" si="4"/>
        <v>77</v>
      </c>
      <c r="B100" s="33" t="s">
        <v>105</v>
      </c>
      <c r="C100" s="71">
        <v>1940</v>
      </c>
      <c r="D100" s="68"/>
      <c r="E100" s="84" t="s">
        <v>145</v>
      </c>
      <c r="F100" s="84">
        <v>4</v>
      </c>
      <c r="G100" s="85">
        <v>1</v>
      </c>
      <c r="H100" s="86">
        <v>609.13</v>
      </c>
      <c r="I100" s="84">
        <v>22</v>
      </c>
      <c r="J100" s="43">
        <f>SUMIF('2020'!B:B,B100,'2020'!C:C)+SUMIF('2021'!B:B,B100,'2021'!C:C)+SUMIF('2022'!B:B,B100,'2022'!C:C)</f>
        <v>2131024</v>
      </c>
      <c r="K100" s="75">
        <v>44925</v>
      </c>
      <c r="L100" s="87" t="s">
        <v>146</v>
      </c>
    </row>
    <row r="101" spans="1:13" ht="17.25" customHeight="1" x14ac:dyDescent="0.35">
      <c r="A101" s="195">
        <f t="shared" si="4"/>
        <v>78</v>
      </c>
      <c r="B101" s="33" t="s">
        <v>106</v>
      </c>
      <c r="C101" s="71">
        <v>1940</v>
      </c>
      <c r="D101" s="68"/>
      <c r="E101" s="84" t="s">
        <v>145</v>
      </c>
      <c r="F101" s="84">
        <v>4</v>
      </c>
      <c r="G101" s="85">
        <v>3</v>
      </c>
      <c r="H101" s="86">
        <v>1234</v>
      </c>
      <c r="I101" s="84">
        <v>43</v>
      </c>
      <c r="J101" s="43">
        <f>SUMIF('2020'!B:B,B101,'2020'!C:C)+SUMIF('2021'!B:B,B101,'2021'!C:C)+SUMIF('2022'!B:B,B101,'2022'!C:C)</f>
        <v>2422336</v>
      </c>
      <c r="K101" s="75">
        <v>44925</v>
      </c>
      <c r="L101" s="87" t="s">
        <v>146</v>
      </c>
    </row>
    <row r="102" spans="1:13" ht="17.25" customHeight="1" x14ac:dyDescent="0.35">
      <c r="A102" s="195">
        <f t="shared" si="4"/>
        <v>79</v>
      </c>
      <c r="B102" s="42" t="s">
        <v>192</v>
      </c>
      <c r="C102" s="71">
        <v>1950</v>
      </c>
      <c r="D102" s="68"/>
      <c r="E102" s="93" t="s">
        <v>193</v>
      </c>
      <c r="F102" s="93">
        <v>3</v>
      </c>
      <c r="G102" s="61"/>
      <c r="H102" s="93">
        <v>1231.18</v>
      </c>
      <c r="I102" s="99">
        <v>29</v>
      </c>
      <c r="J102" s="43">
        <f>SUMIF('2020'!B:B,B102,'2020'!C:C)+SUMIF('2021'!B:B,B102,'2021'!C:C)+SUMIF('2022'!B:B,B102,'2022'!C:C)</f>
        <v>560694</v>
      </c>
      <c r="K102" s="75">
        <v>44925</v>
      </c>
      <c r="L102" s="87" t="s">
        <v>146</v>
      </c>
    </row>
    <row r="103" spans="1:13" ht="17.25" customHeight="1" x14ac:dyDescent="0.35">
      <c r="A103" s="195">
        <f t="shared" si="4"/>
        <v>80</v>
      </c>
      <c r="B103" s="33" t="s">
        <v>107</v>
      </c>
      <c r="C103" s="71">
        <v>1940</v>
      </c>
      <c r="D103" s="68"/>
      <c r="E103" s="84" t="s">
        <v>145</v>
      </c>
      <c r="F103" s="84">
        <v>6</v>
      </c>
      <c r="G103" s="85">
        <v>4</v>
      </c>
      <c r="H103" s="86">
        <v>6098.3</v>
      </c>
      <c r="I103" s="84">
        <v>107</v>
      </c>
      <c r="J103" s="43">
        <f>SUMIF('2020'!B:B,B103,'2020'!C:C)+SUMIF('2021'!B:B,B103,'2021'!C:C)+SUMIF('2022'!B:B,B103,'2022'!C:C)</f>
        <v>1343347</v>
      </c>
      <c r="K103" s="75">
        <v>44925</v>
      </c>
      <c r="L103" s="87" t="s">
        <v>146</v>
      </c>
    </row>
    <row r="104" spans="1:13" ht="17.25" customHeight="1" x14ac:dyDescent="0.35">
      <c r="A104" s="195">
        <f t="shared" si="4"/>
        <v>81</v>
      </c>
      <c r="B104" s="33" t="s">
        <v>108</v>
      </c>
      <c r="C104" s="71">
        <v>1955</v>
      </c>
      <c r="D104" s="68"/>
      <c r="E104" s="84" t="s">
        <v>145</v>
      </c>
      <c r="F104" s="84">
        <v>6</v>
      </c>
      <c r="G104" s="85">
        <v>1</v>
      </c>
      <c r="H104" s="86">
        <v>3368.4</v>
      </c>
      <c r="I104" s="84">
        <v>86</v>
      </c>
      <c r="J104" s="43">
        <f>SUMIF('2020'!B:B,B104,'2020'!C:C)+SUMIF('2021'!B:B,B104,'2021'!C:C)+SUMIF('2022'!B:B,B104,'2022'!C:C)</f>
        <v>3125512</v>
      </c>
      <c r="K104" s="75">
        <v>44925</v>
      </c>
      <c r="L104" s="87" t="s">
        <v>146</v>
      </c>
    </row>
    <row r="105" spans="1:13" ht="17.25" customHeight="1" x14ac:dyDescent="0.35">
      <c r="A105" s="195">
        <f t="shared" si="4"/>
        <v>82</v>
      </c>
      <c r="B105" s="33" t="s">
        <v>109</v>
      </c>
      <c r="C105" s="71">
        <v>1940</v>
      </c>
      <c r="D105" s="68"/>
      <c r="E105" s="84" t="s">
        <v>145</v>
      </c>
      <c r="F105" s="84">
        <v>6</v>
      </c>
      <c r="G105" s="85">
        <v>1</v>
      </c>
      <c r="H105" s="86">
        <v>6223.59</v>
      </c>
      <c r="I105" s="84">
        <v>209</v>
      </c>
      <c r="J105" s="43">
        <f>SUMIF('2020'!B:B,B105,'2020'!C:C)+SUMIF('2021'!B:B,B105,'2021'!C:C)+SUMIF('2022'!B:B,B105,'2022'!C:C)</f>
        <v>1726024</v>
      </c>
      <c r="K105" s="75">
        <v>44925</v>
      </c>
      <c r="L105" s="87" t="s">
        <v>146</v>
      </c>
    </row>
    <row r="106" spans="1:13" ht="17.25" customHeight="1" x14ac:dyDescent="0.35">
      <c r="A106" s="195">
        <f t="shared" ref="A106:A107" si="5">A105+1</f>
        <v>83</v>
      </c>
      <c r="B106" s="33" t="s">
        <v>110</v>
      </c>
      <c r="C106" s="71">
        <v>1940</v>
      </c>
      <c r="D106" s="68"/>
      <c r="E106" s="84" t="s">
        <v>145</v>
      </c>
      <c r="F106" s="84" t="s">
        <v>153</v>
      </c>
      <c r="G106" s="85">
        <v>3</v>
      </c>
      <c r="H106" s="86">
        <v>1948</v>
      </c>
      <c r="I106" s="84">
        <v>55</v>
      </c>
      <c r="J106" s="43">
        <f>SUMIF('2020'!B:B,B106,'2020'!C:C)+SUMIF('2021'!B:B,B106,'2021'!C:C)+SUMIF('2022'!B:B,B106,'2022'!C:C)</f>
        <v>833813</v>
      </c>
      <c r="K106" s="75">
        <v>44925</v>
      </c>
      <c r="L106" s="87" t="s">
        <v>146</v>
      </c>
    </row>
    <row r="107" spans="1:13" ht="17.25" customHeight="1" x14ac:dyDescent="0.35">
      <c r="A107" s="195">
        <f t="shared" si="5"/>
        <v>84</v>
      </c>
      <c r="B107" s="33" t="s">
        <v>111</v>
      </c>
      <c r="C107" s="71">
        <v>1952</v>
      </c>
      <c r="D107" s="68"/>
      <c r="E107" s="84" t="s">
        <v>145</v>
      </c>
      <c r="F107" s="84">
        <v>5</v>
      </c>
      <c r="G107" s="85">
        <v>1</v>
      </c>
      <c r="H107" s="86">
        <v>1401.13</v>
      </c>
      <c r="I107" s="84">
        <v>32</v>
      </c>
      <c r="J107" s="43">
        <f>SUMIF('2020'!B:B,B107,'2020'!C:C)+SUMIF('2021'!B:B,B107,'2021'!C:C)+SUMIF('2022'!B:B,B107,'2022'!C:C)</f>
        <v>2258604</v>
      </c>
      <c r="K107" s="75">
        <v>44925</v>
      </c>
      <c r="L107" s="87" t="s">
        <v>146</v>
      </c>
    </row>
    <row r="108" spans="1:13" ht="17.25" customHeight="1" x14ac:dyDescent="0.35">
      <c r="A108" s="76" t="s">
        <v>34</v>
      </c>
      <c r="B108" s="33"/>
      <c r="C108" s="71" t="s">
        <v>183</v>
      </c>
      <c r="D108" s="71" t="s">
        <v>183</v>
      </c>
      <c r="E108" s="71" t="s">
        <v>183</v>
      </c>
      <c r="F108" s="71" t="s">
        <v>183</v>
      </c>
      <c r="G108" s="71" t="s">
        <v>183</v>
      </c>
      <c r="H108" s="70">
        <f>SUM(H30:H107)</f>
        <v>171957.91999999993</v>
      </c>
      <c r="I108" s="77">
        <f>SUM(I30:I107)</f>
        <v>4522</v>
      </c>
      <c r="J108" s="70">
        <f>SUM(J30:J107)</f>
        <v>276442989.06</v>
      </c>
      <c r="K108" s="68" t="s">
        <v>183</v>
      </c>
      <c r="L108" s="68" t="s">
        <v>183</v>
      </c>
    </row>
    <row r="109" spans="1:13" s="82" customFormat="1" ht="17.25" customHeight="1" x14ac:dyDescent="0.3">
      <c r="A109" s="83" t="s">
        <v>112</v>
      </c>
      <c r="B109" s="204"/>
      <c r="C109" s="79" t="s">
        <v>183</v>
      </c>
      <c r="D109" s="79" t="s">
        <v>183</v>
      </c>
      <c r="E109" s="79" t="s">
        <v>183</v>
      </c>
      <c r="F109" s="79" t="s">
        <v>183</v>
      </c>
      <c r="G109" s="79" t="s">
        <v>183</v>
      </c>
      <c r="H109" s="80">
        <f t="shared" ref="H109:I109" si="6">H108</f>
        <v>171957.91999999993</v>
      </c>
      <c r="I109" s="81">
        <f t="shared" si="6"/>
        <v>4522</v>
      </c>
      <c r="J109" s="80">
        <f t="shared" ref="J109" si="7">J108</f>
        <v>276442989.06</v>
      </c>
      <c r="K109" s="79" t="s">
        <v>183</v>
      </c>
      <c r="L109" s="79" t="s">
        <v>183</v>
      </c>
      <c r="M109" s="106"/>
    </row>
    <row r="110" spans="1:13" s="82" customFormat="1" ht="15" x14ac:dyDescent="0.3">
      <c r="A110" s="241" t="s">
        <v>113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3"/>
    </row>
    <row r="111" spans="1:13" x14ac:dyDescent="0.35">
      <c r="A111" s="244" t="s">
        <v>114</v>
      </c>
      <c r="B111" s="237"/>
      <c r="C111" s="107"/>
      <c r="D111" s="107"/>
      <c r="E111" s="31"/>
      <c r="F111" s="31"/>
      <c r="G111" s="107"/>
      <c r="H111" s="31"/>
      <c r="I111" s="31"/>
      <c r="J111" s="31"/>
      <c r="K111" s="107"/>
      <c r="L111" s="107"/>
    </row>
    <row r="112" spans="1:13" x14ac:dyDescent="0.35">
      <c r="A112" s="195">
        <f>A107+1</f>
        <v>85</v>
      </c>
      <c r="B112" s="108" t="s">
        <v>115</v>
      </c>
      <c r="C112" s="109">
        <v>1917</v>
      </c>
      <c r="D112" s="107"/>
      <c r="E112" s="109"/>
      <c r="F112" s="110">
        <v>2</v>
      </c>
      <c r="G112" s="107"/>
      <c r="H112" s="111">
        <v>1624.8</v>
      </c>
      <c r="I112" s="112">
        <v>44</v>
      </c>
      <c r="J112" s="43">
        <f>SUMIF('2020'!B:B,B112,'2020'!C:C)+SUMIF('2021'!B:B,B112,'2021'!C:C)+SUMIF('2022'!B:B,B112,'2022'!C:C)</f>
        <v>6475938</v>
      </c>
      <c r="K112" s="113">
        <v>44925</v>
      </c>
      <c r="L112" s="109" t="s">
        <v>146</v>
      </c>
    </row>
    <row r="113" spans="1:12" x14ac:dyDescent="0.35">
      <c r="A113" s="176">
        <f>A112+1</f>
        <v>86</v>
      </c>
      <c r="B113" s="177" t="s">
        <v>204</v>
      </c>
      <c r="C113" s="71">
        <v>1917</v>
      </c>
      <c r="D113" s="43"/>
      <c r="E113" s="71" t="s">
        <v>205</v>
      </c>
      <c r="F113" s="178">
        <v>2</v>
      </c>
      <c r="G113" s="61"/>
      <c r="H113" s="73">
        <v>932.89</v>
      </c>
      <c r="I113" s="178">
        <v>36</v>
      </c>
      <c r="J113" s="43">
        <f>SUMIF('2020'!B:B,B113,'2020'!C:C)+SUMIF('2021'!B:B,B113,'2021'!C:C)+SUMIF('2022'!B:B,B113,'2022'!C:C)</f>
        <v>2405880</v>
      </c>
      <c r="K113" s="113">
        <v>44925</v>
      </c>
      <c r="L113" s="109" t="s">
        <v>146</v>
      </c>
    </row>
    <row r="114" spans="1:12" x14ac:dyDescent="0.35">
      <c r="A114" s="234" t="s">
        <v>34</v>
      </c>
      <c r="B114" s="235"/>
      <c r="C114" s="109" t="s">
        <v>183</v>
      </c>
      <c r="D114" s="109" t="s">
        <v>183</v>
      </c>
      <c r="E114" s="109" t="s">
        <v>183</v>
      </c>
      <c r="F114" s="109" t="s">
        <v>183</v>
      </c>
      <c r="G114" s="109" t="s">
        <v>183</v>
      </c>
      <c r="H114" s="31">
        <f>SUM(H112:H113)</f>
        <v>2557.69</v>
      </c>
      <c r="I114" s="114">
        <f t="shared" ref="I114:J114" si="8">SUM(I112:I113)</f>
        <v>80</v>
      </c>
      <c r="J114" s="31">
        <f t="shared" si="8"/>
        <v>8881818</v>
      </c>
      <c r="K114" s="31" t="s">
        <v>183</v>
      </c>
      <c r="L114" s="31" t="s">
        <v>183</v>
      </c>
    </row>
    <row r="115" spans="1:12" s="82" customFormat="1" ht="15" x14ac:dyDescent="0.3">
      <c r="A115" s="236" t="s">
        <v>117</v>
      </c>
      <c r="B115" s="237"/>
      <c r="C115" s="115" t="s">
        <v>183</v>
      </c>
      <c r="D115" s="115" t="s">
        <v>183</v>
      </c>
      <c r="E115" s="115" t="s">
        <v>183</v>
      </c>
      <c r="F115" s="115" t="s">
        <v>183</v>
      </c>
      <c r="G115" s="115" t="s">
        <v>183</v>
      </c>
      <c r="H115" s="196">
        <f t="shared" ref="H115:I115" si="9">H114</f>
        <v>2557.69</v>
      </c>
      <c r="I115" s="116">
        <f t="shared" si="9"/>
        <v>80</v>
      </c>
      <c r="J115" s="196">
        <f t="shared" ref="J115" si="10">J114</f>
        <v>8881818</v>
      </c>
      <c r="K115" s="196" t="s">
        <v>183</v>
      </c>
      <c r="L115" s="196" t="s">
        <v>183</v>
      </c>
    </row>
    <row r="116" spans="1:12" s="82" customFormat="1" ht="15" x14ac:dyDescent="0.3">
      <c r="A116" s="241" t="s">
        <v>118</v>
      </c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3"/>
    </row>
    <row r="117" spans="1:12" x14ac:dyDescent="0.35">
      <c r="A117" s="244" t="s">
        <v>119</v>
      </c>
      <c r="B117" s="237"/>
      <c r="C117" s="107"/>
      <c r="D117" s="117"/>
      <c r="E117" s="118"/>
      <c r="F117" s="118"/>
      <c r="G117" s="107"/>
      <c r="H117" s="31"/>
      <c r="I117" s="118"/>
      <c r="J117" s="118"/>
      <c r="K117" s="107"/>
      <c r="L117" s="107"/>
    </row>
    <row r="118" spans="1:12" x14ac:dyDescent="0.35">
      <c r="A118" s="195">
        <f>A113+1</f>
        <v>87</v>
      </c>
      <c r="B118" s="108" t="s">
        <v>120</v>
      </c>
      <c r="C118" s="109">
        <v>1936</v>
      </c>
      <c r="D118" s="117"/>
      <c r="E118" s="118" t="s">
        <v>148</v>
      </c>
      <c r="F118" s="22">
        <v>4</v>
      </c>
      <c r="G118" s="107"/>
      <c r="H118" s="31">
        <v>2198.8000000000002</v>
      </c>
      <c r="I118" s="114">
        <v>70</v>
      </c>
      <c r="J118" s="43">
        <f>SUMIF('2020'!B:B,B118,'2020'!C:C)+SUMIF('2021'!B:B,B118,'2021'!C:C)+SUMIF('2022'!B:B,B118,'2022'!C:C)</f>
        <v>768864</v>
      </c>
      <c r="K118" s="113">
        <v>44925</v>
      </c>
      <c r="L118" s="31" t="s">
        <v>146</v>
      </c>
    </row>
    <row r="119" spans="1:12" x14ac:dyDescent="0.35">
      <c r="A119" s="195">
        <f>A118+1</f>
        <v>88</v>
      </c>
      <c r="B119" s="108" t="s">
        <v>121</v>
      </c>
      <c r="C119" s="109">
        <v>1964</v>
      </c>
      <c r="D119" s="117"/>
      <c r="E119" s="31" t="s">
        <v>148</v>
      </c>
      <c r="F119" s="22">
        <v>4</v>
      </c>
      <c r="G119" s="107"/>
      <c r="H119" s="31">
        <v>2193.6</v>
      </c>
      <c r="I119" s="114">
        <v>79</v>
      </c>
      <c r="J119" s="43">
        <f>SUMIF('2020'!B:B,B119,'2020'!C:C)+SUMIF('2021'!B:B,B119,'2021'!C:C)+SUMIF('2022'!B:B,B119,'2022'!C:C)</f>
        <v>769000</v>
      </c>
      <c r="K119" s="113">
        <v>44925</v>
      </c>
      <c r="L119" s="31" t="s">
        <v>146</v>
      </c>
    </row>
    <row r="120" spans="1:12" x14ac:dyDescent="0.35">
      <c r="A120" s="234" t="s">
        <v>34</v>
      </c>
      <c r="B120" s="235"/>
      <c r="C120" s="31" t="s">
        <v>183</v>
      </c>
      <c r="D120" s="31" t="s">
        <v>183</v>
      </c>
      <c r="E120" s="31" t="s">
        <v>183</v>
      </c>
      <c r="F120" s="31" t="s">
        <v>183</v>
      </c>
      <c r="G120" s="31" t="s">
        <v>183</v>
      </c>
      <c r="H120" s="31">
        <f>SUM(H118:H119)</f>
        <v>4392.3999999999996</v>
      </c>
      <c r="I120" s="114">
        <f>SUM(I118:I119)</f>
        <v>149</v>
      </c>
      <c r="J120" s="43">
        <f t="shared" ref="J120" si="11">SUM(J118:J119)</f>
        <v>1537864</v>
      </c>
      <c r="K120" s="31" t="s">
        <v>183</v>
      </c>
      <c r="L120" s="31" t="s">
        <v>183</v>
      </c>
    </row>
    <row r="121" spans="1:12" s="82" customFormat="1" ht="15" x14ac:dyDescent="0.3">
      <c r="A121" s="238" t="s">
        <v>122</v>
      </c>
      <c r="B121" s="239"/>
      <c r="C121" s="196" t="s">
        <v>183</v>
      </c>
      <c r="D121" s="196" t="s">
        <v>183</v>
      </c>
      <c r="E121" s="196" t="s">
        <v>183</v>
      </c>
      <c r="F121" s="196" t="s">
        <v>183</v>
      </c>
      <c r="G121" s="196" t="s">
        <v>183</v>
      </c>
      <c r="H121" s="196">
        <f>SUM(H120)</f>
        <v>4392.3999999999996</v>
      </c>
      <c r="I121" s="116">
        <f t="shared" ref="I121:J121" si="12">SUM(I120)</f>
        <v>149</v>
      </c>
      <c r="J121" s="196">
        <f t="shared" si="12"/>
        <v>1537864</v>
      </c>
      <c r="K121" s="196" t="s">
        <v>183</v>
      </c>
      <c r="L121" s="196" t="s">
        <v>183</v>
      </c>
    </row>
    <row r="122" spans="1:12" s="82" customFormat="1" ht="15" x14ac:dyDescent="0.3">
      <c r="A122" s="245" t="s">
        <v>123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</row>
    <row r="123" spans="1:12" x14ac:dyDescent="0.35">
      <c r="A123" s="198" t="s">
        <v>124</v>
      </c>
      <c r="B123" s="119"/>
      <c r="C123" s="107"/>
      <c r="D123" s="117"/>
      <c r="E123" s="118"/>
      <c r="F123" s="118"/>
      <c r="G123" s="117"/>
      <c r="H123" s="118"/>
      <c r="I123" s="118"/>
      <c r="J123" s="118"/>
      <c r="K123" s="107"/>
      <c r="L123" s="107"/>
    </row>
    <row r="124" spans="1:12" x14ac:dyDescent="0.35">
      <c r="A124" s="195">
        <f>A119+1</f>
        <v>89</v>
      </c>
      <c r="B124" s="120" t="s">
        <v>125</v>
      </c>
      <c r="C124" s="109">
        <v>1917</v>
      </c>
      <c r="D124" s="117"/>
      <c r="E124" s="31" t="s">
        <v>148</v>
      </c>
      <c r="F124" s="22">
        <v>3</v>
      </c>
      <c r="G124" s="117"/>
      <c r="H124" s="118">
        <v>1402.7</v>
      </c>
      <c r="I124" s="22">
        <v>36</v>
      </c>
      <c r="J124" s="43">
        <f>SUMIF('2020'!B:B,B124,'2020'!C:C)+SUMIF('2021'!B:B,B124,'2021'!C:C)+SUMIF('2022'!B:B,B124,'2022'!C:C)</f>
        <v>516076</v>
      </c>
      <c r="K124" s="113">
        <v>44925</v>
      </c>
      <c r="L124" s="31" t="s">
        <v>146</v>
      </c>
    </row>
    <row r="125" spans="1:12" x14ac:dyDescent="0.35">
      <c r="A125" s="199" t="s">
        <v>34</v>
      </c>
      <c r="B125" s="121"/>
      <c r="C125" s="31" t="s">
        <v>183</v>
      </c>
      <c r="D125" s="31" t="s">
        <v>183</v>
      </c>
      <c r="E125" s="31" t="s">
        <v>183</v>
      </c>
      <c r="F125" s="31" t="s">
        <v>183</v>
      </c>
      <c r="G125" s="31" t="s">
        <v>183</v>
      </c>
      <c r="H125" s="31">
        <f>SUM(H124:H124)</f>
        <v>1402.7</v>
      </c>
      <c r="I125" s="22">
        <f>SUM(I124:I124)</f>
        <v>36</v>
      </c>
      <c r="J125" s="43">
        <f t="shared" ref="J125" si="13">SUM(J124)</f>
        <v>516076</v>
      </c>
      <c r="K125" s="31" t="s">
        <v>183</v>
      </c>
      <c r="L125" s="31" t="s">
        <v>183</v>
      </c>
    </row>
    <row r="126" spans="1:12" x14ac:dyDescent="0.35">
      <c r="A126" s="197" t="s">
        <v>126</v>
      </c>
      <c r="B126" s="122"/>
      <c r="C126" s="196" t="s">
        <v>183</v>
      </c>
      <c r="D126" s="196" t="s">
        <v>183</v>
      </c>
      <c r="E126" s="196" t="s">
        <v>183</v>
      </c>
      <c r="F126" s="196" t="s">
        <v>183</v>
      </c>
      <c r="G126" s="196" t="s">
        <v>183</v>
      </c>
      <c r="H126" s="196">
        <f t="shared" ref="H126:I126" si="14">H125</f>
        <v>1402.7</v>
      </c>
      <c r="I126" s="116">
        <f t="shared" si="14"/>
        <v>36</v>
      </c>
      <c r="J126" s="196">
        <f>J125</f>
        <v>516076</v>
      </c>
      <c r="K126" s="196" t="s">
        <v>183</v>
      </c>
      <c r="L126" s="196" t="s">
        <v>183</v>
      </c>
    </row>
    <row r="127" spans="1:12" s="82" customFormat="1" ht="15" x14ac:dyDescent="0.3">
      <c r="A127" s="252" t="s">
        <v>127</v>
      </c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</row>
    <row r="128" spans="1:12" x14ac:dyDescent="0.35">
      <c r="A128" s="248" t="s">
        <v>128</v>
      </c>
      <c r="B128" s="249"/>
      <c r="C128" s="107"/>
      <c r="D128" s="117"/>
      <c r="E128" s="118"/>
      <c r="F128" s="118"/>
      <c r="G128" s="117"/>
      <c r="H128" s="118"/>
      <c r="I128" s="118"/>
      <c r="J128" s="118"/>
      <c r="K128" s="107"/>
      <c r="L128" s="107"/>
    </row>
    <row r="129" spans="1:14" x14ac:dyDescent="0.35">
      <c r="A129" s="195">
        <f>A124+1</f>
        <v>90</v>
      </c>
      <c r="B129" s="108" t="s">
        <v>129</v>
      </c>
      <c r="C129" s="109">
        <v>1957</v>
      </c>
      <c r="D129" s="117"/>
      <c r="E129" s="118" t="s">
        <v>148</v>
      </c>
      <c r="F129" s="114">
        <v>2</v>
      </c>
      <c r="G129" s="31"/>
      <c r="H129" s="31">
        <v>341.3</v>
      </c>
      <c r="I129" s="22">
        <v>21</v>
      </c>
      <c r="J129" s="43">
        <f>SUMIF('2020'!B:B,B129,'2020'!C:C)+SUMIF('2021'!B:B,B129,'2021'!C:C)+SUMIF('2022'!B:B,B129,'2022'!C:C)</f>
        <v>1210056.6200000001</v>
      </c>
      <c r="K129" s="113">
        <v>44925</v>
      </c>
      <c r="L129" s="31" t="s">
        <v>146</v>
      </c>
    </row>
    <row r="130" spans="1:14" x14ac:dyDescent="0.35">
      <c r="A130" s="209">
        <f>A129+1</f>
        <v>91</v>
      </c>
      <c r="B130" s="108" t="s">
        <v>130</v>
      </c>
      <c r="C130" s="109">
        <v>1960</v>
      </c>
      <c r="D130" s="117"/>
      <c r="E130" s="31" t="s">
        <v>176</v>
      </c>
      <c r="F130" s="114">
        <v>2</v>
      </c>
      <c r="G130" s="31"/>
      <c r="H130" s="31">
        <v>628.75</v>
      </c>
      <c r="I130" s="22">
        <v>29</v>
      </c>
      <c r="J130" s="43">
        <f>SUMIF('2020'!B:B,B130,'2020'!C:C)+SUMIF('2021'!B:B,B130,'2021'!C:C)+SUMIF('2022'!B:B,B130,'2022'!C:C)</f>
        <v>297836.99</v>
      </c>
      <c r="K130" s="113">
        <v>44925</v>
      </c>
      <c r="L130" s="31" t="s">
        <v>146</v>
      </c>
    </row>
    <row r="131" spans="1:14" x14ac:dyDescent="0.35">
      <c r="A131" s="209">
        <f>A130+1</f>
        <v>92</v>
      </c>
      <c r="B131" s="108" t="s">
        <v>131</v>
      </c>
      <c r="C131" s="109">
        <v>1917</v>
      </c>
      <c r="D131" s="117"/>
      <c r="E131" s="31" t="s">
        <v>176</v>
      </c>
      <c r="F131" s="114">
        <v>2</v>
      </c>
      <c r="G131" s="31"/>
      <c r="H131" s="31">
        <v>235.4</v>
      </c>
      <c r="I131" s="22">
        <v>20</v>
      </c>
      <c r="J131" s="43">
        <f>SUMIF('2020'!B:B,B131,'2020'!C:C)+SUMIF('2021'!B:B,B131,'2021'!C:C)+SUMIF('2022'!B:B,B131,'2022'!C:C)</f>
        <v>263165.33</v>
      </c>
      <c r="K131" s="113">
        <v>44925</v>
      </c>
      <c r="L131" s="31" t="s">
        <v>146</v>
      </c>
    </row>
    <row r="132" spans="1:14" x14ac:dyDescent="0.35">
      <c r="A132" s="250" t="s">
        <v>34</v>
      </c>
      <c r="B132" s="251"/>
      <c r="C132" s="31" t="s">
        <v>183</v>
      </c>
      <c r="D132" s="31" t="s">
        <v>183</v>
      </c>
      <c r="E132" s="31" t="s">
        <v>183</v>
      </c>
      <c r="F132" s="31" t="s">
        <v>183</v>
      </c>
      <c r="G132" s="31" t="s">
        <v>183</v>
      </c>
      <c r="H132" s="31">
        <f>SUM(H129:H131)</f>
        <v>1205.45</v>
      </c>
      <c r="I132" s="114">
        <f>SUM(I129:I131)</f>
        <v>70</v>
      </c>
      <c r="J132" s="43">
        <f>SUM(J129:J131)</f>
        <v>1771058.9400000002</v>
      </c>
      <c r="K132" s="31" t="s">
        <v>183</v>
      </c>
      <c r="L132" s="31" t="s">
        <v>183</v>
      </c>
    </row>
    <row r="133" spans="1:14" s="82" customFormat="1" ht="15" x14ac:dyDescent="0.3">
      <c r="A133" s="246" t="s">
        <v>203</v>
      </c>
      <c r="B133" s="247"/>
      <c r="C133" s="196" t="s">
        <v>183</v>
      </c>
      <c r="D133" s="196" t="s">
        <v>183</v>
      </c>
      <c r="E133" s="196" t="s">
        <v>183</v>
      </c>
      <c r="F133" s="196" t="s">
        <v>183</v>
      </c>
      <c r="G133" s="196" t="s">
        <v>183</v>
      </c>
      <c r="H133" s="196">
        <f t="shared" ref="H133:I133" si="15">H132</f>
        <v>1205.45</v>
      </c>
      <c r="I133" s="196">
        <f t="shared" si="15"/>
        <v>70</v>
      </c>
      <c r="J133" s="196">
        <f t="shared" ref="J133" si="16">J132</f>
        <v>1771058.9400000002</v>
      </c>
      <c r="K133" s="196" t="s">
        <v>183</v>
      </c>
      <c r="L133" s="196" t="s">
        <v>183</v>
      </c>
      <c r="M133" s="106"/>
    </row>
    <row r="134" spans="1:14" x14ac:dyDescent="0.35">
      <c r="A134" s="240" t="s">
        <v>132</v>
      </c>
      <c r="B134" s="240"/>
      <c r="C134" s="79" t="s">
        <v>183</v>
      </c>
      <c r="D134" s="79" t="s">
        <v>183</v>
      </c>
      <c r="E134" s="79" t="s">
        <v>183</v>
      </c>
      <c r="F134" s="79" t="s">
        <v>183</v>
      </c>
      <c r="G134" s="79" t="s">
        <v>183</v>
      </c>
      <c r="H134" s="54">
        <f>H133+H126+H121+H115+H109+H27</f>
        <v>184059.9599999999</v>
      </c>
      <c r="I134" s="54">
        <f>I133+I126+I121+I115+I109+I27</f>
        <v>4962</v>
      </c>
      <c r="J134" s="54">
        <f>J133+J126+J121+J115+J109+J27</f>
        <v>316182584.16000003</v>
      </c>
      <c r="K134" s="79" t="s">
        <v>183</v>
      </c>
      <c r="L134" s="79" t="s">
        <v>183</v>
      </c>
    </row>
    <row r="135" spans="1:14" x14ac:dyDescent="0.35">
      <c r="A135" s="232" t="s">
        <v>178</v>
      </c>
      <c r="B135" s="232"/>
      <c r="C135" s="79" t="s">
        <v>183</v>
      </c>
      <c r="D135" s="79" t="s">
        <v>183</v>
      </c>
      <c r="E135" s="79" t="s">
        <v>183</v>
      </c>
      <c r="F135" s="79" t="s">
        <v>183</v>
      </c>
      <c r="G135" s="79" t="s">
        <v>183</v>
      </c>
      <c r="H135" s="79" t="s">
        <v>183</v>
      </c>
      <c r="I135" s="79" t="s">
        <v>183</v>
      </c>
      <c r="J135" s="80">
        <f>'2020'!C24+'2021'!C113+'2022'!C35</f>
        <v>911339.87912399997</v>
      </c>
      <c r="K135" s="79" t="s">
        <v>183</v>
      </c>
      <c r="L135" s="79" t="s">
        <v>183</v>
      </c>
    </row>
    <row r="136" spans="1:14" x14ac:dyDescent="0.35">
      <c r="A136" s="233" t="s">
        <v>179</v>
      </c>
      <c r="B136" s="233"/>
      <c r="C136" s="79" t="s">
        <v>183</v>
      </c>
      <c r="D136" s="79" t="s">
        <v>183</v>
      </c>
      <c r="E136" s="79" t="s">
        <v>183</v>
      </c>
      <c r="F136" s="79" t="s">
        <v>183</v>
      </c>
      <c r="G136" s="79" t="s">
        <v>183</v>
      </c>
      <c r="H136" s="80" t="s">
        <v>183</v>
      </c>
      <c r="I136" s="80" t="s">
        <v>183</v>
      </c>
      <c r="J136" s="80">
        <f>J134+J135</f>
        <v>317093924.03912401</v>
      </c>
      <c r="K136" s="79" t="s">
        <v>183</v>
      </c>
      <c r="L136" s="79" t="s">
        <v>183</v>
      </c>
      <c r="M136" s="78"/>
      <c r="N136" s="78"/>
    </row>
    <row r="142" spans="1:14" x14ac:dyDescent="0.35">
      <c r="K142" s="150"/>
    </row>
    <row r="144" spans="1:14" x14ac:dyDescent="0.35">
      <c r="J144" s="212"/>
    </row>
  </sheetData>
  <protectedRanges>
    <protectedRange password="CC6F" sqref="I112" name="Диапазон2_9_8_1_1"/>
    <protectedRange password="CC6F" sqref="I113" name="Диапазон2_9_1"/>
  </protectedRanges>
  <autoFilter ref="A17:XEX136"/>
  <mergeCells count="36">
    <mergeCell ref="A111:B111"/>
    <mergeCell ref="A110:L110"/>
    <mergeCell ref="K13:K16"/>
    <mergeCell ref="L13:L16"/>
    <mergeCell ref="C14:C16"/>
    <mergeCell ref="D14:D16"/>
    <mergeCell ref="A28:L28"/>
    <mergeCell ref="A18:L18"/>
    <mergeCell ref="A27:B27"/>
    <mergeCell ref="G13:G16"/>
    <mergeCell ref="H13:H15"/>
    <mergeCell ref="I13:I15"/>
    <mergeCell ref="J13:J15"/>
    <mergeCell ref="A11:L11"/>
    <mergeCell ref="A12:L12"/>
    <mergeCell ref="A13:A15"/>
    <mergeCell ref="B13:B15"/>
    <mergeCell ref="C13:D13"/>
    <mergeCell ref="E13:E16"/>
    <mergeCell ref="F13:F16"/>
    <mergeCell ref="J1:K1"/>
    <mergeCell ref="J8:K8"/>
    <mergeCell ref="A135:B135"/>
    <mergeCell ref="A136:B136"/>
    <mergeCell ref="A114:B114"/>
    <mergeCell ref="A115:B115"/>
    <mergeCell ref="A120:B120"/>
    <mergeCell ref="A121:B121"/>
    <mergeCell ref="A134:B134"/>
    <mergeCell ref="A116:L116"/>
    <mergeCell ref="A117:B117"/>
    <mergeCell ref="A122:L122"/>
    <mergeCell ref="A133:B133"/>
    <mergeCell ref="A128:B128"/>
    <mergeCell ref="A132:B132"/>
    <mergeCell ref="A127:L127"/>
  </mergeCells>
  <conditionalFormatting sqref="A120">
    <cfRule type="duplicateValues" dxfId="8" priority="45"/>
  </conditionalFormatting>
  <conditionalFormatting sqref="A114 B112">
    <cfRule type="duplicateValues" dxfId="7" priority="799"/>
  </conditionalFormatting>
  <conditionalFormatting sqref="A115">
    <cfRule type="duplicateValues" dxfId="6" priority="800"/>
  </conditionalFormatting>
  <conditionalFormatting sqref="B118:B119">
    <cfRule type="duplicateValues" dxfId="5" priority="817"/>
  </conditionalFormatting>
  <conditionalFormatting sqref="A27">
    <cfRule type="duplicateValues" dxfId="4" priority="820"/>
  </conditionalFormatting>
  <conditionalFormatting sqref="B129:B131">
    <cfRule type="duplicateValues" dxfId="3" priority="821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 differentFirst="1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1"/>
  <sheetViews>
    <sheetView view="pageBreakPreview" zoomScale="70" zoomScaleNormal="70" zoomScaleSheetLayoutView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C34" sqref="C34"/>
    </sheetView>
  </sheetViews>
  <sheetFormatPr defaultColWidth="9.08984375" defaultRowHeight="15.5" x14ac:dyDescent="0.35"/>
  <cols>
    <col min="1" max="1" width="8.36328125" style="135" customWidth="1"/>
    <col min="2" max="2" width="48.90625" style="136" customWidth="1"/>
    <col min="3" max="3" width="19.90625" style="60" customWidth="1"/>
    <col min="4" max="4" width="18" style="60" customWidth="1"/>
    <col min="5" max="5" width="18.453125" style="60" customWidth="1"/>
    <col min="6" max="6" width="19.08984375" style="60" bestFit="1" customWidth="1"/>
    <col min="7" max="7" width="16.90625" style="60" customWidth="1"/>
    <col min="8" max="8" width="16.54296875" style="60" customWidth="1"/>
    <col min="9" max="9" width="17.54296875" style="60" customWidth="1"/>
    <col min="10" max="10" width="7.453125" style="60" customWidth="1"/>
    <col min="11" max="11" width="10.453125" style="60" customWidth="1"/>
    <col min="12" max="12" width="9.90625" style="60" customWidth="1"/>
    <col min="13" max="13" width="13" style="60" bestFit="1" customWidth="1"/>
    <col min="14" max="14" width="14.54296875" style="60" customWidth="1"/>
    <col min="15" max="15" width="13" style="60" bestFit="1" customWidth="1"/>
    <col min="16" max="16" width="16.08984375" style="60" customWidth="1"/>
    <col min="17" max="17" width="11.90625" style="60" customWidth="1"/>
    <col min="18" max="18" width="14.54296875" style="60" customWidth="1"/>
    <col min="19" max="19" width="10.6328125" style="60" customWidth="1"/>
    <col min="20" max="20" width="15.08984375" style="60" customWidth="1"/>
    <col min="21" max="21" width="18.453125" style="60" customWidth="1"/>
    <col min="22" max="22" width="18.54296875" style="60" customWidth="1"/>
    <col min="23" max="23" width="12.453125" style="55" hidden="1" customWidth="1"/>
    <col min="24" max="24" width="13.453125" style="55" hidden="1" customWidth="1"/>
    <col min="25" max="25" width="12.6328125" style="55" hidden="1" customWidth="1"/>
    <col min="26" max="26" width="14.453125" style="55" hidden="1" customWidth="1"/>
    <col min="27" max="29" width="12.453125" style="55" hidden="1" customWidth="1"/>
    <col min="30" max="30" width="13.08984375" style="55" hidden="1" customWidth="1"/>
    <col min="31" max="34" width="12.453125" style="55" hidden="1" customWidth="1"/>
    <col min="35" max="35" width="10.6328125" style="55" hidden="1" customWidth="1"/>
    <col min="36" max="38" width="9.08984375" style="55" hidden="1" customWidth="1"/>
    <col min="39" max="39" width="9.36328125" style="55" hidden="1" customWidth="1"/>
    <col min="40" max="16384" width="9.08984375" style="55"/>
  </cols>
  <sheetData>
    <row r="1" spans="1:35" x14ac:dyDescent="0.35">
      <c r="A1" s="295" t="s">
        <v>195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00"/>
      <c r="X1" s="200"/>
      <c r="Y1" s="200"/>
      <c r="Z1" s="200"/>
      <c r="AA1" s="6"/>
      <c r="AB1" s="6"/>
      <c r="AC1" s="6"/>
      <c r="AD1" s="6"/>
      <c r="AE1" s="6"/>
      <c r="AF1" s="6"/>
    </row>
    <row r="2" spans="1:35" x14ac:dyDescent="0.35">
      <c r="A2" s="60"/>
      <c r="B2" s="127"/>
      <c r="C2" s="202"/>
      <c r="D2" s="128"/>
      <c r="E2" s="202"/>
      <c r="F2" s="202"/>
      <c r="G2" s="202"/>
      <c r="H2" s="202"/>
      <c r="I2" s="202"/>
      <c r="J2" s="128"/>
      <c r="K2" s="128"/>
      <c r="L2" s="128"/>
      <c r="M2" s="128"/>
      <c r="N2" s="202"/>
      <c r="O2" s="128"/>
      <c r="P2" s="202"/>
      <c r="Q2" s="128"/>
      <c r="R2" s="202"/>
      <c r="S2" s="128"/>
      <c r="T2" s="202"/>
      <c r="U2" s="128"/>
      <c r="V2" s="202"/>
      <c r="W2" s="202"/>
      <c r="X2" s="202"/>
      <c r="Y2" s="9"/>
      <c r="Z2" s="6"/>
      <c r="AA2" s="6"/>
      <c r="AB2" s="6"/>
      <c r="AC2" s="278" t="s">
        <v>0</v>
      </c>
      <c r="AD2" s="278"/>
      <c r="AE2" s="278"/>
      <c r="AF2" s="6"/>
    </row>
    <row r="3" spans="1:35" ht="11.25" customHeight="1" x14ac:dyDescent="0.35">
      <c r="A3" s="301" t="s">
        <v>1</v>
      </c>
      <c r="B3" s="298" t="s">
        <v>2</v>
      </c>
      <c r="C3" s="279" t="s">
        <v>3</v>
      </c>
      <c r="D3" s="296" t="s">
        <v>4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15"/>
      <c r="X3" s="16"/>
      <c r="Y3" s="9"/>
      <c r="Z3" s="6"/>
      <c r="AA3" s="6"/>
      <c r="AB3" s="6"/>
      <c r="AC3" s="6"/>
      <c r="AD3" s="6"/>
      <c r="AE3" s="6"/>
      <c r="AF3" s="6"/>
    </row>
    <row r="4" spans="1:35" ht="72.75" customHeight="1" x14ac:dyDescent="0.35">
      <c r="A4" s="302"/>
      <c r="B4" s="299"/>
      <c r="C4" s="280"/>
      <c r="D4" s="281" t="s">
        <v>5</v>
      </c>
      <c r="E4" s="282"/>
      <c r="F4" s="282"/>
      <c r="G4" s="282"/>
      <c r="H4" s="282"/>
      <c r="I4" s="283"/>
      <c r="J4" s="281" t="s">
        <v>6</v>
      </c>
      <c r="K4" s="282"/>
      <c r="L4" s="283"/>
      <c r="M4" s="284" t="s">
        <v>7</v>
      </c>
      <c r="N4" s="285"/>
      <c r="O4" s="284" t="s">
        <v>8</v>
      </c>
      <c r="P4" s="285"/>
      <c r="Q4" s="284" t="s">
        <v>9</v>
      </c>
      <c r="R4" s="285"/>
      <c r="S4" s="284" t="s">
        <v>10</v>
      </c>
      <c r="T4" s="285"/>
      <c r="U4" s="290" t="s">
        <v>11</v>
      </c>
      <c r="V4" s="279" t="s">
        <v>12</v>
      </c>
      <c r="W4" s="19"/>
      <c r="X4" s="19"/>
      <c r="Y4" s="19"/>
      <c r="Z4" s="19"/>
      <c r="AA4" s="19"/>
      <c r="AB4" s="19"/>
      <c r="AC4" s="293" t="s">
        <v>13</v>
      </c>
      <c r="AD4" s="293" t="s">
        <v>14</v>
      </c>
      <c r="AE4" s="293" t="s">
        <v>15</v>
      </c>
      <c r="AF4" s="6"/>
    </row>
    <row r="5" spans="1:35" ht="47.25" customHeight="1" x14ac:dyDescent="0.35">
      <c r="A5" s="302"/>
      <c r="B5" s="299"/>
      <c r="C5" s="280"/>
      <c r="D5" s="290" t="s">
        <v>16</v>
      </c>
      <c r="E5" s="279" t="s">
        <v>17</v>
      </c>
      <c r="F5" s="279" t="s">
        <v>18</v>
      </c>
      <c r="G5" s="279" t="s">
        <v>19</v>
      </c>
      <c r="H5" s="279" t="s">
        <v>20</v>
      </c>
      <c r="I5" s="279" t="s">
        <v>21</v>
      </c>
      <c r="J5" s="290"/>
      <c r="K5" s="290" t="s">
        <v>22</v>
      </c>
      <c r="L5" s="290" t="s">
        <v>23</v>
      </c>
      <c r="M5" s="286"/>
      <c r="N5" s="287"/>
      <c r="O5" s="286"/>
      <c r="P5" s="287"/>
      <c r="Q5" s="286"/>
      <c r="R5" s="287"/>
      <c r="S5" s="286"/>
      <c r="T5" s="287"/>
      <c r="U5" s="291"/>
      <c r="V5" s="280"/>
      <c r="W5" s="19"/>
      <c r="X5" s="19"/>
      <c r="Y5" s="19"/>
      <c r="Z5" s="19"/>
      <c r="AA5" s="19"/>
      <c r="AB5" s="19"/>
      <c r="AC5" s="293"/>
      <c r="AD5" s="293"/>
      <c r="AE5" s="293"/>
      <c r="AF5" s="6"/>
    </row>
    <row r="6" spans="1:35" x14ac:dyDescent="0.35">
      <c r="A6" s="302"/>
      <c r="B6" s="299"/>
      <c r="C6" s="280"/>
      <c r="D6" s="291"/>
      <c r="E6" s="280"/>
      <c r="F6" s="280"/>
      <c r="G6" s="280"/>
      <c r="H6" s="280"/>
      <c r="I6" s="280"/>
      <c r="J6" s="291"/>
      <c r="K6" s="291"/>
      <c r="L6" s="291"/>
      <c r="M6" s="286"/>
      <c r="N6" s="287"/>
      <c r="O6" s="286"/>
      <c r="P6" s="287"/>
      <c r="Q6" s="286"/>
      <c r="R6" s="287"/>
      <c r="S6" s="286"/>
      <c r="T6" s="287"/>
      <c r="U6" s="291"/>
      <c r="V6" s="280"/>
      <c r="W6" s="19" t="s">
        <v>24</v>
      </c>
      <c r="X6" s="19" t="s">
        <v>25</v>
      </c>
      <c r="Y6" s="19" t="s">
        <v>26</v>
      </c>
      <c r="Z6" s="19" t="s">
        <v>27</v>
      </c>
      <c r="AA6" s="19" t="s">
        <v>28</v>
      </c>
      <c r="AB6" s="19"/>
      <c r="AC6" s="293"/>
      <c r="AD6" s="293"/>
      <c r="AE6" s="293"/>
      <c r="AF6" s="6"/>
    </row>
    <row r="7" spans="1:35" ht="54" customHeight="1" x14ac:dyDescent="0.35">
      <c r="A7" s="303"/>
      <c r="B7" s="300"/>
      <c r="C7" s="201"/>
      <c r="D7" s="292"/>
      <c r="E7" s="294"/>
      <c r="F7" s="294"/>
      <c r="G7" s="294"/>
      <c r="H7" s="294"/>
      <c r="I7" s="294"/>
      <c r="J7" s="292"/>
      <c r="K7" s="292"/>
      <c r="L7" s="292"/>
      <c r="M7" s="288"/>
      <c r="N7" s="289"/>
      <c r="O7" s="288"/>
      <c r="P7" s="289"/>
      <c r="Q7" s="288"/>
      <c r="R7" s="289"/>
      <c r="S7" s="288"/>
      <c r="T7" s="289"/>
      <c r="U7" s="292"/>
      <c r="V7" s="294"/>
      <c r="W7" s="19"/>
      <c r="X7" s="19"/>
      <c r="Y7" s="19"/>
      <c r="Z7" s="19"/>
      <c r="AA7" s="19"/>
      <c r="AB7" s="19"/>
      <c r="AC7" s="293"/>
      <c r="AD7" s="293"/>
      <c r="AE7" s="293"/>
      <c r="AF7" s="6"/>
    </row>
    <row r="8" spans="1:35" x14ac:dyDescent="0.35">
      <c r="A8" s="85"/>
      <c r="B8" s="129"/>
      <c r="C8" s="19" t="s">
        <v>29</v>
      </c>
      <c r="D8" s="130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30" t="s">
        <v>30</v>
      </c>
      <c r="K8" s="130" t="s">
        <v>29</v>
      </c>
      <c r="L8" s="130" t="s">
        <v>29</v>
      </c>
      <c r="M8" s="130" t="s">
        <v>31</v>
      </c>
      <c r="N8" s="19" t="s">
        <v>29</v>
      </c>
      <c r="O8" s="130" t="s">
        <v>31</v>
      </c>
      <c r="P8" s="19" t="s">
        <v>29</v>
      </c>
      <c r="Q8" s="130" t="s">
        <v>31</v>
      </c>
      <c r="R8" s="19" t="s">
        <v>29</v>
      </c>
      <c r="S8" s="130" t="s">
        <v>32</v>
      </c>
      <c r="T8" s="19" t="s">
        <v>29</v>
      </c>
      <c r="U8" s="130" t="s">
        <v>29</v>
      </c>
      <c r="V8" s="19"/>
      <c r="W8" s="19"/>
      <c r="X8" s="19"/>
      <c r="Y8" s="19"/>
      <c r="Z8" s="19"/>
      <c r="AA8" s="19"/>
      <c r="AB8" s="19"/>
      <c r="AC8" s="293"/>
      <c r="AD8" s="293"/>
      <c r="AE8" s="293"/>
      <c r="AF8" s="60"/>
    </row>
    <row r="9" spans="1:35" ht="15.65" x14ac:dyDescent="0.3">
      <c r="A9" s="22">
        <v>1</v>
      </c>
      <c r="B9" s="24">
        <v>2</v>
      </c>
      <c r="C9" s="22">
        <v>3</v>
      </c>
      <c r="D9" s="22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114">
        <v>13</v>
      </c>
      <c r="N9" s="114">
        <v>14</v>
      </c>
      <c r="O9" s="114">
        <v>15</v>
      </c>
      <c r="P9" s="114">
        <v>16</v>
      </c>
      <c r="Q9" s="114">
        <v>17</v>
      </c>
      <c r="R9" s="114">
        <v>18</v>
      </c>
      <c r="S9" s="114">
        <v>20</v>
      </c>
      <c r="T9" s="114">
        <v>21</v>
      </c>
      <c r="U9" s="114">
        <v>22</v>
      </c>
      <c r="V9" s="24">
        <v>23</v>
      </c>
      <c r="W9" s="26"/>
      <c r="X9" s="25"/>
      <c r="Y9" s="25"/>
      <c r="Z9" s="27"/>
      <c r="AA9" s="8"/>
      <c r="AB9" s="8"/>
      <c r="AC9" s="8"/>
      <c r="AD9" s="8"/>
      <c r="AE9" s="8"/>
      <c r="AF9" s="8"/>
    </row>
    <row r="10" spans="1:35" ht="24" customHeight="1" x14ac:dyDescent="0.35">
      <c r="A10" s="273" t="s">
        <v>149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5"/>
      <c r="W10" s="28" t="s">
        <v>33</v>
      </c>
      <c r="X10" s="29"/>
      <c r="Y10" s="29"/>
      <c r="Z10" s="29"/>
      <c r="AA10" s="29"/>
      <c r="AB10" s="29"/>
      <c r="AC10" s="196"/>
      <c r="AD10" s="196"/>
      <c r="AE10" s="196"/>
      <c r="AF10" s="30"/>
      <c r="AG10" s="6"/>
    </row>
    <row r="11" spans="1:35" x14ac:dyDescent="0.35">
      <c r="A11" s="273" t="s">
        <v>42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5"/>
      <c r="W11" s="37"/>
      <c r="X11" s="38"/>
      <c r="Y11" s="38"/>
      <c r="Z11" s="38"/>
      <c r="AA11" s="38"/>
      <c r="AB11" s="196"/>
      <c r="AC11" s="196"/>
      <c r="AD11" s="196"/>
      <c r="AE11" s="39"/>
    </row>
    <row r="12" spans="1:35" x14ac:dyDescent="0.35">
      <c r="A12" s="276" t="s">
        <v>43</v>
      </c>
      <c r="B12" s="27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15"/>
      <c r="X12" s="15"/>
      <c r="Y12" s="15"/>
      <c r="Z12" s="15"/>
      <c r="AA12" s="15"/>
      <c r="AB12" s="202"/>
      <c r="AC12" s="40"/>
      <c r="AD12" s="41"/>
      <c r="AE12" s="41"/>
    </row>
    <row r="13" spans="1:35" x14ac:dyDescent="0.35">
      <c r="A13" s="22">
        <v>1</v>
      </c>
      <c r="B13" s="108" t="s">
        <v>103</v>
      </c>
      <c r="C13" s="31">
        <f>D13+K13+L13+N13+P13+R13+T13+V13</f>
        <v>16160721.18</v>
      </c>
      <c r="D13" s="31">
        <f>E13+F13+G13+H13+I13</f>
        <v>16160721.18</v>
      </c>
      <c r="E13" s="31">
        <v>1956806.08</v>
      </c>
      <c r="F13" s="31">
        <v>9744139.3499999996</v>
      </c>
      <c r="G13" s="31">
        <v>1889833.39</v>
      </c>
      <c r="H13" s="31">
        <v>1304986.92</v>
      </c>
      <c r="I13" s="31">
        <v>1264955.44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15">
        <v>148169.14000000001</v>
      </c>
      <c r="X13" s="15">
        <v>184270.33</v>
      </c>
      <c r="Y13" s="15">
        <v>147076.5</v>
      </c>
      <c r="Z13" s="15"/>
      <c r="AA13" s="15">
        <v>147076.5</v>
      </c>
      <c r="AB13" s="202"/>
      <c r="AC13" s="40">
        <v>94893.65</v>
      </c>
      <c r="AD13" s="41"/>
      <c r="AE13" s="41"/>
    </row>
    <row r="14" spans="1:35" x14ac:dyDescent="0.35">
      <c r="A14" s="234" t="s">
        <v>34</v>
      </c>
      <c r="B14" s="235"/>
      <c r="C14" s="31">
        <f t="shared" ref="C14:V14" si="0">SUM(C13:C13)</f>
        <v>16160721.18</v>
      </c>
      <c r="D14" s="31">
        <f t="shared" si="0"/>
        <v>16160721.18</v>
      </c>
      <c r="E14" s="31">
        <f t="shared" si="0"/>
        <v>1956806.08</v>
      </c>
      <c r="F14" s="31">
        <f t="shared" si="0"/>
        <v>9744139.3499999996</v>
      </c>
      <c r="G14" s="31">
        <f t="shared" si="0"/>
        <v>1889833.39</v>
      </c>
      <c r="H14" s="31">
        <f t="shared" si="0"/>
        <v>1304986.92</v>
      </c>
      <c r="I14" s="31">
        <f t="shared" si="0"/>
        <v>1264955.44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15"/>
      <c r="X14" s="15"/>
      <c r="Y14" s="15"/>
      <c r="Z14" s="15"/>
      <c r="AA14" s="15"/>
      <c r="AB14" s="202"/>
      <c r="AC14" s="40"/>
      <c r="AD14" s="41"/>
      <c r="AE14" s="41"/>
    </row>
    <row r="15" spans="1:35" x14ac:dyDescent="0.35">
      <c r="A15" s="244" t="s">
        <v>112</v>
      </c>
      <c r="B15" s="237"/>
      <c r="C15" s="196">
        <f t="shared" ref="C15:V15" si="1">C14</f>
        <v>16160721.18</v>
      </c>
      <c r="D15" s="196">
        <f t="shared" si="1"/>
        <v>16160721.18</v>
      </c>
      <c r="E15" s="196">
        <f t="shared" si="1"/>
        <v>1956806.08</v>
      </c>
      <c r="F15" s="196">
        <f t="shared" si="1"/>
        <v>9744139.3499999996</v>
      </c>
      <c r="G15" s="196">
        <f t="shared" si="1"/>
        <v>1889833.39</v>
      </c>
      <c r="H15" s="196">
        <f t="shared" si="1"/>
        <v>1304986.92</v>
      </c>
      <c r="I15" s="196">
        <f t="shared" si="1"/>
        <v>1264955.44</v>
      </c>
      <c r="J15" s="196">
        <f t="shared" si="1"/>
        <v>0</v>
      </c>
      <c r="K15" s="196">
        <f t="shared" si="1"/>
        <v>0</v>
      </c>
      <c r="L15" s="196">
        <f t="shared" si="1"/>
        <v>0</v>
      </c>
      <c r="M15" s="196">
        <f t="shared" si="1"/>
        <v>0</v>
      </c>
      <c r="N15" s="196">
        <f t="shared" si="1"/>
        <v>0</v>
      </c>
      <c r="O15" s="196">
        <f t="shared" si="1"/>
        <v>0</v>
      </c>
      <c r="P15" s="196">
        <f t="shared" si="1"/>
        <v>0</v>
      </c>
      <c r="Q15" s="196">
        <f t="shared" si="1"/>
        <v>0</v>
      </c>
      <c r="R15" s="196">
        <f t="shared" si="1"/>
        <v>0</v>
      </c>
      <c r="S15" s="196">
        <f t="shared" si="1"/>
        <v>0</v>
      </c>
      <c r="T15" s="196">
        <f t="shared" si="1"/>
        <v>0</v>
      </c>
      <c r="U15" s="196">
        <f t="shared" si="1"/>
        <v>0</v>
      </c>
      <c r="V15" s="196">
        <f t="shared" si="1"/>
        <v>0</v>
      </c>
      <c r="W15" s="15"/>
      <c r="X15" s="15"/>
      <c r="Y15" s="15"/>
      <c r="Z15" s="15"/>
      <c r="AA15" s="15"/>
      <c r="AB15" s="202"/>
      <c r="AC15" s="40"/>
      <c r="AD15" s="41"/>
      <c r="AE15" s="41"/>
    </row>
    <row r="16" spans="1:35" x14ac:dyDescent="0.35">
      <c r="A16" s="273" t="s">
        <v>127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5"/>
      <c r="W16" s="47"/>
      <c r="X16" s="202"/>
      <c r="Y16" s="202"/>
      <c r="Z16" s="202"/>
      <c r="AA16" s="202"/>
      <c r="AB16" s="202"/>
      <c r="AC16" s="202"/>
      <c r="AD16" s="202"/>
      <c r="AE16" s="202"/>
      <c r="AF16" s="9"/>
      <c r="AG16" s="6"/>
      <c r="AH16" s="6"/>
      <c r="AI16" s="6"/>
    </row>
    <row r="17" spans="1:38" x14ac:dyDescent="0.35">
      <c r="A17" s="131" t="s">
        <v>128</v>
      </c>
      <c r="B17" s="1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5"/>
      <c r="X17" s="202"/>
      <c r="Y17" s="202"/>
      <c r="Z17" s="202"/>
      <c r="AA17" s="202"/>
      <c r="AB17" s="202"/>
      <c r="AC17" s="202"/>
      <c r="AD17" s="202"/>
      <c r="AE17" s="202"/>
      <c r="AF17" s="9"/>
      <c r="AG17" s="6"/>
      <c r="AH17" s="6"/>
      <c r="AI17" s="6"/>
    </row>
    <row r="18" spans="1:38" x14ac:dyDescent="0.35">
      <c r="A18" s="65">
        <f>A13+1</f>
        <v>2</v>
      </c>
      <c r="B18" s="35" t="s">
        <v>129</v>
      </c>
      <c r="C18" s="31">
        <f>D18+K18+L18+N18+P18+R18+T18+U18+V18</f>
        <v>608616</v>
      </c>
      <c r="D18" s="31">
        <f>E18+F18+G18+H18+I18</f>
        <v>608616</v>
      </c>
      <c r="E18" s="43">
        <v>608616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15"/>
      <c r="X18" s="202"/>
      <c r="Y18" s="202"/>
      <c r="Z18" s="202"/>
      <c r="AA18" s="202"/>
      <c r="AB18" s="202"/>
      <c r="AC18" s="202"/>
      <c r="AD18" s="202"/>
      <c r="AE18" s="202"/>
      <c r="AF18" s="9"/>
      <c r="AG18" s="6"/>
      <c r="AH18" s="6"/>
      <c r="AI18" s="6"/>
    </row>
    <row r="19" spans="1:38" x14ac:dyDescent="0.35">
      <c r="A19" s="22">
        <f>A18+1</f>
        <v>3</v>
      </c>
      <c r="B19" s="108" t="s">
        <v>130</v>
      </c>
      <c r="C19" s="31">
        <f>D19+K19+L19+N19+P19+R19+T19+U19+V19</f>
        <v>297836.99</v>
      </c>
      <c r="D19" s="31">
        <f>E19+F19+G19+H19+I19</f>
        <v>297836.99</v>
      </c>
      <c r="E19" s="31">
        <v>297836.99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15"/>
      <c r="X19" s="202"/>
      <c r="Y19" s="202"/>
      <c r="Z19" s="202">
        <v>134109.74</v>
      </c>
      <c r="AA19" s="202"/>
      <c r="AB19" s="202"/>
      <c r="AC19" s="202"/>
      <c r="AD19" s="202"/>
      <c r="AE19" s="202"/>
      <c r="AF19" s="9"/>
      <c r="AG19" s="6"/>
      <c r="AH19" s="6"/>
      <c r="AI19" s="6"/>
    </row>
    <row r="20" spans="1:38" x14ac:dyDescent="0.35">
      <c r="A20" s="132">
        <f>A19+1</f>
        <v>4</v>
      </c>
      <c r="B20" s="33" t="s">
        <v>131</v>
      </c>
      <c r="C20" s="43">
        <f>D20+K20+L20+N20+P20+R20+S20+U20+V20+W20</f>
        <v>263165.33</v>
      </c>
      <c r="D20" s="43">
        <f>E20+F20+G20+H20+I20</f>
        <v>263165.33</v>
      </c>
      <c r="E20" s="43">
        <v>263165.33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15">
        <f>C20-D20-K20-L20-N20-P20-R20-S20-U20-V20-W20</f>
        <v>0</v>
      </c>
      <c r="Y20" s="15"/>
      <c r="Z20" s="15"/>
      <c r="AA20" s="202"/>
      <c r="AB20" s="202">
        <v>81534.259999999995</v>
      </c>
      <c r="AC20" s="202"/>
      <c r="AD20" s="202"/>
      <c r="AE20" s="202"/>
      <c r="AF20" s="202"/>
      <c r="AG20" s="202">
        <v>81109.16</v>
      </c>
      <c r="AH20" s="202">
        <v>155054.15</v>
      </c>
      <c r="AI20" s="9"/>
      <c r="AJ20" s="6">
        <v>413375.15</v>
      </c>
      <c r="AK20" s="6">
        <v>145813.14000000001</v>
      </c>
      <c r="AL20" s="6"/>
    </row>
    <row r="21" spans="1:38" x14ac:dyDescent="0.35">
      <c r="A21" s="133" t="s">
        <v>34</v>
      </c>
      <c r="B21" s="133"/>
      <c r="C21" s="31">
        <f>SUM(C18:C20)</f>
        <v>1169618.32</v>
      </c>
      <c r="D21" s="31">
        <f t="shared" ref="D21:V21" si="2">SUM(D18:D20)</f>
        <v>1169618.32</v>
      </c>
      <c r="E21" s="31">
        <f t="shared" si="2"/>
        <v>1169618.32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1">
        <f t="shared" si="2"/>
        <v>0</v>
      </c>
      <c r="J21" s="31">
        <f t="shared" si="2"/>
        <v>0</v>
      </c>
      <c r="K21" s="31">
        <f t="shared" si="2"/>
        <v>0</v>
      </c>
      <c r="L21" s="31">
        <f t="shared" si="2"/>
        <v>0</v>
      </c>
      <c r="M21" s="31">
        <f t="shared" si="2"/>
        <v>0</v>
      </c>
      <c r="N21" s="31">
        <f t="shared" si="2"/>
        <v>0</v>
      </c>
      <c r="O21" s="31">
        <f t="shared" si="2"/>
        <v>0</v>
      </c>
      <c r="P21" s="31">
        <f t="shared" si="2"/>
        <v>0</v>
      </c>
      <c r="Q21" s="31">
        <f t="shared" si="2"/>
        <v>0</v>
      </c>
      <c r="R21" s="31">
        <f t="shared" si="2"/>
        <v>0</v>
      </c>
      <c r="S21" s="31">
        <f t="shared" si="2"/>
        <v>0</v>
      </c>
      <c r="T21" s="31">
        <f t="shared" si="2"/>
        <v>0</v>
      </c>
      <c r="U21" s="31">
        <f t="shared" si="2"/>
        <v>0</v>
      </c>
      <c r="V21" s="31">
        <f t="shared" si="2"/>
        <v>0</v>
      </c>
      <c r="W21" s="36"/>
      <c r="X21" s="202"/>
      <c r="Y21" s="202"/>
      <c r="Z21" s="202"/>
      <c r="AA21" s="202"/>
      <c r="AB21" s="202"/>
      <c r="AC21" s="202"/>
      <c r="AD21" s="202"/>
      <c r="AE21" s="202"/>
      <c r="AF21" s="9"/>
      <c r="AG21" s="6"/>
      <c r="AH21" s="6"/>
      <c r="AI21" s="6"/>
    </row>
    <row r="22" spans="1:38" x14ac:dyDescent="0.35">
      <c r="A22" s="271" t="s">
        <v>203</v>
      </c>
      <c r="B22" s="272"/>
      <c r="C22" s="196">
        <f t="shared" ref="C22:V22" si="3">C21</f>
        <v>1169618.32</v>
      </c>
      <c r="D22" s="196">
        <f t="shared" si="3"/>
        <v>1169618.32</v>
      </c>
      <c r="E22" s="196">
        <f t="shared" si="3"/>
        <v>1169618.32</v>
      </c>
      <c r="F22" s="196">
        <f t="shared" si="3"/>
        <v>0</v>
      </c>
      <c r="G22" s="196">
        <f t="shared" si="3"/>
        <v>0</v>
      </c>
      <c r="H22" s="196">
        <f t="shared" si="3"/>
        <v>0</v>
      </c>
      <c r="I22" s="196">
        <f t="shared" si="3"/>
        <v>0</v>
      </c>
      <c r="J22" s="196">
        <f t="shared" si="3"/>
        <v>0</v>
      </c>
      <c r="K22" s="196">
        <f t="shared" si="3"/>
        <v>0</v>
      </c>
      <c r="L22" s="196">
        <f t="shared" si="3"/>
        <v>0</v>
      </c>
      <c r="M22" s="196">
        <f t="shared" si="3"/>
        <v>0</v>
      </c>
      <c r="N22" s="196">
        <f t="shared" si="3"/>
        <v>0</v>
      </c>
      <c r="O22" s="196">
        <f t="shared" si="3"/>
        <v>0</v>
      </c>
      <c r="P22" s="196">
        <f t="shared" si="3"/>
        <v>0</v>
      </c>
      <c r="Q22" s="196">
        <f t="shared" si="3"/>
        <v>0</v>
      </c>
      <c r="R22" s="196">
        <f t="shared" si="3"/>
        <v>0</v>
      </c>
      <c r="S22" s="196">
        <f t="shared" si="3"/>
        <v>0</v>
      </c>
      <c r="T22" s="196">
        <f t="shared" si="3"/>
        <v>0</v>
      </c>
      <c r="U22" s="196">
        <f t="shared" si="3"/>
        <v>0</v>
      </c>
      <c r="V22" s="196">
        <f t="shared" si="3"/>
        <v>0</v>
      </c>
      <c r="W22" s="36"/>
      <c r="X22" s="202"/>
      <c r="Y22" s="202"/>
      <c r="Z22" s="202"/>
      <c r="AA22" s="202"/>
      <c r="AB22" s="202"/>
      <c r="AC22" s="202"/>
      <c r="AD22" s="202"/>
      <c r="AE22" s="202"/>
      <c r="AF22" s="9"/>
      <c r="AG22" s="6"/>
      <c r="AH22" s="6"/>
      <c r="AI22" s="6"/>
    </row>
    <row r="23" spans="1:38" x14ac:dyDescent="0.35">
      <c r="A23" s="244" t="s">
        <v>132</v>
      </c>
      <c r="B23" s="237"/>
      <c r="C23" s="196">
        <f>C22+C15</f>
        <v>17330339.5</v>
      </c>
      <c r="D23" s="196">
        <f t="shared" ref="D23:V23" si="4">D22+D15</f>
        <v>17330339.5</v>
      </c>
      <c r="E23" s="196">
        <f t="shared" si="4"/>
        <v>3126424.4000000004</v>
      </c>
      <c r="F23" s="196">
        <f t="shared" si="4"/>
        <v>9744139.3499999996</v>
      </c>
      <c r="G23" s="196">
        <f t="shared" si="4"/>
        <v>1889833.39</v>
      </c>
      <c r="H23" s="196">
        <f t="shared" si="4"/>
        <v>1304986.92</v>
      </c>
      <c r="I23" s="196">
        <f t="shared" si="4"/>
        <v>1264955.44</v>
      </c>
      <c r="J23" s="196">
        <f t="shared" si="4"/>
        <v>0</v>
      </c>
      <c r="K23" s="196">
        <f t="shared" si="4"/>
        <v>0</v>
      </c>
      <c r="L23" s="196">
        <f t="shared" si="4"/>
        <v>0</v>
      </c>
      <c r="M23" s="196">
        <f t="shared" si="4"/>
        <v>0</v>
      </c>
      <c r="N23" s="196">
        <f t="shared" si="4"/>
        <v>0</v>
      </c>
      <c r="O23" s="196">
        <f t="shared" si="4"/>
        <v>0</v>
      </c>
      <c r="P23" s="196">
        <f t="shared" si="4"/>
        <v>0</v>
      </c>
      <c r="Q23" s="196">
        <f t="shared" si="4"/>
        <v>0</v>
      </c>
      <c r="R23" s="196">
        <f t="shared" si="4"/>
        <v>0</v>
      </c>
      <c r="S23" s="196">
        <f t="shared" si="4"/>
        <v>0</v>
      </c>
      <c r="T23" s="196">
        <f t="shared" si="4"/>
        <v>0</v>
      </c>
      <c r="U23" s="196">
        <f t="shared" si="4"/>
        <v>0</v>
      </c>
      <c r="V23" s="196">
        <f t="shared" si="4"/>
        <v>0</v>
      </c>
      <c r="W23" s="134"/>
      <c r="X23" s="31"/>
      <c r="Y23" s="31"/>
      <c r="Z23" s="31"/>
      <c r="AA23" s="31"/>
      <c r="AB23" s="31"/>
      <c r="AC23" s="31"/>
      <c r="AD23" s="31"/>
      <c r="AE23" s="31"/>
      <c r="AF23" s="32"/>
      <c r="AG23" s="30"/>
      <c r="AH23" s="48"/>
      <c r="AI23" s="6"/>
    </row>
    <row r="24" spans="1:38" x14ac:dyDescent="0.35">
      <c r="A24" s="232" t="s">
        <v>178</v>
      </c>
      <c r="B24" s="232"/>
      <c r="C24" s="54">
        <f>(C23-V23)*0.0214</f>
        <v>370869.26529999997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38" ht="32" customHeight="1" x14ac:dyDescent="0.35">
      <c r="A25" s="233" t="s">
        <v>179</v>
      </c>
      <c r="B25" s="233"/>
      <c r="C25" s="54">
        <f>C23+C24</f>
        <v>17701208.765299998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38" ht="15.65" x14ac:dyDescent="0.3"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</row>
    <row r="27" spans="1:38" ht="15.65" x14ac:dyDescent="0.3"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</row>
    <row r="28" spans="1:38" ht="15.65" x14ac:dyDescent="0.3">
      <c r="H28" s="202"/>
    </row>
    <row r="31" spans="1:38" ht="15.65" x14ac:dyDescent="0.3">
      <c r="F31" s="202"/>
    </row>
  </sheetData>
  <autoFilter ref="A8:AN15"/>
  <mergeCells count="36">
    <mergeCell ref="A1:V1"/>
    <mergeCell ref="F5:F7"/>
    <mergeCell ref="G5:G7"/>
    <mergeCell ref="I5:I7"/>
    <mergeCell ref="D3:V3"/>
    <mergeCell ref="B3:B7"/>
    <mergeCell ref="A3:A7"/>
    <mergeCell ref="J5:J7"/>
    <mergeCell ref="K5:K7"/>
    <mergeCell ref="H5:H7"/>
    <mergeCell ref="AC2:AE2"/>
    <mergeCell ref="C3:C6"/>
    <mergeCell ref="D4:I4"/>
    <mergeCell ref="J4:L4"/>
    <mergeCell ref="M4:N7"/>
    <mergeCell ref="O4:P7"/>
    <mergeCell ref="Q4:R7"/>
    <mergeCell ref="S4:T7"/>
    <mergeCell ref="U4:U7"/>
    <mergeCell ref="AC4:AC8"/>
    <mergeCell ref="AD4:AD8"/>
    <mergeCell ref="AE4:AE8"/>
    <mergeCell ref="D5:D7"/>
    <mergeCell ref="L5:L7"/>
    <mergeCell ref="V4:V7"/>
    <mergeCell ref="E5:E7"/>
    <mergeCell ref="A24:B24"/>
    <mergeCell ref="A25:B25"/>
    <mergeCell ref="A22:B22"/>
    <mergeCell ref="A10:V10"/>
    <mergeCell ref="A11:V11"/>
    <mergeCell ref="A16:V16"/>
    <mergeCell ref="A14:B14"/>
    <mergeCell ref="A15:B15"/>
    <mergeCell ref="A12:B12"/>
    <mergeCell ref="A23:B23"/>
  </mergeCells>
  <pageMargins left="0.23622047244094491" right="0.23622047244094491" top="0.55118110236220474" bottom="0.39370078740157483" header="0.31496062992125984" footer="0.27559055118110237"/>
  <pageSetup paperSize="9" scale="38" orientation="landscape" r:id="rId1"/>
  <headerFooter>
    <oddHeader>Страница &amp;P</oddHeader>
  </headerFooter>
  <rowBreaks count="1" manualBreakCount="1">
    <brk id="531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4"/>
  <sheetViews>
    <sheetView view="pageBreakPreview" zoomScale="60" zoomScaleNormal="70" workbookViewId="0">
      <pane xSplit="3" ySplit="8" topLeftCell="D69" activePane="bottomRight" state="frozen"/>
      <selection pane="topRight" activeCell="D1" sqref="D1"/>
      <selection pane="bottomLeft" activeCell="A9" sqref="A9"/>
      <selection pane="bottomRight" activeCell="AQ32" sqref="AQ32"/>
    </sheetView>
  </sheetViews>
  <sheetFormatPr defaultColWidth="9.08984375" defaultRowHeight="15.5" x14ac:dyDescent="0.35"/>
  <cols>
    <col min="1" max="1" width="6.36328125" style="56" customWidth="1"/>
    <col min="2" max="2" width="54.36328125" style="57" customWidth="1"/>
    <col min="3" max="3" width="20.453125" style="224" customWidth="1"/>
    <col min="4" max="4" width="19.08984375" style="224" customWidth="1"/>
    <col min="5" max="5" width="17.90625" style="224" customWidth="1"/>
    <col min="6" max="6" width="18" style="224" customWidth="1"/>
    <col min="7" max="7" width="19" style="224" customWidth="1"/>
    <col min="8" max="8" width="16.54296875" style="224" customWidth="1"/>
    <col min="9" max="9" width="19.6328125" style="224" customWidth="1"/>
    <col min="10" max="10" width="8.453125" style="224" customWidth="1"/>
    <col min="11" max="11" width="13" style="224" customWidth="1"/>
    <col min="12" max="12" width="14.54296875" style="224" customWidth="1"/>
    <col min="13" max="13" width="12.54296875" style="224" customWidth="1"/>
    <col min="14" max="14" width="19.08984375" style="224" customWidth="1"/>
    <col min="15" max="15" width="11.90625" style="224" customWidth="1"/>
    <col min="16" max="16" width="18.6328125" style="224" customWidth="1"/>
    <col min="17" max="17" width="13" style="224" customWidth="1"/>
    <col min="18" max="18" width="19.54296875" style="224" customWidth="1"/>
    <col min="19" max="19" width="11.6328125" style="224" customWidth="1"/>
    <col min="20" max="20" width="17.54296875" style="224" customWidth="1"/>
    <col min="21" max="21" width="16.36328125" style="224" customWidth="1"/>
    <col min="22" max="22" width="19.6328125" style="224" customWidth="1"/>
    <col min="23" max="23" width="16.453125" style="7" hidden="1" customWidth="1"/>
    <col min="24" max="27" width="14.453125" style="7" hidden="1" customWidth="1"/>
    <col min="28" max="29" width="16.90625" style="167" hidden="1" customWidth="1"/>
    <col min="30" max="30" width="15.81640625" style="167" hidden="1" customWidth="1"/>
    <col min="31" max="31" width="17.81640625" style="167" hidden="1" customWidth="1"/>
    <col min="32" max="32" width="15.81640625" style="167" hidden="1" customWidth="1"/>
    <col min="33" max="35" width="9.08984375" style="7" customWidth="1"/>
    <col min="36" max="36" width="9.36328125" style="7" customWidth="1"/>
    <col min="37" max="43" width="9.08984375" style="7" customWidth="1"/>
    <col min="44" max="16384" width="9.08984375" style="7"/>
  </cols>
  <sheetData>
    <row r="1" spans="1:32" x14ac:dyDescent="0.35">
      <c r="A1" s="295" t="s">
        <v>196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21"/>
      <c r="X1" s="221"/>
      <c r="Y1" s="221"/>
      <c r="Z1" s="221"/>
      <c r="AA1" s="6"/>
      <c r="AB1" s="162"/>
      <c r="AC1" s="162"/>
      <c r="AD1" s="162"/>
    </row>
    <row r="2" spans="1:32" x14ac:dyDescent="0.35">
      <c r="A2" s="8"/>
      <c r="B2" s="9"/>
      <c r="W2" s="224"/>
      <c r="X2" s="224"/>
      <c r="Y2" s="224"/>
      <c r="Z2" s="6"/>
      <c r="AA2" s="6"/>
      <c r="AB2" s="162"/>
      <c r="AC2" s="345"/>
      <c r="AD2" s="345"/>
    </row>
    <row r="3" spans="1:32" ht="46.5" x14ac:dyDescent="0.35">
      <c r="A3" s="10" t="s">
        <v>1</v>
      </c>
      <c r="B3" s="11" t="s">
        <v>2</v>
      </c>
      <c r="C3" s="12" t="s">
        <v>3</v>
      </c>
      <c r="D3" s="13" t="s">
        <v>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6"/>
      <c r="Z3" s="6"/>
      <c r="AA3" s="6"/>
      <c r="AB3" s="162"/>
      <c r="AC3" s="162"/>
      <c r="AD3" s="162"/>
    </row>
    <row r="4" spans="1:32" ht="15" customHeight="1" x14ac:dyDescent="0.35">
      <c r="A4" s="17"/>
      <c r="B4" s="18"/>
      <c r="C4" s="222"/>
      <c r="D4" s="346" t="s">
        <v>5</v>
      </c>
      <c r="E4" s="347"/>
      <c r="F4" s="347"/>
      <c r="G4" s="347"/>
      <c r="H4" s="347"/>
      <c r="I4" s="348"/>
      <c r="J4" s="346" t="s">
        <v>6</v>
      </c>
      <c r="K4" s="347"/>
      <c r="L4" s="348"/>
      <c r="M4" s="339" t="s">
        <v>7</v>
      </c>
      <c r="N4" s="340"/>
      <c r="O4" s="339" t="s">
        <v>8</v>
      </c>
      <c r="P4" s="340"/>
      <c r="Q4" s="339" t="s">
        <v>9</v>
      </c>
      <c r="R4" s="340"/>
      <c r="S4" s="339" t="s">
        <v>10</v>
      </c>
      <c r="T4" s="340"/>
      <c r="U4" s="279" t="s">
        <v>11</v>
      </c>
      <c r="V4" s="339" t="s">
        <v>12</v>
      </c>
      <c r="W4" s="307" t="s">
        <v>182</v>
      </c>
      <c r="X4" s="307" t="s">
        <v>25</v>
      </c>
      <c r="Y4" s="307" t="s">
        <v>24</v>
      </c>
      <c r="Z4" s="307" t="s">
        <v>27</v>
      </c>
      <c r="AA4" s="307" t="s">
        <v>116</v>
      </c>
      <c r="AB4" s="308" t="s">
        <v>28</v>
      </c>
      <c r="AC4" s="329" t="s">
        <v>13</v>
      </c>
      <c r="AD4" s="329" t="s">
        <v>14</v>
      </c>
      <c r="AE4" s="329" t="s">
        <v>15</v>
      </c>
      <c r="AF4" s="330" t="s">
        <v>181</v>
      </c>
    </row>
    <row r="5" spans="1:32" ht="15" customHeight="1" x14ac:dyDescent="0.35">
      <c r="A5" s="17"/>
      <c r="B5" s="18"/>
      <c r="C5" s="222"/>
      <c r="D5" s="279" t="s">
        <v>16</v>
      </c>
      <c r="E5" s="279" t="s">
        <v>17</v>
      </c>
      <c r="F5" s="279" t="s">
        <v>18</v>
      </c>
      <c r="G5" s="279" t="s">
        <v>19</v>
      </c>
      <c r="H5" s="279" t="s">
        <v>20</v>
      </c>
      <c r="I5" s="279" t="s">
        <v>21</v>
      </c>
      <c r="J5" s="279"/>
      <c r="K5" s="279" t="s">
        <v>22</v>
      </c>
      <c r="L5" s="279" t="s">
        <v>23</v>
      </c>
      <c r="M5" s="341"/>
      <c r="N5" s="342"/>
      <c r="O5" s="341"/>
      <c r="P5" s="342"/>
      <c r="Q5" s="341"/>
      <c r="R5" s="342"/>
      <c r="S5" s="341"/>
      <c r="T5" s="342"/>
      <c r="U5" s="280"/>
      <c r="V5" s="341"/>
      <c r="W5" s="280"/>
      <c r="X5" s="280"/>
      <c r="Y5" s="280"/>
      <c r="Z5" s="280"/>
      <c r="AA5" s="280"/>
      <c r="AB5" s="309"/>
      <c r="AC5" s="329"/>
      <c r="AD5" s="329"/>
      <c r="AE5" s="329"/>
      <c r="AF5" s="331"/>
    </row>
    <row r="6" spans="1:32" x14ac:dyDescent="0.35">
      <c r="A6" s="17"/>
      <c r="B6" s="18"/>
      <c r="C6" s="222"/>
      <c r="D6" s="280"/>
      <c r="E6" s="280"/>
      <c r="F6" s="280"/>
      <c r="G6" s="280"/>
      <c r="H6" s="280"/>
      <c r="I6" s="280"/>
      <c r="J6" s="280"/>
      <c r="K6" s="280"/>
      <c r="L6" s="280"/>
      <c r="M6" s="341"/>
      <c r="N6" s="342"/>
      <c r="O6" s="341"/>
      <c r="P6" s="342"/>
      <c r="Q6" s="341"/>
      <c r="R6" s="342"/>
      <c r="S6" s="341"/>
      <c r="T6" s="342"/>
      <c r="U6" s="280"/>
      <c r="V6" s="341"/>
      <c r="W6" s="280"/>
      <c r="X6" s="280"/>
      <c r="Y6" s="280"/>
      <c r="Z6" s="280"/>
      <c r="AA6" s="280"/>
      <c r="AB6" s="309"/>
      <c r="AC6" s="329"/>
      <c r="AD6" s="329"/>
      <c r="AE6" s="329"/>
      <c r="AF6" s="331"/>
    </row>
    <row r="7" spans="1:32" ht="45.75" customHeight="1" x14ac:dyDescent="0.35">
      <c r="A7" s="20"/>
      <c r="B7" s="21"/>
      <c r="C7" s="223"/>
      <c r="D7" s="294"/>
      <c r="E7" s="294"/>
      <c r="F7" s="294"/>
      <c r="G7" s="294"/>
      <c r="H7" s="294"/>
      <c r="I7" s="294"/>
      <c r="J7" s="294"/>
      <c r="K7" s="294"/>
      <c r="L7" s="294"/>
      <c r="M7" s="343"/>
      <c r="N7" s="344"/>
      <c r="O7" s="343"/>
      <c r="P7" s="344"/>
      <c r="Q7" s="343"/>
      <c r="R7" s="344"/>
      <c r="S7" s="343"/>
      <c r="T7" s="344"/>
      <c r="U7" s="294"/>
      <c r="V7" s="343"/>
      <c r="W7" s="280"/>
      <c r="X7" s="280"/>
      <c r="Y7" s="280"/>
      <c r="Z7" s="280"/>
      <c r="AA7" s="280"/>
      <c r="AB7" s="309"/>
      <c r="AC7" s="329"/>
      <c r="AD7" s="329"/>
      <c r="AE7" s="329"/>
      <c r="AF7" s="331"/>
    </row>
    <row r="8" spans="1:32" x14ac:dyDescent="0.35">
      <c r="A8" s="22"/>
      <c r="B8" s="23"/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30</v>
      </c>
      <c r="K8" s="19" t="s">
        <v>29</v>
      </c>
      <c r="L8" s="19" t="s">
        <v>29</v>
      </c>
      <c r="M8" s="19" t="s">
        <v>31</v>
      </c>
      <c r="N8" s="19" t="s">
        <v>29</v>
      </c>
      <c r="O8" s="19" t="s">
        <v>31</v>
      </c>
      <c r="P8" s="19" t="s">
        <v>29</v>
      </c>
      <c r="Q8" s="19" t="s">
        <v>31</v>
      </c>
      <c r="R8" s="19" t="s">
        <v>29</v>
      </c>
      <c r="S8" s="19" t="s">
        <v>32</v>
      </c>
      <c r="T8" s="19" t="s">
        <v>29</v>
      </c>
      <c r="U8" s="19" t="s">
        <v>29</v>
      </c>
      <c r="V8" s="151"/>
      <c r="W8" s="294"/>
      <c r="X8" s="280"/>
      <c r="Y8" s="294"/>
      <c r="Z8" s="294"/>
      <c r="AA8" s="294"/>
      <c r="AB8" s="309"/>
      <c r="AC8" s="329"/>
      <c r="AD8" s="329"/>
      <c r="AE8" s="329"/>
      <c r="AF8" s="331"/>
    </row>
    <row r="9" spans="1:32" x14ac:dyDescent="0.35">
      <c r="A9" s="22">
        <v>1</v>
      </c>
      <c r="B9" s="24">
        <v>2</v>
      </c>
      <c r="C9" s="22">
        <v>3</v>
      </c>
      <c r="D9" s="24">
        <v>4</v>
      </c>
      <c r="E9" s="22">
        <v>5</v>
      </c>
      <c r="F9" s="24">
        <v>6</v>
      </c>
      <c r="G9" s="22">
        <v>7</v>
      </c>
      <c r="H9" s="24">
        <v>8</v>
      </c>
      <c r="I9" s="22">
        <v>9</v>
      </c>
      <c r="J9" s="24">
        <v>10</v>
      </c>
      <c r="K9" s="22">
        <v>11</v>
      </c>
      <c r="L9" s="24">
        <v>12</v>
      </c>
      <c r="M9" s="22">
        <v>13</v>
      </c>
      <c r="N9" s="24">
        <v>14</v>
      </c>
      <c r="O9" s="22">
        <v>15</v>
      </c>
      <c r="P9" s="24">
        <v>16</v>
      </c>
      <c r="Q9" s="22">
        <v>17</v>
      </c>
      <c r="R9" s="24">
        <v>18</v>
      </c>
      <c r="S9" s="22">
        <v>19</v>
      </c>
      <c r="T9" s="24">
        <v>20</v>
      </c>
      <c r="U9" s="22">
        <v>21</v>
      </c>
      <c r="V9" s="152">
        <v>22</v>
      </c>
      <c r="W9" s="63"/>
      <c r="X9" s="294"/>
      <c r="Y9" s="63"/>
      <c r="Z9" s="66"/>
      <c r="AA9" s="66"/>
      <c r="AB9" s="310"/>
      <c r="AC9" s="161"/>
      <c r="AD9" s="161"/>
      <c r="AE9" s="161"/>
      <c r="AF9" s="331"/>
    </row>
    <row r="10" spans="1:32" ht="25.75" customHeight="1" x14ac:dyDescent="0.35">
      <c r="A10" s="332" t="s">
        <v>149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3"/>
      <c r="W10" s="228"/>
      <c r="X10" s="228"/>
      <c r="Y10" s="228"/>
      <c r="Z10" s="228"/>
      <c r="AA10" s="228"/>
      <c r="AB10" s="163"/>
      <c r="AC10" s="163"/>
      <c r="AD10" s="165"/>
      <c r="AE10" s="165"/>
      <c r="AF10" s="165"/>
    </row>
    <row r="11" spans="1:32" x14ac:dyDescent="0.35">
      <c r="A11" s="304" t="s">
        <v>35</v>
      </c>
      <c r="B11" s="305"/>
      <c r="C11" s="30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153"/>
      <c r="W11" s="43"/>
      <c r="X11" s="43"/>
      <c r="Y11" s="43"/>
      <c r="Z11" s="43"/>
      <c r="AA11" s="43"/>
      <c r="AB11" s="161"/>
      <c r="AC11" s="165"/>
      <c r="AD11" s="165"/>
      <c r="AE11" s="165"/>
      <c r="AF11" s="165"/>
    </row>
    <row r="12" spans="1:32" x14ac:dyDescent="0.35">
      <c r="A12" s="22">
        <v>1</v>
      </c>
      <c r="B12" s="35" t="s">
        <v>40</v>
      </c>
      <c r="C12" s="31">
        <f>D12+K12+L12+N12+P12+R12+T12+U12+V12</f>
        <v>3698020</v>
      </c>
      <c r="D12" s="31">
        <f>E12+F12+G12+H12+I12</f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153">
        <v>3698020</v>
      </c>
      <c r="W12" s="43" t="s">
        <v>209</v>
      </c>
      <c r="X12" s="43" t="s">
        <v>209</v>
      </c>
      <c r="Y12" s="43" t="s">
        <v>209</v>
      </c>
      <c r="Z12" s="43"/>
      <c r="AA12" s="43" t="s">
        <v>209</v>
      </c>
      <c r="AB12" s="161"/>
      <c r="AC12" s="165"/>
      <c r="AD12" s="165"/>
      <c r="AE12" s="165"/>
      <c r="AF12" s="165"/>
    </row>
    <row r="13" spans="1:32" x14ac:dyDescent="0.35">
      <c r="A13" s="335" t="s">
        <v>34</v>
      </c>
      <c r="B13" s="336"/>
      <c r="C13" s="31">
        <f t="shared" ref="C13:V13" si="0">SUM(C12:C12)</f>
        <v>3698020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153">
        <f t="shared" si="0"/>
        <v>3698020</v>
      </c>
      <c r="W13" s="155"/>
      <c r="X13" s="155"/>
      <c r="Y13" s="155"/>
      <c r="Z13" s="155"/>
      <c r="AA13" s="155"/>
      <c r="AB13" s="161"/>
      <c r="AC13" s="165"/>
      <c r="AD13" s="165"/>
      <c r="AE13" s="165"/>
      <c r="AF13" s="165"/>
    </row>
    <row r="14" spans="1:32" x14ac:dyDescent="0.35">
      <c r="A14" s="337" t="s">
        <v>154</v>
      </c>
      <c r="B14" s="338"/>
      <c r="C14" s="220">
        <f t="shared" ref="C14:V14" si="1">C13</f>
        <v>3698020</v>
      </c>
      <c r="D14" s="220">
        <f t="shared" si="1"/>
        <v>0</v>
      </c>
      <c r="E14" s="220">
        <f t="shared" si="1"/>
        <v>0</v>
      </c>
      <c r="F14" s="220">
        <f t="shared" si="1"/>
        <v>0</v>
      </c>
      <c r="G14" s="220">
        <f t="shared" si="1"/>
        <v>0</v>
      </c>
      <c r="H14" s="220">
        <f t="shared" si="1"/>
        <v>0</v>
      </c>
      <c r="I14" s="220">
        <f t="shared" si="1"/>
        <v>0</v>
      </c>
      <c r="J14" s="220">
        <f t="shared" si="1"/>
        <v>0</v>
      </c>
      <c r="K14" s="220">
        <f t="shared" si="1"/>
        <v>0</v>
      </c>
      <c r="L14" s="220">
        <f t="shared" si="1"/>
        <v>0</v>
      </c>
      <c r="M14" s="220">
        <f t="shared" si="1"/>
        <v>0</v>
      </c>
      <c r="N14" s="220">
        <f t="shared" si="1"/>
        <v>0</v>
      </c>
      <c r="O14" s="220">
        <f t="shared" si="1"/>
        <v>0</v>
      </c>
      <c r="P14" s="220">
        <f t="shared" si="1"/>
        <v>0</v>
      </c>
      <c r="Q14" s="220">
        <f t="shared" si="1"/>
        <v>0</v>
      </c>
      <c r="R14" s="220">
        <f t="shared" si="1"/>
        <v>0</v>
      </c>
      <c r="S14" s="220">
        <f t="shared" si="1"/>
        <v>0</v>
      </c>
      <c r="T14" s="220">
        <f t="shared" si="1"/>
        <v>0</v>
      </c>
      <c r="U14" s="220">
        <f t="shared" si="1"/>
        <v>0</v>
      </c>
      <c r="V14" s="154">
        <f t="shared" si="1"/>
        <v>3698020</v>
      </c>
      <c r="W14" s="157"/>
      <c r="X14" s="43"/>
      <c r="Y14" s="43"/>
      <c r="Z14" s="43"/>
      <c r="AA14" s="43"/>
      <c r="AB14" s="161"/>
      <c r="AC14" s="165"/>
      <c r="AD14" s="165"/>
      <c r="AE14" s="165"/>
      <c r="AF14" s="165"/>
    </row>
    <row r="15" spans="1:32" x14ac:dyDescent="0.35">
      <c r="A15" s="316" t="s">
        <v>42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8"/>
      <c r="W15" s="228"/>
      <c r="X15" s="228"/>
      <c r="Y15" s="228"/>
      <c r="Z15" s="228"/>
      <c r="AA15" s="54"/>
      <c r="AB15" s="163"/>
      <c r="AC15" s="165"/>
      <c r="AD15" s="165"/>
      <c r="AE15" s="158"/>
      <c r="AF15" s="158"/>
    </row>
    <row r="16" spans="1:32" x14ac:dyDescent="0.35">
      <c r="A16" s="337" t="s">
        <v>43</v>
      </c>
      <c r="B16" s="33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153"/>
      <c r="W16" s="43"/>
      <c r="X16" s="43"/>
      <c r="Y16" s="43"/>
      <c r="Z16" s="43"/>
      <c r="AA16" s="43"/>
      <c r="AB16" s="164"/>
      <c r="AC16" s="165"/>
      <c r="AD16" s="165"/>
      <c r="AE16" s="158"/>
      <c r="AF16" s="158"/>
    </row>
    <row r="17" spans="1:32" x14ac:dyDescent="0.35">
      <c r="A17" s="192">
        <f>A12+1</f>
        <v>2</v>
      </c>
      <c r="B17" s="33" t="s">
        <v>208</v>
      </c>
      <c r="C17" s="31">
        <f t="shared" ref="C17" si="2">D17+K17+L17+N17+P17+R17+T17+V17+U17</f>
        <v>2815238</v>
      </c>
      <c r="D17" s="31">
        <f t="shared" ref="D17" si="3">E17+F17+G17+H17+I17</f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153">
        <f>SUM(W17:AF17)</f>
        <v>2815238</v>
      </c>
      <c r="W17" s="43"/>
      <c r="X17" s="43"/>
      <c r="Y17" s="43"/>
      <c r="Z17" s="43"/>
      <c r="AA17" s="43"/>
      <c r="AB17" s="164"/>
      <c r="AC17" s="165">
        <v>2815238</v>
      </c>
      <c r="AD17" s="165"/>
      <c r="AE17" s="158"/>
      <c r="AF17" s="158"/>
    </row>
    <row r="18" spans="1:32" x14ac:dyDescent="0.35">
      <c r="A18" s="22">
        <f>A17+1</f>
        <v>3</v>
      </c>
      <c r="B18" s="35" t="s">
        <v>44</v>
      </c>
      <c r="C18" s="31">
        <f t="shared" ref="C18:C50" si="4">D18+K18+L18+N18+P18+R18+T18+V18+U18</f>
        <v>478546</v>
      </c>
      <c r="D18" s="31">
        <f t="shared" ref="D18:D50" si="5">E18+F18+G18+H18+I18</f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153">
        <f>SUM(W18:AF18)</f>
        <v>478546</v>
      </c>
      <c r="W18" s="43"/>
      <c r="X18" s="43"/>
      <c r="Y18" s="43"/>
      <c r="Z18" s="43"/>
      <c r="AA18" s="155"/>
      <c r="AB18" s="161">
        <v>478546</v>
      </c>
      <c r="AC18" s="161"/>
      <c r="AD18" s="164"/>
      <c r="AE18" s="158"/>
      <c r="AF18" s="158"/>
    </row>
    <row r="19" spans="1:32" x14ac:dyDescent="0.35">
      <c r="A19" s="22">
        <f t="shared" ref="A19:A23" si="6">A18+1</f>
        <v>4</v>
      </c>
      <c r="B19" s="35" t="s">
        <v>45</v>
      </c>
      <c r="C19" s="31">
        <f t="shared" si="4"/>
        <v>883953</v>
      </c>
      <c r="D19" s="31">
        <f t="shared" si="5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>
        <v>0</v>
      </c>
      <c r="V19" s="153">
        <f t="shared" ref="V19:V42" si="7">SUM(W19:AF19)</f>
        <v>883953</v>
      </c>
      <c r="W19" s="43"/>
      <c r="X19" s="43"/>
      <c r="Y19" s="43"/>
      <c r="Z19" s="43"/>
      <c r="AA19" s="155"/>
      <c r="AB19" s="161">
        <v>883953</v>
      </c>
      <c r="AC19" s="161"/>
      <c r="AD19" s="164"/>
      <c r="AE19" s="158"/>
      <c r="AF19" s="158"/>
    </row>
    <row r="20" spans="1:32" x14ac:dyDescent="0.35">
      <c r="A20" s="22">
        <f t="shared" si="6"/>
        <v>5</v>
      </c>
      <c r="B20" s="35" t="s">
        <v>46</v>
      </c>
      <c r="C20" s="31">
        <f t="shared" si="4"/>
        <v>471906</v>
      </c>
      <c r="D20" s="31">
        <f t="shared" si="5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53">
        <f t="shared" si="7"/>
        <v>471906</v>
      </c>
      <c r="W20" s="43"/>
      <c r="X20" s="43"/>
      <c r="Y20" s="43"/>
      <c r="Z20" s="43"/>
      <c r="AA20" s="155"/>
      <c r="AB20" s="161">
        <v>471906</v>
      </c>
      <c r="AC20" s="161"/>
      <c r="AD20" s="164"/>
      <c r="AE20" s="158"/>
      <c r="AF20" s="158"/>
    </row>
    <row r="21" spans="1:32" x14ac:dyDescent="0.35">
      <c r="A21" s="22">
        <f t="shared" si="6"/>
        <v>6</v>
      </c>
      <c r="B21" s="35" t="s">
        <v>47</v>
      </c>
      <c r="C21" s="31">
        <f t="shared" si="4"/>
        <v>12334388</v>
      </c>
      <c r="D21" s="31">
        <f t="shared" si="5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153">
        <f t="shared" si="7"/>
        <v>12334388</v>
      </c>
      <c r="W21" s="43"/>
      <c r="X21" s="43"/>
      <c r="Y21" s="43"/>
      <c r="Z21" s="43"/>
      <c r="AA21" s="155"/>
      <c r="AB21" s="158"/>
      <c r="AC21" s="161">
        <v>2690691</v>
      </c>
      <c r="AD21" s="164">
        <v>1115483</v>
      </c>
      <c r="AE21" s="158">
        <v>7123990</v>
      </c>
      <c r="AF21" s="158">
        <v>1404224</v>
      </c>
    </row>
    <row r="22" spans="1:32" x14ac:dyDescent="0.35">
      <c r="A22" s="22">
        <f t="shared" si="6"/>
        <v>7</v>
      </c>
      <c r="B22" s="35" t="s">
        <v>49</v>
      </c>
      <c r="C22" s="31">
        <f t="shared" si="4"/>
        <v>600341</v>
      </c>
      <c r="D22" s="31">
        <f t="shared" si="5"/>
        <v>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153">
        <f t="shared" si="7"/>
        <v>600341</v>
      </c>
      <c r="W22" s="43"/>
      <c r="X22" s="43"/>
      <c r="Y22" s="43"/>
      <c r="Z22" s="43"/>
      <c r="AA22" s="155"/>
      <c r="AB22" s="158">
        <v>600341</v>
      </c>
      <c r="AC22" s="161"/>
      <c r="AD22" s="164"/>
      <c r="AE22" s="158"/>
      <c r="AF22" s="158"/>
    </row>
    <row r="23" spans="1:32" x14ac:dyDescent="0.35">
      <c r="A23" s="22">
        <f t="shared" si="6"/>
        <v>8</v>
      </c>
      <c r="B23" s="35" t="s">
        <v>50</v>
      </c>
      <c r="C23" s="31">
        <f t="shared" si="4"/>
        <v>1119543</v>
      </c>
      <c r="D23" s="31">
        <f t="shared" si="5"/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153">
        <f t="shared" si="7"/>
        <v>1119543</v>
      </c>
      <c r="W23" s="43"/>
      <c r="X23" s="43"/>
      <c r="Y23" s="43"/>
      <c r="Z23" s="43"/>
      <c r="AA23" s="155"/>
      <c r="AB23" s="158"/>
      <c r="AC23" s="161"/>
      <c r="AD23" s="211">
        <v>1119543</v>
      </c>
      <c r="AE23" s="158"/>
      <c r="AF23" s="158"/>
    </row>
    <row r="24" spans="1:32" x14ac:dyDescent="0.35">
      <c r="A24" s="22">
        <f t="shared" ref="A24:A54" si="8">A23+1</f>
        <v>9</v>
      </c>
      <c r="B24" s="35" t="s">
        <v>51</v>
      </c>
      <c r="C24" s="31">
        <f t="shared" si="4"/>
        <v>3124968</v>
      </c>
      <c r="D24" s="31">
        <f t="shared" si="5"/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153">
        <f t="shared" si="7"/>
        <v>3124968</v>
      </c>
      <c r="W24" s="43"/>
      <c r="X24" s="43"/>
      <c r="Y24" s="43"/>
      <c r="Z24" s="43"/>
      <c r="AA24" s="155"/>
      <c r="AB24" s="158"/>
      <c r="AC24" s="161">
        <v>3124968</v>
      </c>
      <c r="AD24" s="164"/>
      <c r="AE24" s="158"/>
      <c r="AF24" s="158"/>
    </row>
    <row r="25" spans="1:32" x14ac:dyDescent="0.35">
      <c r="A25" s="22">
        <f t="shared" si="8"/>
        <v>10</v>
      </c>
      <c r="B25" s="35" t="s">
        <v>48</v>
      </c>
      <c r="C25" s="31">
        <f t="shared" si="4"/>
        <v>5884854.3000000007</v>
      </c>
      <c r="D25" s="31">
        <f t="shared" si="5"/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153">
        <f t="shared" si="7"/>
        <v>5884854.3000000007</v>
      </c>
      <c r="W25" s="43"/>
      <c r="X25" s="43"/>
      <c r="Y25" s="43"/>
      <c r="Z25" s="43"/>
      <c r="AA25" s="155"/>
      <c r="AB25" s="158"/>
      <c r="AC25" s="161">
        <v>3424574.22</v>
      </c>
      <c r="AD25" s="164">
        <v>1040955.27</v>
      </c>
      <c r="AE25" s="158"/>
      <c r="AF25" s="158">
        <v>1419324.81</v>
      </c>
    </row>
    <row r="26" spans="1:32" x14ac:dyDescent="0.35">
      <c r="A26" s="22">
        <f t="shared" si="8"/>
        <v>11</v>
      </c>
      <c r="B26" s="35" t="s">
        <v>52</v>
      </c>
      <c r="C26" s="31">
        <f t="shared" si="4"/>
        <v>15121387</v>
      </c>
      <c r="D26" s="31">
        <f t="shared" si="5"/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53">
        <f t="shared" si="7"/>
        <v>15121387</v>
      </c>
      <c r="W26" s="43"/>
      <c r="X26" s="43"/>
      <c r="Y26" s="43"/>
      <c r="Z26" s="43"/>
      <c r="AA26" s="155"/>
      <c r="AB26" s="158"/>
      <c r="AC26" s="161">
        <v>3462224</v>
      </c>
      <c r="AD26" s="164">
        <v>1193829</v>
      </c>
      <c r="AE26" s="158">
        <v>8846885</v>
      </c>
      <c r="AF26" s="158">
        <v>1618449</v>
      </c>
    </row>
    <row r="27" spans="1:32" x14ac:dyDescent="0.35">
      <c r="A27" s="22">
        <f t="shared" si="8"/>
        <v>12</v>
      </c>
      <c r="B27" s="42" t="s">
        <v>186</v>
      </c>
      <c r="C27" s="31">
        <f t="shared" si="4"/>
        <v>10107986</v>
      </c>
      <c r="D27" s="31">
        <f t="shared" si="5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153">
        <f t="shared" si="7"/>
        <v>10107986</v>
      </c>
      <c r="W27" s="43"/>
      <c r="X27" s="43"/>
      <c r="Y27" s="43"/>
      <c r="Z27" s="43"/>
      <c r="AA27" s="155"/>
      <c r="AB27" s="158"/>
      <c r="AC27" s="161">
        <v>2567031</v>
      </c>
      <c r="AD27" s="164">
        <v>794945</v>
      </c>
      <c r="AE27" s="158">
        <v>5753759</v>
      </c>
      <c r="AF27" s="158">
        <v>992251</v>
      </c>
    </row>
    <row r="28" spans="1:32" x14ac:dyDescent="0.35">
      <c r="A28" s="22">
        <f t="shared" si="8"/>
        <v>13</v>
      </c>
      <c r="B28" s="42" t="s">
        <v>187</v>
      </c>
      <c r="C28" s="31">
        <f t="shared" si="4"/>
        <v>9936345</v>
      </c>
      <c r="D28" s="34">
        <f t="shared" si="5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153">
        <f t="shared" si="7"/>
        <v>9936345</v>
      </c>
      <c r="W28" s="207"/>
      <c r="X28" s="43"/>
      <c r="Y28" s="43"/>
      <c r="Z28" s="43"/>
      <c r="AA28" s="155"/>
      <c r="AB28" s="158"/>
      <c r="AC28" s="161">
        <v>1933435</v>
      </c>
      <c r="AD28" s="161">
        <v>601427</v>
      </c>
      <c r="AE28" s="165">
        <v>4645887</v>
      </c>
      <c r="AF28" s="158">
        <v>2755596</v>
      </c>
    </row>
    <row r="29" spans="1:32" x14ac:dyDescent="0.35">
      <c r="A29" s="22">
        <f t="shared" si="8"/>
        <v>14</v>
      </c>
      <c r="B29" s="35" t="s">
        <v>59</v>
      </c>
      <c r="C29" s="31">
        <f t="shared" ref="C29" si="9">D29+K29+L29+N29+P29+R29+T29+V29+U29</f>
        <v>2851711</v>
      </c>
      <c r="D29" s="31">
        <f t="shared" ref="D29" si="10">E29+F29+G29+H29+I29</f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153">
        <f t="shared" ref="V29" si="11">SUM(W29:AF29)</f>
        <v>2851711</v>
      </c>
      <c r="W29" s="179"/>
      <c r="X29" s="43"/>
      <c r="Y29" s="43"/>
      <c r="Z29" s="43"/>
      <c r="AA29" s="155"/>
      <c r="AB29" s="158"/>
      <c r="AC29" s="161"/>
      <c r="AD29" s="164">
        <v>2851711</v>
      </c>
      <c r="AE29" s="158"/>
      <c r="AF29" s="158"/>
    </row>
    <row r="30" spans="1:32" x14ac:dyDescent="0.35">
      <c r="A30" s="22">
        <f t="shared" si="8"/>
        <v>15</v>
      </c>
      <c r="B30" s="33" t="s">
        <v>189</v>
      </c>
      <c r="C30" s="31">
        <f t="shared" si="4"/>
        <v>1770530</v>
      </c>
      <c r="D30" s="34">
        <f t="shared" si="5"/>
        <v>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53">
        <f t="shared" si="7"/>
        <v>1770530</v>
      </c>
      <c r="X30" s="43"/>
      <c r="Y30" s="43"/>
      <c r="Z30" s="43"/>
      <c r="AA30" s="155"/>
      <c r="AB30" s="161">
        <v>1770530</v>
      </c>
      <c r="AC30" s="161"/>
      <c r="AD30" s="161"/>
      <c r="AE30" s="165"/>
      <c r="AF30" s="158"/>
    </row>
    <row r="31" spans="1:32" x14ac:dyDescent="0.35">
      <c r="A31" s="22">
        <f t="shared" si="8"/>
        <v>16</v>
      </c>
      <c r="B31" s="35" t="s">
        <v>53</v>
      </c>
      <c r="C31" s="31">
        <f t="shared" si="4"/>
        <v>1242160</v>
      </c>
      <c r="D31" s="31">
        <f t="shared" si="5"/>
        <v>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153">
        <f t="shared" si="7"/>
        <v>1242160</v>
      </c>
      <c r="W31" s="43"/>
      <c r="X31" s="43"/>
      <c r="Y31" s="43"/>
      <c r="Z31" s="43"/>
      <c r="AA31" s="155"/>
      <c r="AB31" s="158">
        <v>1242160</v>
      </c>
      <c r="AC31" s="161"/>
      <c r="AD31" s="164"/>
      <c r="AE31" s="158"/>
      <c r="AF31" s="158"/>
    </row>
    <row r="32" spans="1:32" x14ac:dyDescent="0.35">
      <c r="A32" s="22">
        <f t="shared" si="8"/>
        <v>17</v>
      </c>
      <c r="B32" s="35" t="s">
        <v>54</v>
      </c>
      <c r="C32" s="31">
        <f t="shared" si="4"/>
        <v>2264992</v>
      </c>
      <c r="D32" s="31">
        <f t="shared" si="5"/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153">
        <f t="shared" si="7"/>
        <v>2264992</v>
      </c>
      <c r="W32" s="43"/>
      <c r="X32" s="43"/>
      <c r="Y32" s="43"/>
      <c r="Z32" s="43"/>
      <c r="AA32" s="155"/>
      <c r="AB32" s="158"/>
      <c r="AC32" s="161">
        <v>2264992</v>
      </c>
      <c r="AD32" s="164"/>
      <c r="AE32" s="158"/>
      <c r="AF32" s="158"/>
    </row>
    <row r="33" spans="1:32" x14ac:dyDescent="0.35">
      <c r="A33" s="22">
        <f t="shared" si="8"/>
        <v>18</v>
      </c>
      <c r="B33" s="35" t="s">
        <v>206</v>
      </c>
      <c r="C33" s="31">
        <f t="shared" si="4"/>
        <v>577654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53">
        <f t="shared" si="7"/>
        <v>577654</v>
      </c>
      <c r="W33" s="43"/>
      <c r="X33" s="161"/>
      <c r="Y33" s="43"/>
      <c r="Z33" s="43"/>
      <c r="AA33" s="155"/>
      <c r="AB33" s="158">
        <v>577654</v>
      </c>
      <c r="AC33" s="161"/>
      <c r="AD33" s="164"/>
      <c r="AE33" s="158"/>
      <c r="AF33" s="158"/>
    </row>
    <row r="34" spans="1:32" x14ac:dyDescent="0.35">
      <c r="A34" s="22">
        <f t="shared" si="8"/>
        <v>19</v>
      </c>
      <c r="B34" s="33" t="s">
        <v>190</v>
      </c>
      <c r="C34" s="31">
        <f t="shared" si="4"/>
        <v>1138862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153">
        <f t="shared" si="7"/>
        <v>1138862</v>
      </c>
      <c r="W34" s="43"/>
      <c r="X34" s="43"/>
      <c r="Y34" s="43"/>
      <c r="Z34" s="43"/>
      <c r="AA34" s="155"/>
      <c r="AB34" s="158">
        <v>1138862</v>
      </c>
      <c r="AC34" s="44"/>
      <c r="AD34" s="164"/>
      <c r="AE34" s="158"/>
      <c r="AF34" s="158"/>
    </row>
    <row r="35" spans="1:32" x14ac:dyDescent="0.35">
      <c r="A35" s="22">
        <f t="shared" si="8"/>
        <v>20</v>
      </c>
      <c r="B35" s="35" t="s">
        <v>55</v>
      </c>
      <c r="C35" s="31">
        <f t="shared" si="4"/>
        <v>1617889</v>
      </c>
      <c r="D35" s="31">
        <f t="shared" si="5"/>
        <v>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153">
        <f t="shared" si="7"/>
        <v>1617889</v>
      </c>
      <c r="W35" s="43"/>
      <c r="X35" s="43"/>
      <c r="Y35" s="43"/>
      <c r="Z35" s="43"/>
      <c r="AA35" s="155"/>
      <c r="AB35" s="158"/>
      <c r="AC35" s="161"/>
      <c r="AD35" s="164">
        <v>1617889</v>
      </c>
      <c r="AE35" s="158"/>
      <c r="AF35" s="158"/>
    </row>
    <row r="36" spans="1:32" x14ac:dyDescent="0.35">
      <c r="A36" s="22">
        <f t="shared" si="8"/>
        <v>21</v>
      </c>
      <c r="B36" s="35" t="s">
        <v>56</v>
      </c>
      <c r="C36" s="31">
        <f t="shared" si="4"/>
        <v>1516729</v>
      </c>
      <c r="D36" s="31">
        <f t="shared" si="5"/>
        <v>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153">
        <f t="shared" si="7"/>
        <v>1516729</v>
      </c>
      <c r="W36" s="43"/>
      <c r="X36" s="43"/>
      <c r="Y36" s="43"/>
      <c r="Z36" s="43"/>
      <c r="AA36" s="155"/>
      <c r="AB36" s="158">
        <v>1516729</v>
      </c>
      <c r="AC36" s="161"/>
      <c r="AD36" s="164"/>
      <c r="AE36" s="158"/>
      <c r="AF36" s="158"/>
    </row>
    <row r="37" spans="1:32" x14ac:dyDescent="0.35">
      <c r="A37" s="22">
        <f t="shared" si="8"/>
        <v>22</v>
      </c>
      <c r="B37" s="35" t="s">
        <v>57</v>
      </c>
      <c r="C37" s="31">
        <f t="shared" si="4"/>
        <v>2168197</v>
      </c>
      <c r="D37" s="31">
        <f t="shared" si="5"/>
        <v>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153">
        <f t="shared" si="7"/>
        <v>2168197</v>
      </c>
      <c r="W37" s="43"/>
      <c r="X37" s="43"/>
      <c r="Y37" s="43"/>
      <c r="Z37" s="43"/>
      <c r="AA37" s="155"/>
      <c r="AB37" s="158"/>
      <c r="AC37" s="161">
        <v>2168197</v>
      </c>
      <c r="AD37" s="164"/>
      <c r="AE37" s="158"/>
      <c r="AF37" s="158"/>
    </row>
    <row r="38" spans="1:32" x14ac:dyDescent="0.35">
      <c r="A38" s="22">
        <f t="shared" si="8"/>
        <v>23</v>
      </c>
      <c r="B38" s="35" t="s">
        <v>58</v>
      </c>
      <c r="C38" s="31">
        <f t="shared" si="4"/>
        <v>946358</v>
      </c>
      <c r="D38" s="31">
        <f t="shared" si="5"/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153">
        <f t="shared" si="7"/>
        <v>946358</v>
      </c>
      <c r="W38" s="43"/>
      <c r="X38" s="43"/>
      <c r="Y38" s="43"/>
      <c r="Z38" s="43"/>
      <c r="AA38" s="155"/>
      <c r="AB38" s="158">
        <v>946358</v>
      </c>
      <c r="AC38" s="161"/>
      <c r="AD38" s="164"/>
      <c r="AE38" s="158"/>
      <c r="AF38" s="158"/>
    </row>
    <row r="39" spans="1:32" x14ac:dyDescent="0.35">
      <c r="A39" s="22">
        <f t="shared" si="8"/>
        <v>24</v>
      </c>
      <c r="B39" s="35" t="s">
        <v>60</v>
      </c>
      <c r="C39" s="31">
        <f t="shared" si="4"/>
        <v>584810</v>
      </c>
      <c r="D39" s="31">
        <f t="shared" si="5"/>
        <v>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153">
        <f t="shared" si="7"/>
        <v>584810</v>
      </c>
      <c r="W39" s="43"/>
      <c r="X39" s="43"/>
      <c r="Y39" s="43"/>
      <c r="Z39" s="43"/>
      <c r="AA39" s="155"/>
      <c r="AB39" s="158">
        <v>584810</v>
      </c>
      <c r="AC39" s="161"/>
      <c r="AD39" s="164"/>
      <c r="AE39" s="158"/>
      <c r="AF39" s="158"/>
    </row>
    <row r="40" spans="1:32" x14ac:dyDescent="0.35">
      <c r="A40" s="22">
        <f t="shared" si="8"/>
        <v>25</v>
      </c>
      <c r="B40" s="35" t="s">
        <v>61</v>
      </c>
      <c r="C40" s="31">
        <f t="shared" si="4"/>
        <v>17913056</v>
      </c>
      <c r="D40" s="31">
        <f t="shared" si="5"/>
        <v>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153">
        <f t="shared" si="7"/>
        <v>17913056</v>
      </c>
      <c r="W40" s="43"/>
      <c r="X40" s="43"/>
      <c r="Y40" s="43"/>
      <c r="Z40" s="43"/>
      <c r="AA40" s="155"/>
      <c r="AB40" s="158"/>
      <c r="AC40" s="161">
        <v>3506671</v>
      </c>
      <c r="AD40" s="164">
        <v>1842565</v>
      </c>
      <c r="AE40" s="158">
        <v>10258256</v>
      </c>
      <c r="AF40" s="158">
        <v>2305564</v>
      </c>
    </row>
    <row r="41" spans="1:32" x14ac:dyDescent="0.35">
      <c r="A41" s="22">
        <f t="shared" si="8"/>
        <v>26</v>
      </c>
      <c r="B41" s="35" t="s">
        <v>62</v>
      </c>
      <c r="C41" s="31">
        <f t="shared" si="4"/>
        <v>2258888</v>
      </c>
      <c r="D41" s="31">
        <f t="shared" si="5"/>
        <v>0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153">
        <f t="shared" si="7"/>
        <v>2258888</v>
      </c>
      <c r="W41" s="43"/>
      <c r="X41" s="43"/>
      <c r="Y41" s="43"/>
      <c r="Z41" s="43"/>
      <c r="AA41" s="155"/>
      <c r="AB41" s="158"/>
      <c r="AC41" s="161">
        <v>2258888</v>
      </c>
      <c r="AD41" s="164"/>
      <c r="AE41" s="158"/>
      <c r="AF41" s="158"/>
    </row>
    <row r="42" spans="1:32" x14ac:dyDescent="0.35">
      <c r="A42" s="22">
        <f t="shared" si="8"/>
        <v>27</v>
      </c>
      <c r="B42" s="35" t="s">
        <v>63</v>
      </c>
      <c r="C42" s="31">
        <f t="shared" si="4"/>
        <v>525658</v>
      </c>
      <c r="D42" s="31">
        <f t="shared" si="5"/>
        <v>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153">
        <f t="shared" si="7"/>
        <v>525658</v>
      </c>
      <c r="W42" s="43"/>
      <c r="X42" s="43"/>
      <c r="Y42" s="43"/>
      <c r="Z42" s="43"/>
      <c r="AA42" s="155"/>
      <c r="AB42" s="158">
        <v>525658</v>
      </c>
      <c r="AC42" s="161"/>
      <c r="AD42" s="164"/>
      <c r="AE42" s="158"/>
      <c r="AF42" s="158"/>
    </row>
    <row r="43" spans="1:32" x14ac:dyDescent="0.35">
      <c r="A43" s="22">
        <f t="shared" si="8"/>
        <v>28</v>
      </c>
      <c r="B43" s="35" t="s">
        <v>64</v>
      </c>
      <c r="C43" s="31">
        <f t="shared" si="4"/>
        <v>1724768</v>
      </c>
      <c r="D43" s="31">
        <f t="shared" si="5"/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153">
        <f t="shared" ref="V43" si="12">SUM(W43:AF43)</f>
        <v>1724768</v>
      </c>
      <c r="W43" s="43"/>
      <c r="X43" s="43"/>
      <c r="Y43" s="43"/>
      <c r="Z43" s="43"/>
      <c r="AA43" s="155"/>
      <c r="AB43" s="158"/>
      <c r="AC43" s="161">
        <v>1724768</v>
      </c>
      <c r="AD43" s="164"/>
      <c r="AE43" s="158"/>
      <c r="AF43" s="158"/>
    </row>
    <row r="44" spans="1:32" x14ac:dyDescent="0.35">
      <c r="A44" s="22">
        <f t="shared" si="8"/>
        <v>29</v>
      </c>
      <c r="B44" s="35" t="s">
        <v>65</v>
      </c>
      <c r="C44" s="31">
        <f t="shared" si="4"/>
        <v>1667192</v>
      </c>
      <c r="D44" s="31">
        <f t="shared" si="5"/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153">
        <f t="shared" ref="V44:V45" si="13">SUM(W44:AF44)</f>
        <v>1667192</v>
      </c>
      <c r="W44" s="43"/>
      <c r="X44" s="43"/>
      <c r="Y44" s="43"/>
      <c r="Z44" s="43"/>
      <c r="AA44" s="155"/>
      <c r="AB44" s="158"/>
      <c r="AC44" s="161">
        <v>1667192</v>
      </c>
      <c r="AD44" s="164"/>
      <c r="AE44" s="158"/>
      <c r="AF44" s="158"/>
    </row>
    <row r="45" spans="1:32" x14ac:dyDescent="0.35">
      <c r="A45" s="22">
        <f t="shared" si="8"/>
        <v>30</v>
      </c>
      <c r="B45" s="35" t="s">
        <v>66</v>
      </c>
      <c r="C45" s="31">
        <f t="shared" si="4"/>
        <v>1817928</v>
      </c>
      <c r="D45" s="31">
        <f t="shared" si="5"/>
        <v>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153">
        <f t="shared" si="13"/>
        <v>1817928</v>
      </c>
      <c r="W45" s="43"/>
      <c r="X45" s="43"/>
      <c r="Y45" s="43"/>
      <c r="Z45" s="43"/>
      <c r="AA45" s="155"/>
      <c r="AB45" s="158"/>
      <c r="AC45" s="161">
        <v>1817928</v>
      </c>
      <c r="AD45" s="164"/>
      <c r="AE45" s="158"/>
      <c r="AF45" s="158"/>
    </row>
    <row r="46" spans="1:32" x14ac:dyDescent="0.35">
      <c r="A46" s="22">
        <f t="shared" si="8"/>
        <v>31</v>
      </c>
      <c r="B46" s="35" t="s">
        <v>67</v>
      </c>
      <c r="C46" s="31">
        <f t="shared" si="4"/>
        <v>719520</v>
      </c>
      <c r="D46" s="31">
        <f t="shared" si="5"/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153">
        <f t="shared" ref="V46:V51" si="14">SUM(W46:AF46)</f>
        <v>719520</v>
      </c>
      <c r="W46" s="43"/>
      <c r="X46" s="43"/>
      <c r="Y46" s="43"/>
      <c r="Z46" s="43"/>
      <c r="AA46" s="155"/>
      <c r="AB46" s="158">
        <v>719520</v>
      </c>
      <c r="AC46" s="161"/>
      <c r="AD46" s="164"/>
      <c r="AE46" s="158"/>
      <c r="AF46" s="158"/>
    </row>
    <row r="47" spans="1:32" x14ac:dyDescent="0.35">
      <c r="A47" s="22">
        <f t="shared" si="8"/>
        <v>32</v>
      </c>
      <c r="B47" s="35" t="s">
        <v>68</v>
      </c>
      <c r="C47" s="31">
        <f t="shared" si="4"/>
        <v>1158152</v>
      </c>
      <c r="D47" s="31">
        <f t="shared" si="5"/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153">
        <f t="shared" si="14"/>
        <v>1158152</v>
      </c>
      <c r="W47" s="43"/>
      <c r="X47" s="43"/>
      <c r="Y47" s="43"/>
      <c r="Z47" s="43"/>
      <c r="AA47" s="155"/>
      <c r="AB47" s="158">
        <v>1158152</v>
      </c>
      <c r="AC47" s="161"/>
      <c r="AD47" s="164"/>
      <c r="AE47" s="158"/>
      <c r="AF47" s="158"/>
    </row>
    <row r="48" spans="1:32" x14ac:dyDescent="0.35">
      <c r="A48" s="22">
        <f t="shared" si="8"/>
        <v>33</v>
      </c>
      <c r="B48" s="35" t="s">
        <v>69</v>
      </c>
      <c r="C48" s="31">
        <f t="shared" si="4"/>
        <v>845055</v>
      </c>
      <c r="D48" s="31">
        <f t="shared" si="5"/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153">
        <f t="shared" si="14"/>
        <v>845055</v>
      </c>
      <c r="W48" s="43"/>
      <c r="X48" s="43"/>
      <c r="Y48" s="43"/>
      <c r="Z48" s="43"/>
      <c r="AA48" s="155"/>
      <c r="AB48" s="158">
        <v>845055</v>
      </c>
      <c r="AC48" s="161"/>
      <c r="AD48" s="164"/>
      <c r="AE48" s="158"/>
      <c r="AF48" s="158"/>
    </row>
    <row r="49" spans="1:32" x14ac:dyDescent="0.35">
      <c r="A49" s="22">
        <f t="shared" si="8"/>
        <v>34</v>
      </c>
      <c r="B49" s="35" t="s">
        <v>70</v>
      </c>
      <c r="C49" s="31">
        <f t="shared" si="4"/>
        <v>2170160</v>
      </c>
      <c r="D49" s="31">
        <f t="shared" si="5"/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153">
        <f t="shared" si="14"/>
        <v>2170160</v>
      </c>
      <c r="W49" s="43"/>
      <c r="X49" s="43"/>
      <c r="Y49" s="43"/>
      <c r="Z49" s="43"/>
      <c r="AA49" s="155"/>
      <c r="AB49" s="158"/>
      <c r="AC49" s="161">
        <v>2170160</v>
      </c>
      <c r="AD49" s="164"/>
      <c r="AE49" s="158"/>
      <c r="AF49" s="158"/>
    </row>
    <row r="50" spans="1:32" x14ac:dyDescent="0.35">
      <c r="A50" s="22">
        <f t="shared" si="8"/>
        <v>35</v>
      </c>
      <c r="B50" s="35" t="s">
        <v>71</v>
      </c>
      <c r="C50" s="31">
        <f t="shared" si="4"/>
        <v>464753</v>
      </c>
      <c r="D50" s="31">
        <f t="shared" si="5"/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153">
        <f t="shared" si="14"/>
        <v>464753</v>
      </c>
      <c r="W50" s="43"/>
      <c r="X50" s="43"/>
      <c r="Y50" s="43"/>
      <c r="Z50" s="43"/>
      <c r="AA50" s="155"/>
      <c r="AB50" s="158">
        <v>464753</v>
      </c>
      <c r="AC50" s="161"/>
      <c r="AD50" s="164"/>
      <c r="AE50" s="158"/>
      <c r="AF50" s="158"/>
    </row>
    <row r="51" spans="1:32" x14ac:dyDescent="0.35">
      <c r="A51" s="22">
        <f t="shared" si="8"/>
        <v>36</v>
      </c>
      <c r="B51" s="35" t="s">
        <v>72</v>
      </c>
      <c r="C51" s="31">
        <f t="shared" ref="C51:C82" si="15">D51+K51+L51+N51+P51+R51+T51+V51+U51</f>
        <v>369233</v>
      </c>
      <c r="D51" s="31">
        <f t="shared" ref="D51:D82" si="16">E51+F51+G51+H51+I51</f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153">
        <f t="shared" si="14"/>
        <v>369233</v>
      </c>
      <c r="W51" s="43"/>
      <c r="X51" s="43"/>
      <c r="Y51" s="43"/>
      <c r="Z51" s="43"/>
      <c r="AA51" s="155"/>
      <c r="AB51" s="158">
        <v>369233</v>
      </c>
      <c r="AC51" s="161"/>
      <c r="AD51" s="164"/>
      <c r="AE51" s="158"/>
      <c r="AF51" s="158"/>
    </row>
    <row r="52" spans="1:32" x14ac:dyDescent="0.35">
      <c r="A52" s="22">
        <f t="shared" si="8"/>
        <v>37</v>
      </c>
      <c r="B52" s="35" t="s">
        <v>73</v>
      </c>
      <c r="C52" s="31">
        <f t="shared" si="15"/>
        <v>9003953</v>
      </c>
      <c r="D52" s="31">
        <f t="shared" si="16"/>
        <v>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153">
        <v>9003953</v>
      </c>
      <c r="W52" s="43" t="s">
        <v>207</v>
      </c>
      <c r="X52" s="43"/>
      <c r="Y52" s="43"/>
      <c r="Z52" s="43"/>
      <c r="AA52" s="155"/>
      <c r="AB52" s="158"/>
      <c r="AC52" s="161"/>
      <c r="AD52" s="164"/>
      <c r="AE52" s="158"/>
      <c r="AF52" s="158"/>
    </row>
    <row r="53" spans="1:32" x14ac:dyDescent="0.35">
      <c r="A53" s="22">
        <f t="shared" si="8"/>
        <v>38</v>
      </c>
      <c r="B53" s="35" t="s">
        <v>74</v>
      </c>
      <c r="C53" s="31">
        <f t="shared" si="15"/>
        <v>10311534</v>
      </c>
      <c r="D53" s="31">
        <f t="shared" si="16"/>
        <v>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53">
        <v>10311534</v>
      </c>
      <c r="W53" s="43" t="s">
        <v>207</v>
      </c>
      <c r="X53" s="43"/>
      <c r="Y53" s="43"/>
      <c r="Z53" s="43"/>
      <c r="AA53" s="155"/>
      <c r="AB53" s="158"/>
      <c r="AC53" s="161"/>
      <c r="AD53" s="164"/>
      <c r="AE53" s="158"/>
      <c r="AF53" s="158"/>
    </row>
    <row r="54" spans="1:32" x14ac:dyDescent="0.35">
      <c r="A54" s="22">
        <f t="shared" si="8"/>
        <v>39</v>
      </c>
      <c r="B54" s="35" t="s">
        <v>75</v>
      </c>
      <c r="C54" s="31">
        <f t="shared" si="15"/>
        <v>7773546</v>
      </c>
      <c r="D54" s="31">
        <f t="shared" si="16"/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153">
        <v>7773546</v>
      </c>
      <c r="W54" s="43" t="s">
        <v>207</v>
      </c>
      <c r="X54" s="43"/>
      <c r="Y54" s="43"/>
      <c r="Z54" s="43"/>
      <c r="AA54" s="155"/>
      <c r="AB54" s="158"/>
      <c r="AC54" s="161"/>
      <c r="AD54" s="164"/>
      <c r="AE54" s="158"/>
      <c r="AF54" s="158"/>
    </row>
    <row r="55" spans="1:32" x14ac:dyDescent="0.35">
      <c r="A55" s="22">
        <f t="shared" ref="A55:A62" si="17">A54+1</f>
        <v>40</v>
      </c>
      <c r="B55" s="35" t="s">
        <v>76</v>
      </c>
      <c r="C55" s="31">
        <f t="shared" si="15"/>
        <v>1797540</v>
      </c>
      <c r="D55" s="31">
        <f t="shared" si="16"/>
        <v>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153">
        <f t="shared" ref="V55:V60" si="18">SUM(W55:AF55)</f>
        <v>1797540</v>
      </c>
      <c r="W55" s="43"/>
      <c r="X55" s="43"/>
      <c r="Y55" s="43"/>
      <c r="Z55" s="43"/>
      <c r="AA55" s="155"/>
      <c r="AB55" s="158"/>
      <c r="AC55" s="161">
        <v>1797540</v>
      </c>
      <c r="AD55" s="164"/>
      <c r="AE55" s="158"/>
      <c r="AF55" s="158"/>
    </row>
    <row r="56" spans="1:32" x14ac:dyDescent="0.35">
      <c r="A56" s="22">
        <f t="shared" si="17"/>
        <v>41</v>
      </c>
      <c r="B56" s="35" t="s">
        <v>77</v>
      </c>
      <c r="C56" s="31">
        <f t="shared" si="15"/>
        <v>694816</v>
      </c>
      <c r="D56" s="31">
        <f t="shared" si="16"/>
        <v>0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153">
        <f t="shared" si="18"/>
        <v>694816</v>
      </c>
      <c r="W56" s="43"/>
      <c r="X56" s="43"/>
      <c r="Y56" s="43"/>
      <c r="Z56" s="43"/>
      <c r="AA56" s="155"/>
      <c r="AB56" s="158">
        <v>694816</v>
      </c>
      <c r="AC56" s="161"/>
      <c r="AD56" s="164"/>
      <c r="AE56" s="158"/>
      <c r="AF56" s="158"/>
    </row>
    <row r="57" spans="1:32" x14ac:dyDescent="0.35">
      <c r="A57" s="22">
        <f t="shared" si="17"/>
        <v>42</v>
      </c>
      <c r="B57" s="35" t="s">
        <v>78</v>
      </c>
      <c r="C57" s="31">
        <f t="shared" si="15"/>
        <v>12797596</v>
      </c>
      <c r="D57" s="31">
        <f t="shared" si="16"/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153">
        <v>12797596</v>
      </c>
      <c r="W57" s="43" t="s">
        <v>207</v>
      </c>
      <c r="X57" s="43"/>
      <c r="Y57" s="43"/>
      <c r="Z57" s="43"/>
      <c r="AA57" s="155"/>
      <c r="AB57" s="158"/>
      <c r="AC57" s="161"/>
      <c r="AD57" s="164"/>
      <c r="AE57" s="158"/>
      <c r="AF57" s="158"/>
    </row>
    <row r="58" spans="1:32" x14ac:dyDescent="0.35">
      <c r="A58" s="22">
        <f t="shared" si="17"/>
        <v>43</v>
      </c>
      <c r="B58" s="35" t="s">
        <v>80</v>
      </c>
      <c r="C58" s="31">
        <f t="shared" si="15"/>
        <v>9084006</v>
      </c>
      <c r="D58" s="31">
        <f t="shared" si="16"/>
        <v>0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153">
        <f>10016831-932825</f>
        <v>9084006</v>
      </c>
      <c r="W58" s="43" t="s">
        <v>207</v>
      </c>
      <c r="X58" s="43"/>
      <c r="Y58" s="43"/>
      <c r="Z58" s="43"/>
      <c r="AA58" s="155"/>
      <c r="AB58" s="158"/>
      <c r="AC58" s="161"/>
      <c r="AD58" s="164"/>
      <c r="AE58" s="158"/>
      <c r="AF58" s="158"/>
    </row>
    <row r="59" spans="1:32" x14ac:dyDescent="0.35">
      <c r="A59" s="22">
        <f t="shared" si="17"/>
        <v>44</v>
      </c>
      <c r="B59" s="35" t="s">
        <v>81</v>
      </c>
      <c r="C59" s="31">
        <f t="shared" si="15"/>
        <v>607238</v>
      </c>
      <c r="D59" s="31">
        <f t="shared" si="16"/>
        <v>0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153">
        <f t="shared" si="18"/>
        <v>607238</v>
      </c>
      <c r="W59" s="43"/>
      <c r="X59" s="43"/>
      <c r="Y59" s="43"/>
      <c r="Z59" s="43"/>
      <c r="AA59" s="155"/>
      <c r="AB59" s="158">
        <v>607238</v>
      </c>
      <c r="AC59" s="161"/>
      <c r="AD59" s="164"/>
      <c r="AE59" s="158"/>
      <c r="AF59" s="158"/>
    </row>
    <row r="60" spans="1:32" x14ac:dyDescent="0.35">
      <c r="A60" s="22">
        <f t="shared" si="17"/>
        <v>45</v>
      </c>
      <c r="B60" s="35" t="s">
        <v>83</v>
      </c>
      <c r="C60" s="31">
        <f t="shared" si="15"/>
        <v>814840</v>
      </c>
      <c r="D60" s="31">
        <f t="shared" si="16"/>
        <v>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153">
        <f t="shared" si="18"/>
        <v>814840</v>
      </c>
      <c r="W60" s="43"/>
      <c r="X60" s="43"/>
      <c r="Y60" s="43"/>
      <c r="Z60" s="43"/>
      <c r="AA60" s="155"/>
      <c r="AB60" s="158">
        <v>814840</v>
      </c>
      <c r="AC60" s="161"/>
      <c r="AD60" s="164"/>
      <c r="AE60" s="158"/>
      <c r="AF60" s="158"/>
    </row>
    <row r="61" spans="1:32" x14ac:dyDescent="0.35">
      <c r="A61" s="22">
        <f t="shared" si="17"/>
        <v>46</v>
      </c>
      <c r="B61" s="35" t="s">
        <v>84</v>
      </c>
      <c r="C61" s="31">
        <f t="shared" si="15"/>
        <v>503538</v>
      </c>
      <c r="D61" s="31">
        <f t="shared" si="16"/>
        <v>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153">
        <f t="shared" ref="V61" si="19">SUM(W61:AF61)</f>
        <v>503538</v>
      </c>
      <c r="W61" s="43"/>
      <c r="X61" s="43"/>
      <c r="Y61" s="43"/>
      <c r="Z61" s="43"/>
      <c r="AA61" s="155"/>
      <c r="AB61" s="158">
        <v>503538</v>
      </c>
      <c r="AC61" s="161"/>
      <c r="AD61" s="164"/>
      <c r="AE61" s="158"/>
      <c r="AF61" s="158"/>
    </row>
    <row r="62" spans="1:32" x14ac:dyDescent="0.35">
      <c r="A62" s="22">
        <f t="shared" si="17"/>
        <v>47</v>
      </c>
      <c r="B62" s="35" t="s">
        <v>79</v>
      </c>
      <c r="C62" s="31">
        <f t="shared" si="15"/>
        <v>8751424.370000001</v>
      </c>
      <c r="D62" s="31">
        <f t="shared" si="16"/>
        <v>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153">
        <f t="shared" ref="V62:V65" si="20">SUM(W62:AF62)</f>
        <v>8751424.370000001</v>
      </c>
      <c r="W62" s="43"/>
      <c r="X62" s="43"/>
      <c r="Y62" s="43"/>
      <c r="Z62" s="43"/>
      <c r="AA62" s="155"/>
      <c r="AB62" s="158"/>
      <c r="AC62" s="161">
        <v>2441260.09</v>
      </c>
      <c r="AD62" s="164"/>
      <c r="AE62" s="158">
        <v>5277544.82</v>
      </c>
      <c r="AF62" s="158">
        <v>1032619.46</v>
      </c>
    </row>
    <row r="63" spans="1:32" x14ac:dyDescent="0.35">
      <c r="A63" s="22">
        <f t="shared" ref="A63:A88" si="21">A62+1</f>
        <v>48</v>
      </c>
      <c r="B63" s="35" t="s">
        <v>82</v>
      </c>
      <c r="C63" s="31">
        <f t="shared" si="15"/>
        <v>4088029</v>
      </c>
      <c r="D63" s="31">
        <f t="shared" si="16"/>
        <v>0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153">
        <f t="shared" si="20"/>
        <v>4088029</v>
      </c>
      <c r="W63" s="43"/>
      <c r="X63" s="43"/>
      <c r="Y63" s="43"/>
      <c r="Z63" s="43"/>
      <c r="AA63" s="155"/>
      <c r="AB63" s="158"/>
      <c r="AC63" s="161">
        <v>3216170</v>
      </c>
      <c r="AD63" s="164">
        <v>871859</v>
      </c>
      <c r="AE63" s="158"/>
      <c r="AF63" s="158"/>
    </row>
    <row r="64" spans="1:32" x14ac:dyDescent="0.35">
      <c r="A64" s="22">
        <f t="shared" si="21"/>
        <v>49</v>
      </c>
      <c r="B64" s="35" t="s">
        <v>85</v>
      </c>
      <c r="C64" s="31">
        <f t="shared" si="15"/>
        <v>9076602.2100000009</v>
      </c>
      <c r="D64" s="31">
        <f t="shared" si="16"/>
        <v>0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153">
        <f t="shared" si="20"/>
        <v>9076602.2100000009</v>
      </c>
      <c r="W64" s="43"/>
      <c r="X64" s="43"/>
      <c r="Y64" s="43"/>
      <c r="Z64" s="43"/>
      <c r="AA64" s="155"/>
      <c r="AB64" s="158"/>
      <c r="AC64" s="161">
        <v>2249399.36</v>
      </c>
      <c r="AD64" s="164">
        <v>802132.84</v>
      </c>
      <c r="AE64" s="158">
        <v>4723816.8600000003</v>
      </c>
      <c r="AF64" s="158">
        <v>1301253.1499999999</v>
      </c>
    </row>
    <row r="65" spans="1:32" x14ac:dyDescent="0.35">
      <c r="A65" s="22">
        <f t="shared" si="21"/>
        <v>50</v>
      </c>
      <c r="B65" s="35" t="s">
        <v>86</v>
      </c>
      <c r="C65" s="31">
        <f t="shared" si="15"/>
        <v>5658763.5899999999</v>
      </c>
      <c r="D65" s="31">
        <f t="shared" si="16"/>
        <v>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153">
        <f t="shared" si="20"/>
        <v>5658763.5899999999</v>
      </c>
      <c r="W65" s="43"/>
      <c r="X65" s="43"/>
      <c r="Y65" s="43"/>
      <c r="Z65" s="43"/>
      <c r="AA65" s="155"/>
      <c r="AB65" s="158"/>
      <c r="AC65" s="161">
        <v>2010635.21</v>
      </c>
      <c r="AD65" s="164"/>
      <c r="AE65" s="158">
        <v>3648128.38</v>
      </c>
      <c r="AF65" s="158"/>
    </row>
    <row r="66" spans="1:32" x14ac:dyDescent="0.35">
      <c r="A66" s="22">
        <f t="shared" si="21"/>
        <v>51</v>
      </c>
      <c r="B66" s="35" t="s">
        <v>87</v>
      </c>
      <c r="C66" s="31">
        <f t="shared" si="15"/>
        <v>374636</v>
      </c>
      <c r="D66" s="31">
        <f t="shared" si="16"/>
        <v>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153">
        <f t="shared" ref="V66:V72" si="22">SUM(W66:AF66)</f>
        <v>374636</v>
      </c>
      <c r="W66" s="43"/>
      <c r="X66" s="43"/>
      <c r="Y66" s="43"/>
      <c r="Z66" s="43"/>
      <c r="AA66" s="155"/>
      <c r="AB66" s="158">
        <v>374636</v>
      </c>
      <c r="AC66" s="161"/>
      <c r="AD66" s="164"/>
      <c r="AE66" s="158"/>
      <c r="AF66" s="158"/>
    </row>
    <row r="67" spans="1:32" x14ac:dyDescent="0.35">
      <c r="A67" s="22">
        <f t="shared" si="21"/>
        <v>52</v>
      </c>
      <c r="B67" s="35" t="s">
        <v>88</v>
      </c>
      <c r="C67" s="31">
        <f t="shared" si="15"/>
        <v>495381</v>
      </c>
      <c r="D67" s="31">
        <f t="shared" si="16"/>
        <v>0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153">
        <f t="shared" si="22"/>
        <v>495381</v>
      </c>
      <c r="W67" s="43"/>
      <c r="X67" s="43"/>
      <c r="Y67" s="43"/>
      <c r="Z67" s="43"/>
      <c r="AA67" s="155"/>
      <c r="AB67" s="161">
        <v>495381</v>
      </c>
      <c r="AC67" s="161"/>
      <c r="AD67" s="164"/>
      <c r="AE67" s="158"/>
      <c r="AF67" s="158"/>
    </row>
    <row r="68" spans="1:32" x14ac:dyDescent="0.35">
      <c r="A68" s="22">
        <f t="shared" si="21"/>
        <v>53</v>
      </c>
      <c r="B68" s="33" t="s">
        <v>191</v>
      </c>
      <c r="C68" s="31">
        <f t="shared" si="15"/>
        <v>3062584</v>
      </c>
      <c r="D68" s="31">
        <f t="shared" si="16"/>
        <v>0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53">
        <f t="shared" si="22"/>
        <v>3062584</v>
      </c>
      <c r="W68" s="43"/>
      <c r="X68" s="43"/>
      <c r="Y68" s="43"/>
      <c r="Z68" s="43"/>
      <c r="AA68" s="155"/>
      <c r="AB68" s="161"/>
      <c r="AC68" s="44">
        <v>3062584</v>
      </c>
      <c r="AD68" s="164"/>
      <c r="AE68" s="158"/>
      <c r="AF68" s="158"/>
    </row>
    <row r="69" spans="1:32" x14ac:dyDescent="0.35">
      <c r="A69" s="22">
        <f t="shared" si="21"/>
        <v>54</v>
      </c>
      <c r="B69" s="35" t="s">
        <v>89</v>
      </c>
      <c r="C69" s="31">
        <f t="shared" si="15"/>
        <v>520597</v>
      </c>
      <c r="D69" s="31">
        <f t="shared" si="16"/>
        <v>0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153">
        <f t="shared" si="22"/>
        <v>520597</v>
      </c>
      <c r="W69" s="43"/>
      <c r="X69" s="43"/>
      <c r="Y69" s="43"/>
      <c r="Z69" s="43"/>
      <c r="AA69" s="169"/>
      <c r="AB69" s="226">
        <v>520597</v>
      </c>
      <c r="AC69" s="171"/>
      <c r="AD69" s="164"/>
      <c r="AE69" s="158"/>
      <c r="AF69" s="158"/>
    </row>
    <row r="70" spans="1:32" x14ac:dyDescent="0.35">
      <c r="A70" s="22">
        <f t="shared" si="21"/>
        <v>55</v>
      </c>
      <c r="B70" s="35" t="s">
        <v>90</v>
      </c>
      <c r="C70" s="31">
        <f t="shared" si="15"/>
        <v>542186</v>
      </c>
      <c r="D70" s="31">
        <f t="shared" si="16"/>
        <v>0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153">
        <f t="shared" si="22"/>
        <v>542186</v>
      </c>
      <c r="W70" s="43"/>
      <c r="X70" s="43"/>
      <c r="Y70" s="43"/>
      <c r="Z70" s="43"/>
      <c r="AA70" s="169"/>
      <c r="AB70" s="226">
        <v>542186</v>
      </c>
      <c r="AC70" s="171"/>
      <c r="AD70" s="164"/>
      <c r="AE70" s="158"/>
      <c r="AF70" s="158"/>
    </row>
    <row r="71" spans="1:32" x14ac:dyDescent="0.35">
      <c r="A71" s="22">
        <f t="shared" si="21"/>
        <v>56</v>
      </c>
      <c r="B71" s="35" t="s">
        <v>91</v>
      </c>
      <c r="C71" s="31">
        <f t="shared" si="15"/>
        <v>601607</v>
      </c>
      <c r="D71" s="31">
        <f t="shared" si="16"/>
        <v>0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153">
        <f t="shared" si="22"/>
        <v>601607</v>
      </c>
      <c r="W71" s="43"/>
      <c r="X71" s="43"/>
      <c r="Y71" s="43"/>
      <c r="Z71" s="43"/>
      <c r="AA71" s="169"/>
      <c r="AB71" s="226">
        <v>601607</v>
      </c>
      <c r="AC71" s="171"/>
      <c r="AD71" s="164"/>
      <c r="AE71" s="158"/>
      <c r="AF71" s="158"/>
    </row>
    <row r="72" spans="1:32" x14ac:dyDescent="0.35">
      <c r="A72" s="22">
        <f t="shared" si="21"/>
        <v>57</v>
      </c>
      <c r="B72" s="35" t="s">
        <v>92</v>
      </c>
      <c r="C72" s="31">
        <f t="shared" si="15"/>
        <v>578380</v>
      </c>
      <c r="D72" s="31">
        <f t="shared" si="16"/>
        <v>0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153">
        <f t="shared" si="22"/>
        <v>578380</v>
      </c>
      <c r="W72" s="43"/>
      <c r="X72" s="43"/>
      <c r="Y72" s="43"/>
      <c r="Z72" s="43"/>
      <c r="AA72" s="169"/>
      <c r="AB72" s="226">
        <v>578380</v>
      </c>
      <c r="AC72" s="171"/>
      <c r="AD72" s="164"/>
      <c r="AE72" s="158"/>
      <c r="AF72" s="158"/>
    </row>
    <row r="73" spans="1:32" x14ac:dyDescent="0.35">
      <c r="A73" s="22">
        <f t="shared" si="21"/>
        <v>58</v>
      </c>
      <c r="B73" s="35" t="s">
        <v>93</v>
      </c>
      <c r="C73" s="31">
        <f t="shared" si="15"/>
        <v>1281755</v>
      </c>
      <c r="D73" s="31">
        <f t="shared" si="16"/>
        <v>0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153">
        <f t="shared" ref="V73:V83" si="23">SUM(W73:AF73)</f>
        <v>1281755</v>
      </c>
      <c r="W73" s="43"/>
      <c r="X73" s="43"/>
      <c r="Y73" s="43"/>
      <c r="Z73" s="43"/>
      <c r="AA73" s="169"/>
      <c r="AB73" s="226">
        <v>1281755</v>
      </c>
      <c r="AC73" s="171"/>
      <c r="AD73" s="164"/>
      <c r="AE73" s="158"/>
      <c r="AF73" s="158"/>
    </row>
    <row r="74" spans="1:32" x14ac:dyDescent="0.35">
      <c r="A74" s="22">
        <f t="shared" si="21"/>
        <v>59</v>
      </c>
      <c r="B74" s="35" t="s">
        <v>94</v>
      </c>
      <c r="C74" s="31">
        <f t="shared" si="15"/>
        <v>486610</v>
      </c>
      <c r="D74" s="31">
        <f t="shared" si="16"/>
        <v>0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53">
        <f t="shared" si="23"/>
        <v>486610</v>
      </c>
      <c r="W74" s="43"/>
      <c r="X74" s="43"/>
      <c r="Y74" s="43"/>
      <c r="Z74" s="43"/>
      <c r="AA74" s="169"/>
      <c r="AB74" s="226">
        <v>486610</v>
      </c>
      <c r="AC74" s="171"/>
      <c r="AD74" s="164"/>
      <c r="AE74" s="158"/>
      <c r="AF74" s="158"/>
    </row>
    <row r="75" spans="1:32" x14ac:dyDescent="0.35">
      <c r="A75" s="22">
        <f t="shared" si="21"/>
        <v>60</v>
      </c>
      <c r="B75" s="35" t="s">
        <v>95</v>
      </c>
      <c r="C75" s="31">
        <f t="shared" si="15"/>
        <v>618084</v>
      </c>
      <c r="D75" s="31">
        <f t="shared" si="16"/>
        <v>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153">
        <f t="shared" si="23"/>
        <v>618084</v>
      </c>
      <c r="W75" s="43"/>
      <c r="X75" s="43"/>
      <c r="Y75" s="43"/>
      <c r="Z75" s="43"/>
      <c r="AA75" s="169"/>
      <c r="AB75" s="226">
        <v>618084</v>
      </c>
      <c r="AC75" s="171"/>
      <c r="AD75" s="164"/>
      <c r="AE75" s="158"/>
      <c r="AF75" s="158"/>
    </row>
    <row r="76" spans="1:32" x14ac:dyDescent="0.35">
      <c r="A76" s="22">
        <f t="shared" si="21"/>
        <v>61</v>
      </c>
      <c r="B76" s="35" t="s">
        <v>96</v>
      </c>
      <c r="C76" s="31">
        <f t="shared" si="15"/>
        <v>518444</v>
      </c>
      <c r="D76" s="31">
        <f t="shared" si="16"/>
        <v>0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153">
        <f t="shared" si="23"/>
        <v>518444</v>
      </c>
      <c r="W76" s="43"/>
      <c r="X76" s="43"/>
      <c r="Y76" s="43"/>
      <c r="Z76" s="43"/>
      <c r="AA76" s="169"/>
      <c r="AB76" s="226">
        <v>518444</v>
      </c>
      <c r="AC76" s="171"/>
      <c r="AD76" s="164"/>
      <c r="AE76" s="158"/>
      <c r="AF76" s="158"/>
    </row>
    <row r="77" spans="1:32" x14ac:dyDescent="0.35">
      <c r="A77" s="22">
        <f t="shared" si="21"/>
        <v>62</v>
      </c>
      <c r="B77" s="35" t="s">
        <v>97</v>
      </c>
      <c r="C77" s="31">
        <f t="shared" si="15"/>
        <v>625721</v>
      </c>
      <c r="D77" s="31">
        <f t="shared" si="16"/>
        <v>0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153">
        <f t="shared" si="23"/>
        <v>625721</v>
      </c>
      <c r="W77" s="43"/>
      <c r="X77" s="43"/>
      <c r="Y77" s="43"/>
      <c r="Z77" s="43"/>
      <c r="AA77" s="169"/>
      <c r="AB77" s="226">
        <v>625721</v>
      </c>
      <c r="AC77" s="171"/>
      <c r="AD77" s="164"/>
      <c r="AE77" s="158"/>
      <c r="AF77" s="158"/>
    </row>
    <row r="78" spans="1:32" x14ac:dyDescent="0.35">
      <c r="A78" s="22">
        <f t="shared" si="21"/>
        <v>63</v>
      </c>
      <c r="B78" s="35" t="s">
        <v>98</v>
      </c>
      <c r="C78" s="31">
        <f t="shared" si="15"/>
        <v>600695</v>
      </c>
      <c r="D78" s="31">
        <f t="shared" si="16"/>
        <v>0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153">
        <f t="shared" si="23"/>
        <v>600695</v>
      </c>
      <c r="W78" s="43"/>
      <c r="X78" s="43"/>
      <c r="Y78" s="43"/>
      <c r="Z78" s="43"/>
      <c r="AA78" s="169"/>
      <c r="AB78" s="226">
        <v>600695</v>
      </c>
      <c r="AC78" s="171"/>
      <c r="AD78" s="164"/>
      <c r="AE78" s="158"/>
      <c r="AF78" s="158"/>
    </row>
    <row r="79" spans="1:32" x14ac:dyDescent="0.35">
      <c r="A79" s="22">
        <f t="shared" si="21"/>
        <v>64</v>
      </c>
      <c r="B79" s="35" t="s">
        <v>99</v>
      </c>
      <c r="C79" s="31">
        <f t="shared" si="15"/>
        <v>1645474</v>
      </c>
      <c r="D79" s="31">
        <f t="shared" si="16"/>
        <v>0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153">
        <f t="shared" si="23"/>
        <v>1645474</v>
      </c>
      <c r="W79" s="43"/>
      <c r="X79" s="43"/>
      <c r="Y79" s="43"/>
      <c r="Z79" s="43"/>
      <c r="AA79" s="169"/>
      <c r="AB79" s="226">
        <v>1645474</v>
      </c>
      <c r="AC79" s="171"/>
      <c r="AD79" s="164"/>
      <c r="AE79" s="158"/>
      <c r="AF79" s="158"/>
    </row>
    <row r="80" spans="1:32" x14ac:dyDescent="0.35">
      <c r="A80" s="22">
        <f t="shared" si="21"/>
        <v>65</v>
      </c>
      <c r="B80" s="35" t="s">
        <v>100</v>
      </c>
      <c r="C80" s="31">
        <f t="shared" si="15"/>
        <v>1391406</v>
      </c>
      <c r="D80" s="31">
        <f t="shared" si="16"/>
        <v>0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153">
        <f t="shared" si="23"/>
        <v>1391406</v>
      </c>
      <c r="W80" s="43"/>
      <c r="X80" s="43"/>
      <c r="Y80" s="43"/>
      <c r="Z80" s="43"/>
      <c r="AA80" s="169"/>
      <c r="AB80" s="226">
        <v>1391406</v>
      </c>
      <c r="AC80" s="171"/>
      <c r="AD80" s="164"/>
      <c r="AE80" s="158"/>
      <c r="AF80" s="158"/>
    </row>
    <row r="81" spans="1:32" x14ac:dyDescent="0.35">
      <c r="A81" s="22">
        <f t="shared" si="21"/>
        <v>66</v>
      </c>
      <c r="B81" s="35" t="s">
        <v>101</v>
      </c>
      <c r="C81" s="31">
        <f t="shared" si="15"/>
        <v>11304727</v>
      </c>
      <c r="D81" s="31">
        <f t="shared" si="16"/>
        <v>0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153">
        <v>11304727</v>
      </c>
      <c r="W81" s="43" t="s">
        <v>207</v>
      </c>
      <c r="X81" s="43"/>
      <c r="Y81" s="43"/>
      <c r="Z81" s="43"/>
      <c r="AA81" s="169"/>
      <c r="AB81" s="226"/>
      <c r="AC81" s="171"/>
      <c r="AD81" s="164"/>
      <c r="AE81" s="158"/>
      <c r="AF81" s="158"/>
    </row>
    <row r="82" spans="1:32" x14ac:dyDescent="0.35">
      <c r="A82" s="22">
        <f t="shared" si="21"/>
        <v>67</v>
      </c>
      <c r="B82" s="35" t="s">
        <v>102</v>
      </c>
      <c r="C82" s="31">
        <f t="shared" si="15"/>
        <v>9104521</v>
      </c>
      <c r="D82" s="31">
        <f t="shared" si="16"/>
        <v>0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153">
        <v>9104521</v>
      </c>
      <c r="W82" s="43" t="s">
        <v>207</v>
      </c>
      <c r="X82" s="43"/>
      <c r="Y82" s="43"/>
      <c r="Z82" s="43"/>
      <c r="AA82" s="169"/>
      <c r="AB82" s="226"/>
      <c r="AC82" s="171"/>
      <c r="AD82" s="164"/>
      <c r="AE82" s="158"/>
      <c r="AF82" s="158"/>
    </row>
    <row r="83" spans="1:32" x14ac:dyDescent="0.35">
      <c r="A83" s="22">
        <f t="shared" si="21"/>
        <v>68</v>
      </c>
      <c r="B83" s="35" t="s">
        <v>103</v>
      </c>
      <c r="C83" s="31">
        <f t="shared" ref="C83:C92" si="24">D83+K83+L83+N83+P83+R83+T83+V83+U83</f>
        <v>617604</v>
      </c>
      <c r="D83" s="31">
        <f t="shared" ref="D83:D90" si="25">E83+F83+G83+H83+I83</f>
        <v>0</v>
      </c>
      <c r="E83" s="31"/>
      <c r="F83" s="31"/>
      <c r="G83" s="45"/>
      <c r="H83" s="45"/>
      <c r="I83" s="45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153">
        <f t="shared" si="23"/>
        <v>617604</v>
      </c>
      <c r="W83" s="43"/>
      <c r="X83" s="43"/>
      <c r="Y83" s="43"/>
      <c r="Z83" s="43"/>
      <c r="AA83" s="155"/>
      <c r="AB83" s="170"/>
      <c r="AC83" s="161"/>
      <c r="AD83" s="164">
        <v>617604</v>
      </c>
      <c r="AE83" s="158"/>
      <c r="AF83" s="158"/>
    </row>
    <row r="84" spans="1:32" x14ac:dyDescent="0.35">
      <c r="A84" s="22">
        <f t="shared" si="21"/>
        <v>69</v>
      </c>
      <c r="B84" s="35" t="s">
        <v>104</v>
      </c>
      <c r="C84" s="31">
        <f t="shared" si="24"/>
        <v>7870845</v>
      </c>
      <c r="D84" s="31">
        <f t="shared" si="25"/>
        <v>0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153">
        <f t="shared" ref="V84:V88" si="26">SUM(W84:AF84)</f>
        <v>7870845</v>
      </c>
      <c r="W84" s="43"/>
      <c r="X84" s="161">
        <v>110280</v>
      </c>
      <c r="Y84" s="161">
        <v>645252</v>
      </c>
      <c r="Z84" s="161"/>
      <c r="AA84" s="158">
        <v>155655</v>
      </c>
      <c r="AB84" s="158">
        <v>140135</v>
      </c>
      <c r="AC84" s="161">
        <v>1688636</v>
      </c>
      <c r="AD84" s="164">
        <v>315897</v>
      </c>
      <c r="AE84" s="158">
        <v>3166784</v>
      </c>
      <c r="AF84" s="158">
        <v>1648206</v>
      </c>
    </row>
    <row r="85" spans="1:32" x14ac:dyDescent="0.35">
      <c r="A85" s="22">
        <f t="shared" si="21"/>
        <v>70</v>
      </c>
      <c r="B85" s="35" t="s">
        <v>105</v>
      </c>
      <c r="C85" s="31">
        <f t="shared" si="24"/>
        <v>2131024</v>
      </c>
      <c r="D85" s="31">
        <f t="shared" si="25"/>
        <v>0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153">
        <f t="shared" si="26"/>
        <v>2131024</v>
      </c>
      <c r="W85" s="43"/>
      <c r="X85" s="43"/>
      <c r="Y85" s="43"/>
      <c r="Z85" s="43"/>
      <c r="AA85" s="155"/>
      <c r="AB85" s="158"/>
      <c r="AC85" s="161">
        <v>2131024</v>
      </c>
      <c r="AD85" s="164"/>
      <c r="AE85" s="158"/>
      <c r="AF85" s="158"/>
    </row>
    <row r="86" spans="1:32" x14ac:dyDescent="0.35">
      <c r="A86" s="22">
        <f t="shared" si="21"/>
        <v>71</v>
      </c>
      <c r="B86" s="35" t="s">
        <v>106</v>
      </c>
      <c r="C86" s="31">
        <f t="shared" si="24"/>
        <v>2422336</v>
      </c>
      <c r="D86" s="31">
        <f t="shared" si="25"/>
        <v>0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153">
        <f t="shared" si="26"/>
        <v>2422336</v>
      </c>
      <c r="W86" s="43"/>
      <c r="X86" s="43"/>
      <c r="Y86" s="43"/>
      <c r="Z86" s="43"/>
      <c r="AA86" s="155"/>
      <c r="AB86" s="158"/>
      <c r="AC86" s="161">
        <v>2422336</v>
      </c>
      <c r="AD86" s="164"/>
      <c r="AE86" s="158"/>
      <c r="AF86" s="158"/>
    </row>
    <row r="87" spans="1:32" x14ac:dyDescent="0.35">
      <c r="A87" s="22">
        <f t="shared" si="21"/>
        <v>72</v>
      </c>
      <c r="B87" s="42" t="s">
        <v>192</v>
      </c>
      <c r="C87" s="31">
        <f t="shared" si="24"/>
        <v>560694</v>
      </c>
      <c r="D87" s="31">
        <f t="shared" si="25"/>
        <v>0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153">
        <f t="shared" si="26"/>
        <v>560694</v>
      </c>
      <c r="W87" s="43"/>
      <c r="X87" s="43"/>
      <c r="Y87" s="43"/>
      <c r="Z87" s="43"/>
      <c r="AA87" s="155"/>
      <c r="AB87" s="158">
        <v>560694</v>
      </c>
      <c r="AC87" s="158"/>
      <c r="AD87" s="164"/>
      <c r="AE87" s="158"/>
      <c r="AF87" s="158"/>
    </row>
    <row r="88" spans="1:32" x14ac:dyDescent="0.35">
      <c r="A88" s="22">
        <f t="shared" si="21"/>
        <v>73</v>
      </c>
      <c r="B88" s="35" t="s">
        <v>107</v>
      </c>
      <c r="C88" s="31">
        <f t="shared" si="24"/>
        <v>1343347</v>
      </c>
      <c r="D88" s="31">
        <f t="shared" si="25"/>
        <v>0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153">
        <f t="shared" si="26"/>
        <v>1343347</v>
      </c>
      <c r="W88" s="43"/>
      <c r="X88" s="43"/>
      <c r="Y88" s="43"/>
      <c r="Z88" s="43"/>
      <c r="AA88" s="155"/>
      <c r="AB88" s="158">
        <v>1343347</v>
      </c>
      <c r="AC88" s="161"/>
      <c r="AD88" s="164"/>
      <c r="AE88" s="158"/>
      <c r="AF88" s="158"/>
    </row>
    <row r="89" spans="1:32" x14ac:dyDescent="0.35">
      <c r="A89" s="22">
        <f t="shared" ref="A89:A90" si="27">A88+1</f>
        <v>74</v>
      </c>
      <c r="B89" s="35" t="s">
        <v>108</v>
      </c>
      <c r="C89" s="31">
        <f t="shared" si="24"/>
        <v>3125512</v>
      </c>
      <c r="D89" s="31">
        <f t="shared" si="25"/>
        <v>0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153">
        <f t="shared" ref="V89:V91" si="28">SUM(W89:AF89)</f>
        <v>3125512</v>
      </c>
      <c r="W89" s="43"/>
      <c r="X89" s="43"/>
      <c r="Y89" s="43"/>
      <c r="Z89" s="43"/>
      <c r="AA89" s="155"/>
      <c r="AB89" s="158"/>
      <c r="AC89" s="161">
        <v>3125512</v>
      </c>
      <c r="AD89" s="164"/>
      <c r="AE89" s="158"/>
      <c r="AF89" s="158"/>
    </row>
    <row r="90" spans="1:32" x14ac:dyDescent="0.35">
      <c r="A90" s="22">
        <f t="shared" si="27"/>
        <v>75</v>
      </c>
      <c r="B90" s="35" t="s">
        <v>109</v>
      </c>
      <c r="C90" s="31">
        <f t="shared" si="24"/>
        <v>1726024</v>
      </c>
      <c r="D90" s="31">
        <f t="shared" si="25"/>
        <v>0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153">
        <f t="shared" si="28"/>
        <v>1726024</v>
      </c>
      <c r="W90" s="43"/>
      <c r="X90" s="43"/>
      <c r="Y90" s="43"/>
      <c r="Z90" s="43"/>
      <c r="AA90" s="155"/>
      <c r="AB90" s="158">
        <v>1726024</v>
      </c>
      <c r="AC90" s="161"/>
      <c r="AD90" s="164"/>
      <c r="AE90" s="158"/>
      <c r="AF90" s="158"/>
    </row>
    <row r="91" spans="1:32" x14ac:dyDescent="0.35">
      <c r="A91" s="22">
        <f>A90+1</f>
        <v>76</v>
      </c>
      <c r="B91" s="35" t="s">
        <v>110</v>
      </c>
      <c r="C91" s="31">
        <f t="shared" si="24"/>
        <v>833813</v>
      </c>
      <c r="D91" s="31">
        <f t="shared" ref="D91:D92" si="29">E91+F91+G91+H91+I91</f>
        <v>0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153">
        <f t="shared" si="28"/>
        <v>833813</v>
      </c>
      <c r="W91" s="43"/>
      <c r="X91" s="43"/>
      <c r="Y91" s="43"/>
      <c r="Z91" s="43"/>
      <c r="AA91" s="155"/>
      <c r="AB91" s="158">
        <v>833813</v>
      </c>
      <c r="AC91" s="161"/>
      <c r="AD91" s="164"/>
      <c r="AE91" s="158"/>
      <c r="AF91" s="158"/>
    </row>
    <row r="92" spans="1:32" x14ac:dyDescent="0.35">
      <c r="A92" s="22">
        <f>A91+1</f>
        <v>77</v>
      </c>
      <c r="B92" s="35" t="s">
        <v>111</v>
      </c>
      <c r="C92" s="31">
        <f t="shared" si="24"/>
        <v>2258604</v>
      </c>
      <c r="D92" s="31">
        <f t="shared" si="29"/>
        <v>0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153">
        <f t="shared" ref="V92" si="30">SUM(W92:AF92)</f>
        <v>2258604</v>
      </c>
      <c r="W92" s="43"/>
      <c r="X92" s="43"/>
      <c r="Y92" s="43"/>
      <c r="Z92" s="43"/>
      <c r="AA92" s="155"/>
      <c r="AB92" s="158"/>
      <c r="AC92" s="161">
        <v>2258604</v>
      </c>
      <c r="AD92" s="164"/>
      <c r="AE92" s="158"/>
      <c r="AF92" s="158"/>
    </row>
    <row r="93" spans="1:32" x14ac:dyDescent="0.35">
      <c r="A93" s="312" t="s">
        <v>34</v>
      </c>
      <c r="B93" s="313"/>
      <c r="C93" s="31">
        <f t="shared" ref="C93:V93" si="31">SUM(C17:C92)</f>
        <v>248799747.47000003</v>
      </c>
      <c r="D93" s="31">
        <f t="shared" si="31"/>
        <v>0</v>
      </c>
      <c r="E93" s="31">
        <f t="shared" si="31"/>
        <v>0</v>
      </c>
      <c r="F93" s="31">
        <f t="shared" si="31"/>
        <v>0</v>
      </c>
      <c r="G93" s="31">
        <f t="shared" si="31"/>
        <v>0</v>
      </c>
      <c r="H93" s="31">
        <f t="shared" si="31"/>
        <v>0</v>
      </c>
      <c r="I93" s="31">
        <f t="shared" si="31"/>
        <v>0</v>
      </c>
      <c r="J93" s="31">
        <f t="shared" si="31"/>
        <v>0</v>
      </c>
      <c r="K93" s="31">
        <f t="shared" si="31"/>
        <v>0</v>
      </c>
      <c r="L93" s="31">
        <f t="shared" si="31"/>
        <v>0</v>
      </c>
      <c r="M93" s="31">
        <f t="shared" si="31"/>
        <v>0</v>
      </c>
      <c r="N93" s="31">
        <f t="shared" si="31"/>
        <v>0</v>
      </c>
      <c r="O93" s="31">
        <f t="shared" si="31"/>
        <v>0</v>
      </c>
      <c r="P93" s="31">
        <f t="shared" si="31"/>
        <v>0</v>
      </c>
      <c r="Q93" s="31">
        <f t="shared" si="31"/>
        <v>0</v>
      </c>
      <c r="R93" s="31">
        <f t="shared" si="31"/>
        <v>0</v>
      </c>
      <c r="S93" s="31">
        <f t="shared" si="31"/>
        <v>0</v>
      </c>
      <c r="T93" s="31">
        <f t="shared" si="31"/>
        <v>0</v>
      </c>
      <c r="U93" s="31">
        <f t="shared" si="31"/>
        <v>0</v>
      </c>
      <c r="V93" s="31">
        <f t="shared" si="31"/>
        <v>248799747.47000003</v>
      </c>
      <c r="W93" s="43"/>
      <c r="X93" s="43"/>
      <c r="Y93" s="43"/>
      <c r="Z93" s="43"/>
      <c r="AA93" s="43"/>
      <c r="AB93" s="164"/>
      <c r="AC93" s="165"/>
      <c r="AD93" s="165"/>
      <c r="AE93" s="158"/>
      <c r="AF93" s="158"/>
    </row>
    <row r="94" spans="1:32" x14ac:dyDescent="0.35">
      <c r="A94" s="314" t="s">
        <v>112</v>
      </c>
      <c r="B94" s="315"/>
      <c r="C94" s="220">
        <f>C93</f>
        <v>248799747.47000003</v>
      </c>
      <c r="D94" s="220">
        <f t="shared" ref="D94:V94" si="32">D93</f>
        <v>0</v>
      </c>
      <c r="E94" s="220">
        <f t="shared" si="32"/>
        <v>0</v>
      </c>
      <c r="F94" s="220">
        <f t="shared" si="32"/>
        <v>0</v>
      </c>
      <c r="G94" s="220">
        <f t="shared" si="32"/>
        <v>0</v>
      </c>
      <c r="H94" s="220">
        <f t="shared" si="32"/>
        <v>0</v>
      </c>
      <c r="I94" s="220">
        <f t="shared" si="32"/>
        <v>0</v>
      </c>
      <c r="J94" s="220">
        <f t="shared" si="32"/>
        <v>0</v>
      </c>
      <c r="K94" s="220">
        <f t="shared" si="32"/>
        <v>0</v>
      </c>
      <c r="L94" s="220">
        <f t="shared" si="32"/>
        <v>0</v>
      </c>
      <c r="M94" s="220">
        <f t="shared" si="32"/>
        <v>0</v>
      </c>
      <c r="N94" s="220">
        <f t="shared" si="32"/>
        <v>0</v>
      </c>
      <c r="O94" s="220">
        <f t="shared" si="32"/>
        <v>0</v>
      </c>
      <c r="P94" s="220">
        <f t="shared" si="32"/>
        <v>0</v>
      </c>
      <c r="Q94" s="220">
        <f t="shared" si="32"/>
        <v>0</v>
      </c>
      <c r="R94" s="220">
        <f t="shared" si="32"/>
        <v>0</v>
      </c>
      <c r="S94" s="220">
        <f t="shared" si="32"/>
        <v>0</v>
      </c>
      <c r="T94" s="220">
        <f t="shared" si="32"/>
        <v>0</v>
      </c>
      <c r="U94" s="220">
        <f t="shared" si="32"/>
        <v>0</v>
      </c>
      <c r="V94" s="154">
        <f t="shared" si="32"/>
        <v>248799747.47000003</v>
      </c>
      <c r="W94" s="43"/>
      <c r="X94" s="43"/>
      <c r="Y94" s="43"/>
      <c r="Z94" s="43"/>
      <c r="AA94" s="43"/>
      <c r="AB94" s="164"/>
      <c r="AC94" s="165"/>
      <c r="AD94" s="165"/>
      <c r="AE94" s="158"/>
      <c r="AF94" s="158"/>
    </row>
    <row r="95" spans="1:32" ht="15" customHeight="1" x14ac:dyDescent="0.35">
      <c r="A95" s="319" t="s">
        <v>113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1"/>
      <c r="W95" s="43"/>
      <c r="X95" s="43"/>
      <c r="Y95" s="159"/>
      <c r="Z95" s="156"/>
      <c r="AA95" s="156"/>
      <c r="AB95" s="165"/>
      <c r="AC95" s="158"/>
      <c r="AD95" s="158"/>
      <c r="AE95" s="158"/>
      <c r="AF95" s="158"/>
    </row>
    <row r="96" spans="1:32" ht="15" customHeight="1" x14ac:dyDescent="0.35">
      <c r="A96" s="319" t="s">
        <v>118</v>
      </c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1"/>
      <c r="W96" s="228"/>
      <c r="X96" s="228"/>
      <c r="Y96" s="228"/>
      <c r="Z96" s="228"/>
      <c r="AA96" s="228"/>
      <c r="AB96" s="166"/>
      <c r="AC96" s="165"/>
      <c r="AD96" s="165"/>
      <c r="AE96" s="165"/>
      <c r="AF96" s="158"/>
    </row>
    <row r="97" spans="1:32" ht="15" customHeight="1" x14ac:dyDescent="0.35">
      <c r="A97" s="46" t="s">
        <v>119</v>
      </c>
      <c r="B97" s="3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153"/>
      <c r="W97" s="43"/>
      <c r="X97" s="43"/>
      <c r="Y97" s="43"/>
      <c r="Z97" s="43"/>
      <c r="AA97" s="43"/>
      <c r="AB97" s="161"/>
      <c r="AC97" s="165"/>
      <c r="AD97" s="165"/>
      <c r="AE97" s="165"/>
      <c r="AF97" s="158"/>
    </row>
    <row r="98" spans="1:32" x14ac:dyDescent="0.35">
      <c r="A98" s="22">
        <f>A92+1</f>
        <v>78</v>
      </c>
      <c r="B98" s="35" t="s">
        <v>120</v>
      </c>
      <c r="C98" s="31">
        <f>D98+K98+L98+N98+P98+R98+T98+U98+V98</f>
        <v>768864</v>
      </c>
      <c r="D98" s="31">
        <f t="shared" ref="D98:D99" si="33">E98+F98+G98+H98+I98</f>
        <v>0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153">
        <f t="shared" ref="V98:V99" si="34">SUM(W98:AF98)</f>
        <v>768864</v>
      </c>
      <c r="W98" s="43"/>
      <c r="X98" s="43"/>
      <c r="Y98" s="43"/>
      <c r="Z98" s="43"/>
      <c r="AA98" s="43"/>
      <c r="AB98" s="158">
        <v>768864</v>
      </c>
      <c r="AC98" s="161"/>
      <c r="AD98" s="164"/>
      <c r="AE98" s="165"/>
      <c r="AF98" s="158"/>
    </row>
    <row r="99" spans="1:32" x14ac:dyDescent="0.35">
      <c r="A99" s="22">
        <f t="shared" ref="A99" si="35">A98+1</f>
        <v>79</v>
      </c>
      <c r="B99" s="35" t="s">
        <v>121</v>
      </c>
      <c r="C99" s="31">
        <f>D99+K99+L99+N99+P99+R99+T99+U99+V99</f>
        <v>769000</v>
      </c>
      <c r="D99" s="31">
        <f t="shared" si="33"/>
        <v>0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153">
        <f t="shared" si="34"/>
        <v>769000</v>
      </c>
      <c r="W99" s="43"/>
      <c r="X99" s="43"/>
      <c r="Y99" s="43"/>
      <c r="Z99" s="43"/>
      <c r="AA99" s="43"/>
      <c r="AB99" s="158">
        <v>769000</v>
      </c>
      <c r="AC99" s="161"/>
      <c r="AD99" s="164"/>
      <c r="AE99" s="165"/>
      <c r="AF99" s="158"/>
    </row>
    <row r="100" spans="1:32" x14ac:dyDescent="0.35">
      <c r="A100" s="312" t="s">
        <v>34</v>
      </c>
      <c r="B100" s="313"/>
      <c r="C100" s="31">
        <f>SUM(C98:C99)</f>
        <v>1537864</v>
      </c>
      <c r="D100" s="31">
        <f t="shared" ref="D100:V100" si="36">SUM(D98:D99)</f>
        <v>0</v>
      </c>
      <c r="E100" s="31">
        <f t="shared" si="36"/>
        <v>0</v>
      </c>
      <c r="F100" s="31">
        <f t="shared" si="36"/>
        <v>0</v>
      </c>
      <c r="G100" s="31">
        <f t="shared" si="36"/>
        <v>0</v>
      </c>
      <c r="H100" s="31">
        <f t="shared" si="36"/>
        <v>0</v>
      </c>
      <c r="I100" s="31">
        <f t="shared" si="36"/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31">
        <f t="shared" si="36"/>
        <v>0</v>
      </c>
      <c r="O100" s="31">
        <f t="shared" si="36"/>
        <v>0</v>
      </c>
      <c r="P100" s="31">
        <f t="shared" si="36"/>
        <v>0</v>
      </c>
      <c r="Q100" s="31">
        <f t="shared" si="36"/>
        <v>0</v>
      </c>
      <c r="R100" s="31">
        <f t="shared" si="36"/>
        <v>0</v>
      </c>
      <c r="S100" s="31">
        <f t="shared" si="36"/>
        <v>0</v>
      </c>
      <c r="T100" s="31">
        <f t="shared" si="36"/>
        <v>0</v>
      </c>
      <c r="U100" s="31">
        <f t="shared" si="36"/>
        <v>0</v>
      </c>
      <c r="V100" s="153">
        <f t="shared" si="36"/>
        <v>1537864</v>
      </c>
      <c r="W100" s="43"/>
      <c r="X100" s="43"/>
      <c r="Y100" s="43"/>
      <c r="Z100" s="43"/>
      <c r="AA100" s="43"/>
      <c r="AB100" s="161"/>
      <c r="AC100" s="165"/>
      <c r="AD100" s="165"/>
      <c r="AE100" s="165"/>
      <c r="AF100" s="158"/>
    </row>
    <row r="101" spans="1:32" x14ac:dyDescent="0.35">
      <c r="A101" s="327" t="s">
        <v>122</v>
      </c>
      <c r="B101" s="328"/>
      <c r="C101" s="220">
        <f>C100</f>
        <v>1537864</v>
      </c>
      <c r="D101" s="220">
        <f t="shared" ref="D101:V101" si="37">D100</f>
        <v>0</v>
      </c>
      <c r="E101" s="220">
        <f t="shared" si="37"/>
        <v>0</v>
      </c>
      <c r="F101" s="220">
        <f t="shared" si="37"/>
        <v>0</v>
      </c>
      <c r="G101" s="220">
        <f t="shared" si="37"/>
        <v>0</v>
      </c>
      <c r="H101" s="220">
        <f t="shared" si="37"/>
        <v>0</v>
      </c>
      <c r="I101" s="220">
        <f t="shared" si="37"/>
        <v>0</v>
      </c>
      <c r="J101" s="220">
        <f t="shared" si="37"/>
        <v>0</v>
      </c>
      <c r="K101" s="220">
        <f t="shared" si="37"/>
        <v>0</v>
      </c>
      <c r="L101" s="220">
        <f t="shared" si="37"/>
        <v>0</v>
      </c>
      <c r="M101" s="220">
        <f t="shared" si="37"/>
        <v>0</v>
      </c>
      <c r="N101" s="220">
        <f t="shared" si="37"/>
        <v>0</v>
      </c>
      <c r="O101" s="220">
        <f t="shared" si="37"/>
        <v>0</v>
      </c>
      <c r="P101" s="220">
        <f t="shared" si="37"/>
        <v>0</v>
      </c>
      <c r="Q101" s="220">
        <f t="shared" si="37"/>
        <v>0</v>
      </c>
      <c r="R101" s="220">
        <f t="shared" si="37"/>
        <v>0</v>
      </c>
      <c r="S101" s="220">
        <f t="shared" si="37"/>
        <v>0</v>
      </c>
      <c r="T101" s="220">
        <f t="shared" si="37"/>
        <v>0</v>
      </c>
      <c r="U101" s="220">
        <f t="shared" si="37"/>
        <v>0</v>
      </c>
      <c r="V101" s="154">
        <f t="shared" si="37"/>
        <v>1537864</v>
      </c>
      <c r="W101" s="43"/>
      <c r="X101" s="43"/>
      <c r="Y101" s="43"/>
      <c r="Z101" s="43"/>
      <c r="AA101" s="43"/>
      <c r="AB101" s="161"/>
      <c r="AC101" s="165"/>
      <c r="AD101" s="165"/>
      <c r="AE101" s="165"/>
      <c r="AF101" s="158"/>
    </row>
    <row r="102" spans="1:32" x14ac:dyDescent="0.35">
      <c r="A102" s="322" t="s">
        <v>123</v>
      </c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4"/>
      <c r="W102" s="54"/>
      <c r="X102" s="160"/>
      <c r="Y102" s="228"/>
      <c r="Z102" s="156"/>
      <c r="AA102" s="45"/>
      <c r="AB102" s="165"/>
      <c r="AC102" s="158"/>
      <c r="AD102" s="158"/>
      <c r="AE102" s="158"/>
      <c r="AF102" s="158"/>
    </row>
    <row r="103" spans="1:32" x14ac:dyDescent="0.35">
      <c r="A103" s="49" t="s">
        <v>124</v>
      </c>
      <c r="B103" s="5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153"/>
      <c r="W103" s="43"/>
      <c r="X103" s="43"/>
      <c r="Y103" s="43"/>
      <c r="Z103" s="43"/>
      <c r="AA103" s="43"/>
      <c r="AB103" s="165"/>
      <c r="AC103" s="158"/>
      <c r="AD103" s="158"/>
      <c r="AE103" s="158"/>
      <c r="AF103" s="158"/>
    </row>
    <row r="104" spans="1:32" x14ac:dyDescent="0.35">
      <c r="A104" s="22">
        <f>A99+1</f>
        <v>80</v>
      </c>
      <c r="B104" s="35" t="s">
        <v>125</v>
      </c>
      <c r="C104" s="31">
        <f>D104+K104+L104+N104+P104+R104+T104+U104+V104</f>
        <v>516076</v>
      </c>
      <c r="D104" s="31">
        <f t="shared" ref="D104" si="38">E104+F104+G104+H104+I104</f>
        <v>0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153">
        <f t="shared" ref="V104" si="39">SUM(W104:AF104)</f>
        <v>516076</v>
      </c>
      <c r="W104" s="43"/>
      <c r="X104" s="43"/>
      <c r="Y104" s="155"/>
      <c r="Z104" s="43"/>
      <c r="AA104" s="43"/>
      <c r="AB104" s="165">
        <v>516076</v>
      </c>
      <c r="AC104" s="161"/>
      <c r="AD104" s="158"/>
      <c r="AE104" s="158"/>
      <c r="AF104" s="158"/>
    </row>
    <row r="105" spans="1:32" x14ac:dyDescent="0.35">
      <c r="A105" s="51" t="s">
        <v>34</v>
      </c>
      <c r="B105" s="52"/>
      <c r="C105" s="31">
        <f>SUM(C104:C104)</f>
        <v>516076</v>
      </c>
      <c r="D105" s="31">
        <f t="shared" ref="D105:V105" si="40">SUM(D104:D104)</f>
        <v>0</v>
      </c>
      <c r="E105" s="31">
        <f t="shared" si="40"/>
        <v>0</v>
      </c>
      <c r="F105" s="31">
        <f t="shared" si="40"/>
        <v>0</v>
      </c>
      <c r="G105" s="31">
        <f t="shared" si="40"/>
        <v>0</v>
      </c>
      <c r="H105" s="31">
        <f t="shared" si="40"/>
        <v>0</v>
      </c>
      <c r="I105" s="31">
        <f t="shared" si="40"/>
        <v>0</v>
      </c>
      <c r="J105" s="31">
        <f t="shared" si="40"/>
        <v>0</v>
      </c>
      <c r="K105" s="31">
        <f t="shared" si="40"/>
        <v>0</v>
      </c>
      <c r="L105" s="31">
        <f t="shared" si="40"/>
        <v>0</v>
      </c>
      <c r="M105" s="31">
        <f t="shared" si="40"/>
        <v>0</v>
      </c>
      <c r="N105" s="31">
        <f t="shared" si="40"/>
        <v>0</v>
      </c>
      <c r="O105" s="31">
        <f t="shared" si="40"/>
        <v>0</v>
      </c>
      <c r="P105" s="31">
        <f t="shared" si="40"/>
        <v>0</v>
      </c>
      <c r="Q105" s="31">
        <f t="shared" si="40"/>
        <v>0</v>
      </c>
      <c r="R105" s="31">
        <f t="shared" si="40"/>
        <v>0</v>
      </c>
      <c r="S105" s="31">
        <f t="shared" si="40"/>
        <v>0</v>
      </c>
      <c r="T105" s="31">
        <f t="shared" si="40"/>
        <v>0</v>
      </c>
      <c r="U105" s="31">
        <f t="shared" si="40"/>
        <v>0</v>
      </c>
      <c r="V105" s="153">
        <f t="shared" si="40"/>
        <v>516076</v>
      </c>
      <c r="W105" s="43"/>
      <c r="X105" s="43"/>
      <c r="Y105" s="43"/>
      <c r="Z105" s="156"/>
      <c r="AA105" s="156"/>
      <c r="AB105" s="165"/>
      <c r="AC105" s="158"/>
      <c r="AD105" s="158"/>
      <c r="AE105" s="158"/>
      <c r="AF105" s="158"/>
    </row>
    <row r="106" spans="1:32" ht="29.4" customHeight="1" x14ac:dyDescent="0.35">
      <c r="A106" s="325" t="s">
        <v>126</v>
      </c>
      <c r="B106" s="326"/>
      <c r="C106" s="220">
        <f>C105</f>
        <v>516076</v>
      </c>
      <c r="D106" s="220">
        <f t="shared" ref="D106:V106" si="41">D105</f>
        <v>0</v>
      </c>
      <c r="E106" s="220">
        <f t="shared" si="41"/>
        <v>0</v>
      </c>
      <c r="F106" s="220">
        <f t="shared" si="41"/>
        <v>0</v>
      </c>
      <c r="G106" s="220">
        <f t="shared" si="41"/>
        <v>0</v>
      </c>
      <c r="H106" s="220">
        <f t="shared" si="41"/>
        <v>0</v>
      </c>
      <c r="I106" s="220">
        <f t="shared" si="41"/>
        <v>0</v>
      </c>
      <c r="J106" s="220">
        <f t="shared" si="41"/>
        <v>0</v>
      </c>
      <c r="K106" s="220">
        <f t="shared" si="41"/>
        <v>0</v>
      </c>
      <c r="L106" s="220">
        <f t="shared" si="41"/>
        <v>0</v>
      </c>
      <c r="M106" s="220">
        <f t="shared" si="41"/>
        <v>0</v>
      </c>
      <c r="N106" s="220">
        <f t="shared" si="41"/>
        <v>0</v>
      </c>
      <c r="O106" s="220">
        <f t="shared" si="41"/>
        <v>0</v>
      </c>
      <c r="P106" s="220">
        <f t="shared" si="41"/>
        <v>0</v>
      </c>
      <c r="Q106" s="220">
        <f t="shared" si="41"/>
        <v>0</v>
      </c>
      <c r="R106" s="220">
        <f t="shared" si="41"/>
        <v>0</v>
      </c>
      <c r="S106" s="220">
        <f t="shared" si="41"/>
        <v>0</v>
      </c>
      <c r="T106" s="220">
        <f t="shared" si="41"/>
        <v>0</v>
      </c>
      <c r="U106" s="220">
        <f t="shared" si="41"/>
        <v>0</v>
      </c>
      <c r="V106" s="154">
        <f t="shared" si="41"/>
        <v>516076</v>
      </c>
      <c r="W106" s="43"/>
      <c r="X106" s="43"/>
      <c r="Y106" s="43"/>
      <c r="Z106" s="156"/>
      <c r="AA106" s="156"/>
      <c r="AB106" s="165"/>
      <c r="AC106" s="158"/>
      <c r="AD106" s="158"/>
      <c r="AE106" s="158"/>
      <c r="AF106" s="158"/>
    </row>
    <row r="107" spans="1:32" x14ac:dyDescent="0.35">
      <c r="A107" s="316" t="s">
        <v>127</v>
      </c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8"/>
      <c r="W107" s="43"/>
      <c r="X107" s="43"/>
      <c r="Y107" s="43"/>
      <c r="Z107" s="43"/>
      <c r="AA107" s="43"/>
      <c r="AB107" s="161"/>
      <c r="AC107" s="164"/>
      <c r="AD107" s="165"/>
      <c r="AE107" s="165"/>
      <c r="AF107" s="165"/>
    </row>
    <row r="108" spans="1:32" x14ac:dyDescent="0.35">
      <c r="A108" s="49" t="s">
        <v>128</v>
      </c>
      <c r="B108" s="5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153"/>
      <c r="W108" s="43"/>
      <c r="X108" s="43"/>
      <c r="Y108" s="43"/>
      <c r="Z108" s="43"/>
      <c r="AA108" s="43"/>
      <c r="AB108" s="161"/>
      <c r="AC108" s="164"/>
      <c r="AD108" s="165"/>
      <c r="AE108" s="165"/>
      <c r="AF108" s="165"/>
    </row>
    <row r="109" spans="1:32" x14ac:dyDescent="0.35">
      <c r="A109" s="66">
        <f>A104+1</f>
        <v>81</v>
      </c>
      <c r="B109" s="108" t="s">
        <v>129</v>
      </c>
      <c r="C109" s="31">
        <f t="shared" ref="C109" si="42">D109+K109+L109+N109+P109+R109+T109+U109+V109</f>
        <v>601440.62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153">
        <f t="shared" ref="V109" si="43">SUM(W109:AF109)</f>
        <v>601440.62</v>
      </c>
      <c r="W109" s="43"/>
      <c r="X109" s="43">
        <v>166753</v>
      </c>
      <c r="Y109" s="43"/>
      <c r="Z109" s="43">
        <v>216111.24</v>
      </c>
      <c r="AA109" s="43">
        <v>218576.38</v>
      </c>
      <c r="AB109" s="161"/>
      <c r="AC109" s="164"/>
      <c r="AD109" s="165"/>
      <c r="AE109" s="165"/>
      <c r="AF109" s="165"/>
    </row>
    <row r="110" spans="1:32" x14ac:dyDescent="0.35">
      <c r="A110" s="51" t="s">
        <v>34</v>
      </c>
      <c r="B110" s="53"/>
      <c r="C110" s="31">
        <f t="shared" ref="C110:V110" si="44">SUM(C109:C109)</f>
        <v>601440.62</v>
      </c>
      <c r="D110" s="31">
        <f t="shared" si="44"/>
        <v>0</v>
      </c>
      <c r="E110" s="31">
        <f t="shared" si="44"/>
        <v>0</v>
      </c>
      <c r="F110" s="31">
        <f t="shared" si="44"/>
        <v>0</v>
      </c>
      <c r="G110" s="31">
        <f t="shared" si="44"/>
        <v>0</v>
      </c>
      <c r="H110" s="31">
        <f t="shared" si="44"/>
        <v>0</v>
      </c>
      <c r="I110" s="31">
        <f t="shared" si="44"/>
        <v>0</v>
      </c>
      <c r="J110" s="31">
        <f t="shared" si="44"/>
        <v>0</v>
      </c>
      <c r="K110" s="31">
        <f t="shared" si="44"/>
        <v>0</v>
      </c>
      <c r="L110" s="31">
        <f t="shared" si="44"/>
        <v>0</v>
      </c>
      <c r="M110" s="31">
        <f t="shared" si="44"/>
        <v>0</v>
      </c>
      <c r="N110" s="31">
        <f t="shared" si="44"/>
        <v>0</v>
      </c>
      <c r="O110" s="31">
        <f t="shared" si="44"/>
        <v>0</v>
      </c>
      <c r="P110" s="31">
        <f t="shared" si="44"/>
        <v>0</v>
      </c>
      <c r="Q110" s="31">
        <f t="shared" si="44"/>
        <v>0</v>
      </c>
      <c r="R110" s="31">
        <f t="shared" si="44"/>
        <v>0</v>
      </c>
      <c r="S110" s="31">
        <f t="shared" si="44"/>
        <v>0</v>
      </c>
      <c r="T110" s="31">
        <f t="shared" si="44"/>
        <v>0</v>
      </c>
      <c r="U110" s="31">
        <f t="shared" si="44"/>
        <v>0</v>
      </c>
      <c r="V110" s="153">
        <f t="shared" si="44"/>
        <v>601440.62</v>
      </c>
      <c r="W110" s="43"/>
      <c r="X110" s="43"/>
      <c r="Y110" s="43"/>
      <c r="Z110" s="43"/>
      <c r="AA110" s="43"/>
      <c r="AB110" s="161"/>
      <c r="AC110" s="164"/>
      <c r="AD110" s="165"/>
      <c r="AE110" s="165"/>
      <c r="AF110" s="165"/>
    </row>
    <row r="111" spans="1:32" x14ac:dyDescent="0.35">
      <c r="A111" s="49" t="s">
        <v>203</v>
      </c>
      <c r="B111" s="50"/>
      <c r="C111" s="220">
        <f>C110</f>
        <v>601440.62</v>
      </c>
      <c r="D111" s="220">
        <f t="shared" ref="D111:V111" si="45">D110</f>
        <v>0</v>
      </c>
      <c r="E111" s="220">
        <f t="shared" si="45"/>
        <v>0</v>
      </c>
      <c r="F111" s="220">
        <f t="shared" si="45"/>
        <v>0</v>
      </c>
      <c r="G111" s="220">
        <f t="shared" si="45"/>
        <v>0</v>
      </c>
      <c r="H111" s="220">
        <f t="shared" si="45"/>
        <v>0</v>
      </c>
      <c r="I111" s="220">
        <f t="shared" si="45"/>
        <v>0</v>
      </c>
      <c r="J111" s="220">
        <f t="shared" si="45"/>
        <v>0</v>
      </c>
      <c r="K111" s="220">
        <f t="shared" si="45"/>
        <v>0</v>
      </c>
      <c r="L111" s="220">
        <f t="shared" si="45"/>
        <v>0</v>
      </c>
      <c r="M111" s="220">
        <f t="shared" si="45"/>
        <v>0</v>
      </c>
      <c r="N111" s="220">
        <f t="shared" si="45"/>
        <v>0</v>
      </c>
      <c r="O111" s="220">
        <f t="shared" si="45"/>
        <v>0</v>
      </c>
      <c r="P111" s="220">
        <f t="shared" si="45"/>
        <v>0</v>
      </c>
      <c r="Q111" s="220">
        <f t="shared" si="45"/>
        <v>0</v>
      </c>
      <c r="R111" s="220">
        <f t="shared" si="45"/>
        <v>0</v>
      </c>
      <c r="S111" s="220">
        <f t="shared" si="45"/>
        <v>0</v>
      </c>
      <c r="T111" s="220">
        <f t="shared" si="45"/>
        <v>0</v>
      </c>
      <c r="U111" s="220">
        <f t="shared" si="45"/>
        <v>0</v>
      </c>
      <c r="V111" s="220">
        <f t="shared" si="45"/>
        <v>601440.62</v>
      </c>
      <c r="W111" s="224"/>
      <c r="X111" s="224"/>
      <c r="Y111" s="224"/>
      <c r="Z111" s="224"/>
      <c r="AA111" s="224"/>
      <c r="AB111" s="225"/>
      <c r="AC111" s="172"/>
      <c r="AD111" s="162"/>
      <c r="AE111" s="162"/>
      <c r="AF111" s="162"/>
    </row>
    <row r="112" spans="1:32" x14ac:dyDescent="0.35">
      <c r="A112" s="314" t="s">
        <v>132</v>
      </c>
      <c r="B112" s="315"/>
      <c r="C112" s="220">
        <f>C111+C106+C101+C94+C14</f>
        <v>255153148.09000003</v>
      </c>
      <c r="D112" s="220">
        <f t="shared" ref="D112:V112" si="46">D111+D106+D101+D94+D14</f>
        <v>0</v>
      </c>
      <c r="E112" s="220">
        <f t="shared" si="46"/>
        <v>0</v>
      </c>
      <c r="F112" s="220">
        <f t="shared" si="46"/>
        <v>0</v>
      </c>
      <c r="G112" s="220">
        <f t="shared" si="46"/>
        <v>0</v>
      </c>
      <c r="H112" s="220">
        <f t="shared" si="46"/>
        <v>0</v>
      </c>
      <c r="I112" s="220">
        <f t="shared" si="46"/>
        <v>0</v>
      </c>
      <c r="J112" s="220">
        <f t="shared" si="46"/>
        <v>0</v>
      </c>
      <c r="K112" s="220">
        <f t="shared" si="46"/>
        <v>0</v>
      </c>
      <c r="L112" s="220">
        <f t="shared" si="46"/>
        <v>0</v>
      </c>
      <c r="M112" s="220">
        <f t="shared" si="46"/>
        <v>0</v>
      </c>
      <c r="N112" s="220">
        <f t="shared" si="46"/>
        <v>0</v>
      </c>
      <c r="O112" s="220">
        <f t="shared" si="46"/>
        <v>0</v>
      </c>
      <c r="P112" s="220">
        <f t="shared" si="46"/>
        <v>0</v>
      </c>
      <c r="Q112" s="220">
        <f t="shared" si="46"/>
        <v>0</v>
      </c>
      <c r="R112" s="220">
        <f t="shared" si="46"/>
        <v>0</v>
      </c>
      <c r="S112" s="220">
        <f t="shared" si="46"/>
        <v>0</v>
      </c>
      <c r="T112" s="220">
        <f t="shared" si="46"/>
        <v>0</v>
      </c>
      <c r="U112" s="220">
        <f t="shared" si="46"/>
        <v>0</v>
      </c>
      <c r="V112" s="220">
        <f t="shared" si="46"/>
        <v>255153148.09000003</v>
      </c>
    </row>
    <row r="113" spans="1:32" s="55" customFormat="1" x14ac:dyDescent="0.35">
      <c r="A113" s="334" t="s">
        <v>178</v>
      </c>
      <c r="B113" s="334"/>
      <c r="C113" s="54">
        <f>(C112-V112)*0.0214</f>
        <v>0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AB113" s="168"/>
      <c r="AC113" s="168"/>
      <c r="AD113" s="168"/>
      <c r="AE113" s="168"/>
      <c r="AF113" s="168"/>
    </row>
    <row r="114" spans="1:32" s="55" customFormat="1" ht="32" customHeight="1" x14ac:dyDescent="0.35">
      <c r="A114" s="311" t="s">
        <v>179</v>
      </c>
      <c r="B114" s="311"/>
      <c r="C114" s="54">
        <f>C112+C113</f>
        <v>255153148.09000003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AB114" s="168"/>
      <c r="AC114" s="168"/>
      <c r="AD114" s="168"/>
      <c r="AE114" s="168"/>
      <c r="AF114" s="168"/>
    </row>
  </sheetData>
  <autoFilter ref="A8:V9"/>
  <mergeCells count="47">
    <mergeCell ref="A1:V1"/>
    <mergeCell ref="AC2:AD2"/>
    <mergeCell ref="D4:I4"/>
    <mergeCell ref="J4:L4"/>
    <mergeCell ref="M4:N7"/>
    <mergeCell ref="O4:P7"/>
    <mergeCell ref="Q4:R7"/>
    <mergeCell ref="J5:J7"/>
    <mergeCell ref="AC4:AC8"/>
    <mergeCell ref="E5:E7"/>
    <mergeCell ref="F5:F7"/>
    <mergeCell ref="G5:G7"/>
    <mergeCell ref="H5:H7"/>
    <mergeCell ref="I5:I7"/>
    <mergeCell ref="Y4:Y8"/>
    <mergeCell ref="AE4:AE8"/>
    <mergeCell ref="AF4:AF9"/>
    <mergeCell ref="A10:V10"/>
    <mergeCell ref="A112:B112"/>
    <mergeCell ref="A113:B113"/>
    <mergeCell ref="AD4:AD8"/>
    <mergeCell ref="D5:D7"/>
    <mergeCell ref="A13:B13"/>
    <mergeCell ref="A14:B14"/>
    <mergeCell ref="A16:B16"/>
    <mergeCell ref="S4:T7"/>
    <mergeCell ref="U4:U7"/>
    <mergeCell ref="V4:V7"/>
    <mergeCell ref="K5:K7"/>
    <mergeCell ref="L5:L7"/>
    <mergeCell ref="A15:V15"/>
    <mergeCell ref="A114:B114"/>
    <mergeCell ref="A93:B93"/>
    <mergeCell ref="A94:B94"/>
    <mergeCell ref="A107:V107"/>
    <mergeCell ref="A95:V95"/>
    <mergeCell ref="A96:V96"/>
    <mergeCell ref="A102:V102"/>
    <mergeCell ref="A106:B106"/>
    <mergeCell ref="A101:B101"/>
    <mergeCell ref="A100:B100"/>
    <mergeCell ref="A11:C11"/>
    <mergeCell ref="W4:W8"/>
    <mergeCell ref="Z4:Z8"/>
    <mergeCell ref="AA4:AA8"/>
    <mergeCell ref="AB4:AB9"/>
    <mergeCell ref="X4:X9"/>
  </mergeCells>
  <conditionalFormatting sqref="B109">
    <cfRule type="duplicateValues" dxfId="2" priority="1"/>
  </conditionalFormatting>
  <pageMargins left="0.23622047244094491" right="0.23622047244094491" top="0.55118110236220474" bottom="0.39370078740157483" header="0.31496062992125984" footer="0.27559055118110237"/>
  <pageSetup paperSize="9" scale="36" orientation="landscape" r:id="rId1"/>
  <headerFooter>
    <oddHeader>Страница 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="70" zoomScaleNormal="70" zoomScaleSheetLayoutView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N41" sqref="N41"/>
    </sheetView>
  </sheetViews>
  <sheetFormatPr defaultColWidth="9.08984375" defaultRowHeight="15.5" x14ac:dyDescent="0.35"/>
  <cols>
    <col min="1" max="1" width="7.453125" style="135" customWidth="1"/>
    <col min="2" max="2" width="49.54296875" style="137" customWidth="1"/>
    <col min="3" max="3" width="20" style="224" customWidth="1"/>
    <col min="4" max="4" width="16.453125" style="224" customWidth="1"/>
    <col min="5" max="5" width="15.90625" style="224" customWidth="1"/>
    <col min="6" max="6" width="16.54296875" style="224" customWidth="1"/>
    <col min="7" max="7" width="15.6328125" style="224" customWidth="1"/>
    <col min="8" max="8" width="15.453125" style="224" customWidth="1"/>
    <col min="9" max="9" width="15.90625" style="224" customWidth="1"/>
    <col min="10" max="10" width="9.54296875" style="224" customWidth="1"/>
    <col min="11" max="11" width="16.6328125" style="224" customWidth="1"/>
    <col min="12" max="12" width="14" style="224" customWidth="1"/>
    <col min="13" max="13" width="11.453125" style="224" customWidth="1"/>
    <col min="14" max="14" width="18.90625" style="224" customWidth="1"/>
    <col min="15" max="15" width="11.08984375" style="224" customWidth="1"/>
    <col min="16" max="16" width="14.36328125" style="224" customWidth="1"/>
    <col min="17" max="17" width="13" style="224" customWidth="1"/>
    <col min="18" max="18" width="20.08984375" style="224" customWidth="1"/>
    <col min="19" max="19" width="12.453125" style="224" customWidth="1"/>
    <col min="20" max="20" width="16.90625" style="224" customWidth="1"/>
    <col min="21" max="21" width="9" style="224" customWidth="1"/>
    <col min="22" max="22" width="29.26953125" style="224" customWidth="1"/>
    <col min="23" max="23" width="29.26953125" style="55" hidden="1" customWidth="1"/>
    <col min="24" max="32" width="19.36328125" style="55" hidden="1" customWidth="1"/>
    <col min="33" max="34" width="19.36328125" style="55" customWidth="1"/>
    <col min="35" max="16384" width="9.08984375" style="55"/>
  </cols>
  <sheetData>
    <row r="1" spans="1:32" x14ac:dyDescent="0.35">
      <c r="A1" s="295" t="s">
        <v>197</v>
      </c>
      <c r="B1" s="295"/>
      <c r="C1" s="295"/>
      <c r="D1" s="295"/>
      <c r="E1" s="363"/>
      <c r="F1" s="363"/>
      <c r="G1" s="363"/>
      <c r="H1" s="363"/>
      <c r="I1" s="363"/>
      <c r="J1" s="295"/>
      <c r="K1" s="295"/>
      <c r="L1" s="295"/>
      <c r="M1" s="295"/>
      <c r="N1" s="295"/>
      <c r="O1" s="295"/>
      <c r="P1" s="363"/>
      <c r="Q1" s="295"/>
      <c r="R1" s="295"/>
      <c r="S1" s="295"/>
      <c r="T1" s="363"/>
      <c r="U1" s="295"/>
      <c r="V1" s="295"/>
    </row>
    <row r="2" spans="1:32" x14ac:dyDescent="0.35">
      <c r="A2" s="60"/>
      <c r="B2" s="127"/>
    </row>
    <row r="3" spans="1:32" ht="47.25" customHeight="1" x14ac:dyDescent="0.35">
      <c r="A3" s="361" t="s">
        <v>1</v>
      </c>
      <c r="B3" s="361" t="s">
        <v>2</v>
      </c>
      <c r="C3" s="307" t="s">
        <v>3</v>
      </c>
      <c r="D3" s="364" t="s">
        <v>4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6"/>
    </row>
    <row r="4" spans="1:32" ht="54.75" customHeight="1" x14ac:dyDescent="0.35">
      <c r="A4" s="299"/>
      <c r="B4" s="299"/>
      <c r="C4" s="280"/>
      <c r="D4" s="352" t="s">
        <v>5</v>
      </c>
      <c r="E4" s="352"/>
      <c r="F4" s="352"/>
      <c r="G4" s="352"/>
      <c r="H4" s="352"/>
      <c r="I4" s="352"/>
      <c r="J4" s="352" t="s">
        <v>6</v>
      </c>
      <c r="K4" s="352"/>
      <c r="L4" s="352"/>
      <c r="M4" s="352" t="s">
        <v>7</v>
      </c>
      <c r="N4" s="352"/>
      <c r="O4" s="352" t="s">
        <v>8</v>
      </c>
      <c r="P4" s="352"/>
      <c r="Q4" s="352" t="s">
        <v>9</v>
      </c>
      <c r="R4" s="352"/>
      <c r="S4" s="352" t="s">
        <v>10</v>
      </c>
      <c r="T4" s="352"/>
      <c r="U4" s="352" t="s">
        <v>11</v>
      </c>
      <c r="V4" s="352" t="s">
        <v>12</v>
      </c>
      <c r="W4" s="352" t="s">
        <v>25</v>
      </c>
      <c r="X4" s="352" t="s">
        <v>24</v>
      </c>
      <c r="Y4" s="352" t="s">
        <v>27</v>
      </c>
      <c r="Z4" s="352" t="s">
        <v>116</v>
      </c>
      <c r="AA4" s="329" t="s">
        <v>28</v>
      </c>
      <c r="AB4" s="329" t="s">
        <v>13</v>
      </c>
      <c r="AC4" s="329" t="s">
        <v>14</v>
      </c>
      <c r="AD4" s="329" t="s">
        <v>15</v>
      </c>
      <c r="AE4" s="330" t="s">
        <v>181</v>
      </c>
      <c r="AF4" s="307" t="s">
        <v>182</v>
      </c>
    </row>
    <row r="5" spans="1:32" ht="15.75" customHeight="1" x14ac:dyDescent="0.35">
      <c r="A5" s="299"/>
      <c r="B5" s="299"/>
      <c r="C5" s="280"/>
      <c r="D5" s="352" t="s">
        <v>16</v>
      </c>
      <c r="E5" s="352" t="s">
        <v>17</v>
      </c>
      <c r="F5" s="352" t="s">
        <v>18</v>
      </c>
      <c r="G5" s="352" t="s">
        <v>19</v>
      </c>
      <c r="H5" s="352" t="s">
        <v>20</v>
      </c>
      <c r="I5" s="352" t="s">
        <v>21</v>
      </c>
      <c r="J5" s="352"/>
      <c r="K5" s="352" t="s">
        <v>22</v>
      </c>
      <c r="L5" s="352" t="s">
        <v>23</v>
      </c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29"/>
      <c r="AB5" s="329"/>
      <c r="AC5" s="329"/>
      <c r="AD5" s="329"/>
      <c r="AE5" s="330"/>
      <c r="AF5" s="280"/>
    </row>
    <row r="6" spans="1:32" ht="15.75" customHeight="1" x14ac:dyDescent="0.35">
      <c r="A6" s="299"/>
      <c r="B6" s="299"/>
      <c r="C6" s="280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29"/>
      <c r="AB6" s="329"/>
      <c r="AC6" s="329"/>
      <c r="AD6" s="329"/>
      <c r="AE6" s="330"/>
      <c r="AF6" s="280"/>
    </row>
    <row r="7" spans="1:32" ht="84" customHeight="1" x14ac:dyDescent="0.35">
      <c r="A7" s="300"/>
      <c r="B7" s="300"/>
      <c r="C7" s="294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29"/>
      <c r="AB7" s="329"/>
      <c r="AC7" s="329"/>
      <c r="AD7" s="329"/>
      <c r="AE7" s="330"/>
      <c r="AF7" s="280"/>
    </row>
    <row r="8" spans="1:32" x14ac:dyDescent="0.35">
      <c r="A8" s="217"/>
      <c r="B8" s="218"/>
      <c r="C8" s="227" t="s">
        <v>29</v>
      </c>
      <c r="D8" s="227" t="s">
        <v>29</v>
      </c>
      <c r="E8" s="227" t="s">
        <v>29</v>
      </c>
      <c r="F8" s="227" t="s">
        <v>29</v>
      </c>
      <c r="G8" s="227" t="s">
        <v>29</v>
      </c>
      <c r="H8" s="227" t="s">
        <v>29</v>
      </c>
      <c r="I8" s="227" t="s">
        <v>29</v>
      </c>
      <c r="J8" s="227" t="s">
        <v>30</v>
      </c>
      <c r="K8" s="227" t="s">
        <v>29</v>
      </c>
      <c r="L8" s="227" t="s">
        <v>29</v>
      </c>
      <c r="M8" s="227" t="s">
        <v>31</v>
      </c>
      <c r="N8" s="227" t="s">
        <v>29</v>
      </c>
      <c r="O8" s="227" t="s">
        <v>31</v>
      </c>
      <c r="P8" s="227" t="s">
        <v>29</v>
      </c>
      <c r="Q8" s="227" t="s">
        <v>31</v>
      </c>
      <c r="R8" s="227" t="s">
        <v>29</v>
      </c>
      <c r="S8" s="227" t="s">
        <v>32</v>
      </c>
      <c r="T8" s="227" t="s">
        <v>29</v>
      </c>
      <c r="U8" s="227" t="s">
        <v>29</v>
      </c>
      <c r="V8" s="227"/>
      <c r="W8" s="352"/>
      <c r="X8" s="352"/>
      <c r="Y8" s="352"/>
      <c r="Z8" s="352"/>
      <c r="AA8" s="329"/>
      <c r="AB8" s="329"/>
      <c r="AC8" s="329"/>
      <c r="AD8" s="329"/>
      <c r="AE8" s="330"/>
      <c r="AF8" s="294"/>
    </row>
    <row r="9" spans="1:32" x14ac:dyDescent="0.35">
      <c r="A9" s="66">
        <v>1</v>
      </c>
      <c r="B9" s="63">
        <v>2</v>
      </c>
      <c r="C9" s="66">
        <v>3</v>
      </c>
      <c r="D9" s="63">
        <v>4</v>
      </c>
      <c r="E9" s="66">
        <v>5</v>
      </c>
      <c r="F9" s="63">
        <v>6</v>
      </c>
      <c r="G9" s="66">
        <v>7</v>
      </c>
      <c r="H9" s="63">
        <v>8</v>
      </c>
      <c r="I9" s="66">
        <v>9</v>
      </c>
      <c r="J9" s="63">
        <v>10</v>
      </c>
      <c r="K9" s="66">
        <v>11</v>
      </c>
      <c r="L9" s="63">
        <v>12</v>
      </c>
      <c r="M9" s="66">
        <v>13</v>
      </c>
      <c r="N9" s="63">
        <v>14</v>
      </c>
      <c r="O9" s="66">
        <v>15</v>
      </c>
      <c r="P9" s="63">
        <v>16</v>
      </c>
      <c r="Q9" s="66">
        <v>17</v>
      </c>
      <c r="R9" s="63">
        <v>18</v>
      </c>
      <c r="S9" s="63">
        <v>19</v>
      </c>
      <c r="T9" s="63">
        <v>20</v>
      </c>
      <c r="U9" s="63">
        <v>21</v>
      </c>
      <c r="V9" s="63">
        <v>22</v>
      </c>
      <c r="W9" s="352"/>
      <c r="X9" s="63"/>
      <c r="Y9" s="66"/>
      <c r="Z9" s="66"/>
      <c r="AA9" s="329"/>
      <c r="AB9" s="161"/>
      <c r="AC9" s="161"/>
      <c r="AD9" s="161"/>
      <c r="AE9" s="330"/>
      <c r="AF9" s="63"/>
    </row>
    <row r="10" spans="1:32" ht="15" customHeight="1" x14ac:dyDescent="0.35">
      <c r="A10" s="362" t="s">
        <v>149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2" x14ac:dyDescent="0.35">
      <c r="A11" s="353" t="s">
        <v>35</v>
      </c>
      <c r="B11" s="35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</row>
    <row r="12" spans="1:32" ht="27.65" customHeight="1" x14ac:dyDescent="0.35">
      <c r="A12" s="219">
        <v>1</v>
      </c>
      <c r="B12" s="33" t="s">
        <v>36</v>
      </c>
      <c r="C12" s="43">
        <f>D12+K12+L12+N12+P12+R12+T12+U12+V12</f>
        <v>6756955.7000000002</v>
      </c>
      <c r="D12" s="43">
        <f>E12+F12+G12+H12+I12</f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>
        <v>453.23</v>
      </c>
      <c r="T12" s="43">
        <f>S12*11890</f>
        <v>5388904.7000000002</v>
      </c>
      <c r="U12" s="43"/>
      <c r="V12" s="43">
        <f>AF12+W12+X12+Y12+Z12+AA12+AB12+AC12+AD12+AE12</f>
        <v>1368051</v>
      </c>
      <c r="W12" s="180"/>
      <c r="X12" s="180"/>
      <c r="Y12" s="180"/>
      <c r="Z12" s="180"/>
      <c r="AA12" s="180"/>
      <c r="AB12" s="180"/>
      <c r="AC12" s="180"/>
      <c r="AD12" s="180"/>
      <c r="AE12" s="165">
        <v>1368051</v>
      </c>
      <c r="AF12" s="180"/>
    </row>
    <row r="13" spans="1:32" ht="27.65" customHeight="1" x14ac:dyDescent="0.35">
      <c r="A13" s="219">
        <f>A12+1</f>
        <v>2</v>
      </c>
      <c r="B13" s="35" t="s">
        <v>37</v>
      </c>
      <c r="C13" s="43">
        <f t="shared" ref="C13:C14" si="0">D13+K13+L13+N13+P13+R13+T13+U13+V13</f>
        <v>391422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f t="shared" ref="V13:V14" si="1">AF13+W13+X13+Y13+Z13+AA13+AB13+AC13+AD13+AE13</f>
        <v>391422</v>
      </c>
      <c r="W13" s="180"/>
      <c r="X13" s="180"/>
      <c r="Y13" s="180"/>
      <c r="Z13" s="180"/>
      <c r="AA13" s="214">
        <v>391422</v>
      </c>
      <c r="AB13" s="180"/>
      <c r="AC13" s="180"/>
      <c r="AD13" s="180"/>
      <c r="AE13" s="165"/>
      <c r="AF13" s="180"/>
    </row>
    <row r="14" spans="1:32" ht="27.65" customHeight="1" x14ac:dyDescent="0.35">
      <c r="A14" s="219">
        <f t="shared" ref="A14:A16" si="2">A13+1</f>
        <v>3</v>
      </c>
      <c r="B14" s="35" t="s">
        <v>39</v>
      </c>
      <c r="C14" s="43">
        <f t="shared" si="0"/>
        <v>339249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>
        <f t="shared" si="1"/>
        <v>339249</v>
      </c>
      <c r="W14" s="180"/>
      <c r="X14" s="180"/>
      <c r="Y14" s="180"/>
      <c r="Z14" s="180"/>
      <c r="AA14" s="161">
        <v>339249</v>
      </c>
      <c r="AB14" s="180"/>
      <c r="AC14" s="180"/>
      <c r="AD14" s="180"/>
      <c r="AE14" s="165"/>
      <c r="AF14" s="180"/>
    </row>
    <row r="15" spans="1:32" ht="27.65" customHeight="1" x14ac:dyDescent="0.35">
      <c r="A15" s="219">
        <f t="shared" si="2"/>
        <v>4</v>
      </c>
      <c r="B15" s="35" t="s">
        <v>38</v>
      </c>
      <c r="C15" s="43">
        <f>D15+K15+L15+N15+P15+R15+T15+U15+V15</f>
        <v>6065263</v>
      </c>
      <c r="D15" s="43"/>
      <c r="E15" s="43"/>
      <c r="F15" s="43"/>
      <c r="G15" s="43"/>
      <c r="H15" s="43"/>
      <c r="I15" s="43"/>
      <c r="J15" s="43"/>
      <c r="K15" s="43"/>
      <c r="L15" s="43"/>
      <c r="M15" s="31">
        <v>290</v>
      </c>
      <c r="N15" s="31">
        <f>M15*8094</f>
        <v>2347260</v>
      </c>
      <c r="O15" s="31"/>
      <c r="P15" s="31"/>
      <c r="Q15" s="31"/>
      <c r="R15" s="31"/>
      <c r="S15" s="31">
        <v>312.7</v>
      </c>
      <c r="T15" s="31">
        <f>S15*11890</f>
        <v>3718003</v>
      </c>
      <c r="U15" s="43"/>
      <c r="V15" s="43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</row>
    <row r="16" spans="1:32" s="7" customFormat="1" x14ac:dyDescent="0.35">
      <c r="A16" s="219">
        <f t="shared" si="2"/>
        <v>5</v>
      </c>
      <c r="B16" s="177" t="s">
        <v>40</v>
      </c>
      <c r="C16" s="43">
        <f>D16+K16+L16+N16+P16+R16+T16+U16+V16</f>
        <v>4056168.26</v>
      </c>
      <c r="D16" s="43">
        <f>E16+F16+G16+H16+I16</f>
        <v>4056168.26</v>
      </c>
      <c r="E16" s="43">
        <v>618790.73</v>
      </c>
      <c r="F16" s="43">
        <v>1804512.06</v>
      </c>
      <c r="G16" s="43">
        <v>364658.21</v>
      </c>
      <c r="H16" s="43"/>
      <c r="I16" s="43">
        <v>1268207.26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</row>
    <row r="17" spans="1:32" s="7" customFormat="1" x14ac:dyDescent="0.35">
      <c r="A17" s="219">
        <f t="shared" ref="A17" si="3">A16+1</f>
        <v>6</v>
      </c>
      <c r="B17" s="33" t="s">
        <v>211</v>
      </c>
      <c r="C17" s="43">
        <f>D17+K17+L17+N17+P17+R17+T17+U17+V17</f>
        <v>5725700.2000000002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208">
        <v>2071735.2</v>
      </c>
      <c r="U17" s="43"/>
      <c r="V17" s="43">
        <f>AF17+W17+X17+Y17+Z17+AA17+AB17+AC17+AD17+AE17</f>
        <v>3653965</v>
      </c>
      <c r="W17" s="155"/>
      <c r="X17" s="155"/>
      <c r="Y17" s="155"/>
      <c r="Z17" s="155"/>
      <c r="AA17" s="155"/>
      <c r="AB17" s="155"/>
      <c r="AC17" s="155"/>
      <c r="AD17" s="158">
        <v>2442471</v>
      </c>
      <c r="AE17" s="158">
        <v>1211494</v>
      </c>
      <c r="AF17" s="155"/>
    </row>
    <row r="18" spans="1:32" x14ac:dyDescent="0.35">
      <c r="A18" s="351" t="s">
        <v>34</v>
      </c>
      <c r="B18" s="351"/>
      <c r="C18" s="43">
        <f>SUM(C12:C17)</f>
        <v>23334758.16</v>
      </c>
      <c r="D18" s="43">
        <f t="shared" ref="D18:V18" si="4">SUM(D12:D17)</f>
        <v>4056168.26</v>
      </c>
      <c r="E18" s="43">
        <f t="shared" si="4"/>
        <v>618790.73</v>
      </c>
      <c r="F18" s="43">
        <f t="shared" si="4"/>
        <v>1804512.06</v>
      </c>
      <c r="G18" s="43">
        <f t="shared" si="4"/>
        <v>364658.21</v>
      </c>
      <c r="H18" s="43">
        <f t="shared" si="4"/>
        <v>0</v>
      </c>
      <c r="I18" s="43">
        <f t="shared" si="4"/>
        <v>1268207.26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290</v>
      </c>
      <c r="N18" s="43">
        <f t="shared" si="4"/>
        <v>2347260</v>
      </c>
      <c r="O18" s="43">
        <f t="shared" si="4"/>
        <v>0</v>
      </c>
      <c r="P18" s="43">
        <f t="shared" si="4"/>
        <v>0</v>
      </c>
      <c r="Q18" s="43">
        <f t="shared" si="4"/>
        <v>0</v>
      </c>
      <c r="R18" s="43">
        <f t="shared" si="4"/>
        <v>0</v>
      </c>
      <c r="S18" s="43">
        <f t="shared" si="4"/>
        <v>765.93000000000006</v>
      </c>
      <c r="T18" s="43">
        <f t="shared" si="4"/>
        <v>11178642.899999999</v>
      </c>
      <c r="U18" s="43">
        <f t="shared" si="4"/>
        <v>0</v>
      </c>
      <c r="V18" s="43">
        <f t="shared" si="4"/>
        <v>5752687</v>
      </c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</row>
    <row r="19" spans="1:32" x14ac:dyDescent="0.35">
      <c r="A19" s="355" t="s">
        <v>41</v>
      </c>
      <c r="B19" s="355"/>
      <c r="C19" s="54">
        <f>C18</f>
        <v>23334758.16</v>
      </c>
      <c r="D19" s="54">
        <f t="shared" ref="D19:V19" si="5">D18</f>
        <v>4056168.26</v>
      </c>
      <c r="E19" s="54">
        <f t="shared" si="5"/>
        <v>618790.73</v>
      </c>
      <c r="F19" s="54">
        <f t="shared" si="5"/>
        <v>1804512.06</v>
      </c>
      <c r="G19" s="54">
        <f t="shared" si="5"/>
        <v>364658.21</v>
      </c>
      <c r="H19" s="54">
        <f t="shared" si="5"/>
        <v>0</v>
      </c>
      <c r="I19" s="54">
        <f t="shared" si="5"/>
        <v>1268207.26</v>
      </c>
      <c r="J19" s="54">
        <f t="shared" si="5"/>
        <v>0</v>
      </c>
      <c r="K19" s="54">
        <f t="shared" si="5"/>
        <v>0</v>
      </c>
      <c r="L19" s="54">
        <f t="shared" si="5"/>
        <v>0</v>
      </c>
      <c r="M19" s="54">
        <f t="shared" si="5"/>
        <v>290</v>
      </c>
      <c r="N19" s="54">
        <f t="shared" si="5"/>
        <v>2347260</v>
      </c>
      <c r="O19" s="54">
        <f t="shared" si="5"/>
        <v>0</v>
      </c>
      <c r="P19" s="54">
        <f t="shared" si="5"/>
        <v>0</v>
      </c>
      <c r="Q19" s="54">
        <f t="shared" si="5"/>
        <v>0</v>
      </c>
      <c r="R19" s="54">
        <f t="shared" si="5"/>
        <v>0</v>
      </c>
      <c r="S19" s="54">
        <f t="shared" si="5"/>
        <v>765.93000000000006</v>
      </c>
      <c r="T19" s="54">
        <f t="shared" si="5"/>
        <v>11178642.899999999</v>
      </c>
      <c r="U19" s="54">
        <f t="shared" si="5"/>
        <v>0</v>
      </c>
      <c r="V19" s="54">
        <f t="shared" si="5"/>
        <v>5752687</v>
      </c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</row>
    <row r="20" spans="1:32" x14ac:dyDescent="0.35">
      <c r="A20" s="356" t="s">
        <v>42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8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</row>
    <row r="21" spans="1:32" ht="17.399999999999999" customHeight="1" x14ac:dyDescent="0.35">
      <c r="A21" s="359" t="s">
        <v>43</v>
      </c>
      <c r="B21" s="36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</row>
    <row r="22" spans="1:32" ht="17.399999999999999" customHeight="1" x14ac:dyDescent="0.35">
      <c r="A22" s="186">
        <f>A17+1</f>
        <v>7</v>
      </c>
      <c r="B22" s="33" t="s">
        <v>53</v>
      </c>
      <c r="C22" s="43">
        <f>D22+K22+L22+N22+P22+R22+T22+U22+V22</f>
        <v>3333305.41</v>
      </c>
      <c r="D22" s="54"/>
      <c r="E22" s="54"/>
      <c r="F22" s="54"/>
      <c r="G22" s="54"/>
      <c r="H22" s="54"/>
      <c r="I22" s="54"/>
      <c r="J22" s="65">
        <v>1</v>
      </c>
      <c r="K22" s="43">
        <v>2976997</v>
      </c>
      <c r="L22" s="43">
        <v>82136</v>
      </c>
      <c r="M22" s="54"/>
      <c r="N22" s="54"/>
      <c r="O22" s="54"/>
      <c r="P22" s="54"/>
      <c r="Q22" s="54"/>
      <c r="R22" s="54"/>
      <c r="S22" s="54"/>
      <c r="T22" s="54"/>
      <c r="U22" s="54"/>
      <c r="V22" s="43">
        <f>AF22+W22+X22+Y22+Z22+AA22+AB22+AC22+AD22+AE22</f>
        <v>274172.40999999997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44">
        <v>274172.40999999997</v>
      </c>
    </row>
    <row r="23" spans="1:32" x14ac:dyDescent="0.35">
      <c r="A23" s="186">
        <f>A22+1</f>
        <v>8</v>
      </c>
      <c r="B23" s="33" t="s">
        <v>210</v>
      </c>
      <c r="C23" s="43">
        <f>D23+K23+L23+N23+P23+R23+T23+U23+V23</f>
        <v>2301850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43">
        <f>AF23+W23+X23+Y23+Z23+AA23+AB23+AC23+AD23+AE23</f>
        <v>2301850</v>
      </c>
      <c r="W23" s="180"/>
      <c r="X23" s="180"/>
      <c r="Y23" s="180"/>
      <c r="Z23" s="180"/>
      <c r="AA23" s="180"/>
      <c r="AB23" s="215">
        <v>2301850</v>
      </c>
      <c r="AC23" s="180"/>
      <c r="AD23" s="180"/>
      <c r="AE23" s="180"/>
      <c r="AF23" s="180"/>
    </row>
    <row r="24" spans="1:32" x14ac:dyDescent="0.35">
      <c r="A24" s="186">
        <f t="shared" ref="A24:A26" si="6">A23+1</f>
        <v>9</v>
      </c>
      <c r="B24" s="177" t="s">
        <v>57</v>
      </c>
      <c r="C24" s="43">
        <f>D24+K24+L24+N24+P24+R24+T24+U24+V24</f>
        <v>520000</v>
      </c>
      <c r="D24" s="54"/>
      <c r="E24" s="54"/>
      <c r="F24" s="4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43">
        <f>AF24+W24+X24+Y24+Z24+AA24+AB24+AC24+AD24+AE24</f>
        <v>520000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216">
        <v>520000</v>
      </c>
    </row>
    <row r="25" spans="1:32" x14ac:dyDescent="0.35">
      <c r="A25" s="186">
        <f t="shared" si="6"/>
        <v>10</v>
      </c>
      <c r="B25" s="177" t="s">
        <v>77</v>
      </c>
      <c r="C25" s="43">
        <f>D25+K25+L25+N25+P25+R25+T25+U25+V25</f>
        <v>2587361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43">
        <f>AF25+W25+X25+Y25+Z25+AA25+AB25+AC25+AD25+AE25</f>
        <v>2587361</v>
      </c>
      <c r="W25" s="180"/>
      <c r="X25" s="180"/>
      <c r="Y25" s="180"/>
      <c r="Z25" s="180"/>
      <c r="AA25" s="180"/>
      <c r="AB25" s="215">
        <v>2587361</v>
      </c>
      <c r="AC25" s="180"/>
      <c r="AD25" s="180"/>
      <c r="AE25" s="180"/>
      <c r="AF25" s="180"/>
    </row>
    <row r="26" spans="1:32" x14ac:dyDescent="0.35">
      <c r="A26" s="186">
        <f t="shared" si="6"/>
        <v>11</v>
      </c>
      <c r="B26" s="177" t="s">
        <v>212</v>
      </c>
      <c r="C26" s="43">
        <f>D26+K26+L26+N26+P26+R26+T26+U26+V26</f>
        <v>2740004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43">
        <f>AF26+W26+X26+Y26+Z26+AA26+AB26+AC26+AD26+AE26</f>
        <v>2740004</v>
      </c>
      <c r="W26" s="180"/>
      <c r="X26" s="180"/>
      <c r="Y26" s="180"/>
      <c r="Z26" s="180"/>
      <c r="AA26" s="180"/>
      <c r="AB26" s="215">
        <v>2740004</v>
      </c>
      <c r="AC26" s="180"/>
      <c r="AD26" s="180"/>
      <c r="AE26" s="180"/>
      <c r="AF26" s="180"/>
    </row>
    <row r="27" spans="1:32" x14ac:dyDescent="0.35">
      <c r="A27" s="351" t="s">
        <v>34</v>
      </c>
      <c r="B27" s="351"/>
      <c r="C27" s="43">
        <f>SUM(C22:C26)</f>
        <v>11482520.41</v>
      </c>
      <c r="D27" s="43">
        <f t="shared" ref="D27:V27" si="7">SUM(D22:D26)</f>
        <v>0</v>
      </c>
      <c r="E27" s="43">
        <f t="shared" si="7"/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65">
        <f t="shared" si="7"/>
        <v>1</v>
      </c>
      <c r="K27" s="43">
        <f t="shared" si="7"/>
        <v>2976997</v>
      </c>
      <c r="L27" s="43">
        <f t="shared" si="7"/>
        <v>82136</v>
      </c>
      <c r="M27" s="43">
        <f t="shared" si="7"/>
        <v>0</v>
      </c>
      <c r="N27" s="43">
        <f t="shared" si="7"/>
        <v>0</v>
      </c>
      <c r="O27" s="43">
        <f t="shared" si="7"/>
        <v>0</v>
      </c>
      <c r="P27" s="43">
        <f t="shared" si="7"/>
        <v>0</v>
      </c>
      <c r="Q27" s="43">
        <f t="shared" si="7"/>
        <v>0</v>
      </c>
      <c r="R27" s="43">
        <f t="shared" si="7"/>
        <v>0</v>
      </c>
      <c r="S27" s="43">
        <f t="shared" si="7"/>
        <v>0</v>
      </c>
      <c r="T27" s="43">
        <f t="shared" si="7"/>
        <v>0</v>
      </c>
      <c r="U27" s="43">
        <f t="shared" si="7"/>
        <v>0</v>
      </c>
      <c r="V27" s="43">
        <f t="shared" si="7"/>
        <v>8423387.4100000001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</row>
    <row r="28" spans="1:32" x14ac:dyDescent="0.35">
      <c r="A28" s="304" t="s">
        <v>112</v>
      </c>
      <c r="B28" s="306"/>
      <c r="C28" s="54">
        <f>C27</f>
        <v>11482520.41</v>
      </c>
      <c r="D28" s="54">
        <f t="shared" ref="D28:V28" si="8">D27</f>
        <v>0</v>
      </c>
      <c r="E28" s="54">
        <f t="shared" si="8"/>
        <v>0</v>
      </c>
      <c r="F28" s="54">
        <f t="shared" si="8"/>
        <v>0</v>
      </c>
      <c r="G28" s="54">
        <f t="shared" si="8"/>
        <v>0</v>
      </c>
      <c r="H28" s="54">
        <f t="shared" si="8"/>
        <v>0</v>
      </c>
      <c r="I28" s="54">
        <f t="shared" si="8"/>
        <v>0</v>
      </c>
      <c r="J28" s="229">
        <f t="shared" si="8"/>
        <v>1</v>
      </c>
      <c r="K28" s="54">
        <f t="shared" si="8"/>
        <v>2976997</v>
      </c>
      <c r="L28" s="54">
        <f t="shared" si="8"/>
        <v>82136</v>
      </c>
      <c r="M28" s="54">
        <f t="shared" si="8"/>
        <v>0</v>
      </c>
      <c r="N28" s="54">
        <f t="shared" si="8"/>
        <v>0</v>
      </c>
      <c r="O28" s="54">
        <f t="shared" si="8"/>
        <v>0</v>
      </c>
      <c r="P28" s="54">
        <f t="shared" si="8"/>
        <v>0</v>
      </c>
      <c r="Q28" s="54">
        <f t="shared" si="8"/>
        <v>0</v>
      </c>
      <c r="R28" s="54">
        <f t="shared" si="8"/>
        <v>0</v>
      </c>
      <c r="S28" s="54">
        <f t="shared" si="8"/>
        <v>0</v>
      </c>
      <c r="T28" s="54">
        <f t="shared" si="8"/>
        <v>0</v>
      </c>
      <c r="U28" s="54">
        <f t="shared" si="8"/>
        <v>0</v>
      </c>
      <c r="V28" s="54">
        <f t="shared" si="8"/>
        <v>8423387.4100000001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</row>
    <row r="29" spans="1:32" x14ac:dyDescent="0.35">
      <c r="A29" s="46" t="s">
        <v>114</v>
      </c>
      <c r="B29" s="35"/>
      <c r="C29" s="54"/>
      <c r="D29" s="54"/>
      <c r="E29" s="54"/>
      <c r="F29" s="54"/>
      <c r="G29" s="54"/>
      <c r="H29" s="54"/>
      <c r="I29" s="54"/>
      <c r="J29" s="229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</row>
    <row r="30" spans="1:32" x14ac:dyDescent="0.35">
      <c r="A30" s="22">
        <f>A26+1</f>
        <v>12</v>
      </c>
      <c r="B30" s="35" t="s">
        <v>115</v>
      </c>
      <c r="C30" s="43">
        <f t="shared" ref="C30:C31" si="9">D30+K30+L30+N30+P30+R30+T30+U30+V30</f>
        <v>6475938</v>
      </c>
      <c r="D30" s="54"/>
      <c r="E30" s="54"/>
      <c r="F30" s="54"/>
      <c r="G30" s="54"/>
      <c r="H30" s="54"/>
      <c r="I30" s="54"/>
      <c r="J30" s="229"/>
      <c r="K30" s="54"/>
      <c r="L30" s="54"/>
      <c r="M30" s="54"/>
      <c r="N30" s="54"/>
      <c r="O30" s="54"/>
      <c r="P30" s="54"/>
      <c r="Q30" s="54"/>
      <c r="R30" s="54"/>
      <c r="S30" s="54"/>
      <c r="T30" s="43">
        <v>4614432</v>
      </c>
      <c r="U30" s="54"/>
      <c r="V30" s="43">
        <f t="shared" ref="V30:V31" si="10">AF30+W30+X30+Y30+Z30+AA30+AB30+AC30+AD30+AE30</f>
        <v>1861506</v>
      </c>
      <c r="W30" s="180"/>
      <c r="X30" s="180"/>
      <c r="Y30" s="180"/>
      <c r="Z30" s="180"/>
      <c r="AA30" s="180"/>
      <c r="AB30" s="158"/>
      <c r="AC30" s="158"/>
      <c r="AD30" s="158"/>
      <c r="AE30" s="158">
        <v>1861506</v>
      </c>
      <c r="AF30" s="180"/>
    </row>
    <row r="31" spans="1:32" x14ac:dyDescent="0.35">
      <c r="A31" s="175">
        <f>A30+1</f>
        <v>13</v>
      </c>
      <c r="B31" s="177" t="s">
        <v>204</v>
      </c>
      <c r="C31" s="43">
        <f t="shared" si="9"/>
        <v>2405880</v>
      </c>
      <c r="D31" s="54"/>
      <c r="E31" s="54"/>
      <c r="F31" s="54"/>
      <c r="G31" s="54"/>
      <c r="H31" s="54"/>
      <c r="I31" s="54"/>
      <c r="J31" s="229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43">
        <f t="shared" si="10"/>
        <v>2405880</v>
      </c>
      <c r="W31" s="180"/>
      <c r="X31" s="180"/>
      <c r="Y31" s="180"/>
      <c r="Z31" s="180"/>
      <c r="AA31" s="180"/>
      <c r="AB31" s="158">
        <v>2405880</v>
      </c>
      <c r="AC31" s="158"/>
      <c r="AD31" s="158"/>
      <c r="AE31" s="158"/>
      <c r="AF31" s="180"/>
    </row>
    <row r="32" spans="1:32" x14ac:dyDescent="0.35">
      <c r="A32" s="312" t="s">
        <v>34</v>
      </c>
      <c r="B32" s="313"/>
      <c r="C32" s="43">
        <f>SUM(C30:C31)</f>
        <v>8881818</v>
      </c>
      <c r="D32" s="43">
        <f t="shared" ref="D32:V32" si="11">SUM(D30:D31)</f>
        <v>0</v>
      </c>
      <c r="E32" s="43">
        <f t="shared" si="11"/>
        <v>0</v>
      </c>
      <c r="F32" s="43">
        <f t="shared" si="11"/>
        <v>0</v>
      </c>
      <c r="G32" s="43">
        <f t="shared" si="11"/>
        <v>0</v>
      </c>
      <c r="H32" s="43">
        <f t="shared" si="11"/>
        <v>0</v>
      </c>
      <c r="I32" s="43">
        <f t="shared" si="11"/>
        <v>0</v>
      </c>
      <c r="J32" s="65">
        <f t="shared" si="11"/>
        <v>0</v>
      </c>
      <c r="K32" s="43">
        <f t="shared" si="11"/>
        <v>0</v>
      </c>
      <c r="L32" s="43">
        <f t="shared" si="11"/>
        <v>0</v>
      </c>
      <c r="M32" s="43">
        <f t="shared" si="11"/>
        <v>0</v>
      </c>
      <c r="N32" s="43">
        <f t="shared" si="11"/>
        <v>0</v>
      </c>
      <c r="O32" s="43">
        <f t="shared" si="11"/>
        <v>0</v>
      </c>
      <c r="P32" s="43">
        <f t="shared" si="11"/>
        <v>0</v>
      </c>
      <c r="Q32" s="43">
        <f t="shared" si="11"/>
        <v>0</v>
      </c>
      <c r="R32" s="43">
        <f t="shared" si="11"/>
        <v>0</v>
      </c>
      <c r="S32" s="43">
        <f t="shared" si="11"/>
        <v>0</v>
      </c>
      <c r="T32" s="43">
        <f t="shared" si="11"/>
        <v>4614432</v>
      </c>
      <c r="U32" s="43">
        <f t="shared" si="11"/>
        <v>0</v>
      </c>
      <c r="V32" s="43">
        <f t="shared" si="11"/>
        <v>4267386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</row>
    <row r="33" spans="1:32" x14ac:dyDescent="0.35">
      <c r="A33" s="314" t="s">
        <v>117</v>
      </c>
      <c r="B33" s="315"/>
      <c r="C33" s="54">
        <f>C32</f>
        <v>8881818</v>
      </c>
      <c r="D33" s="54">
        <f t="shared" ref="D33:V33" si="12">D32</f>
        <v>0</v>
      </c>
      <c r="E33" s="54">
        <f t="shared" si="12"/>
        <v>0</v>
      </c>
      <c r="F33" s="54">
        <f t="shared" si="12"/>
        <v>0</v>
      </c>
      <c r="G33" s="54">
        <f t="shared" si="12"/>
        <v>0</v>
      </c>
      <c r="H33" s="54">
        <f t="shared" si="12"/>
        <v>0</v>
      </c>
      <c r="I33" s="54">
        <f t="shared" si="12"/>
        <v>0</v>
      </c>
      <c r="J33" s="229">
        <f t="shared" si="12"/>
        <v>0</v>
      </c>
      <c r="K33" s="54">
        <f t="shared" si="12"/>
        <v>0</v>
      </c>
      <c r="L33" s="54">
        <f t="shared" si="12"/>
        <v>0</v>
      </c>
      <c r="M33" s="54">
        <f t="shared" si="12"/>
        <v>0</v>
      </c>
      <c r="N33" s="54">
        <f t="shared" si="12"/>
        <v>0</v>
      </c>
      <c r="O33" s="54">
        <f t="shared" si="12"/>
        <v>0</v>
      </c>
      <c r="P33" s="54">
        <f t="shared" si="12"/>
        <v>0</v>
      </c>
      <c r="Q33" s="54">
        <f t="shared" si="12"/>
        <v>0</v>
      </c>
      <c r="R33" s="54">
        <f t="shared" si="12"/>
        <v>0</v>
      </c>
      <c r="S33" s="54">
        <f t="shared" si="12"/>
        <v>0</v>
      </c>
      <c r="T33" s="54">
        <f t="shared" si="12"/>
        <v>4614432</v>
      </c>
      <c r="U33" s="54">
        <f t="shared" si="12"/>
        <v>0</v>
      </c>
      <c r="V33" s="54">
        <f t="shared" si="12"/>
        <v>4267386</v>
      </c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</row>
    <row r="34" spans="1:32" ht="15.5" customHeight="1" x14ac:dyDescent="0.35">
      <c r="A34" s="353" t="s">
        <v>132</v>
      </c>
      <c r="B34" s="354"/>
      <c r="C34" s="54">
        <f t="shared" ref="C34:V34" si="13">C19+C28+C33</f>
        <v>43699096.57</v>
      </c>
      <c r="D34" s="54">
        <f t="shared" si="13"/>
        <v>4056168.26</v>
      </c>
      <c r="E34" s="54">
        <f t="shared" si="13"/>
        <v>618790.73</v>
      </c>
      <c r="F34" s="54">
        <f t="shared" si="13"/>
        <v>1804512.06</v>
      </c>
      <c r="G34" s="54">
        <f t="shared" si="13"/>
        <v>364658.21</v>
      </c>
      <c r="H34" s="54">
        <f t="shared" si="13"/>
        <v>0</v>
      </c>
      <c r="I34" s="54">
        <f t="shared" si="13"/>
        <v>1268207.26</v>
      </c>
      <c r="J34" s="229">
        <f t="shared" si="13"/>
        <v>1</v>
      </c>
      <c r="K34" s="54">
        <f t="shared" si="13"/>
        <v>2976997</v>
      </c>
      <c r="L34" s="54">
        <f t="shared" si="13"/>
        <v>82136</v>
      </c>
      <c r="M34" s="54">
        <f t="shared" si="13"/>
        <v>290</v>
      </c>
      <c r="N34" s="54">
        <f t="shared" si="13"/>
        <v>2347260</v>
      </c>
      <c r="O34" s="54">
        <f t="shared" si="13"/>
        <v>0</v>
      </c>
      <c r="P34" s="54">
        <f t="shared" si="13"/>
        <v>0</v>
      </c>
      <c r="Q34" s="54">
        <f t="shared" si="13"/>
        <v>0</v>
      </c>
      <c r="R34" s="54">
        <f t="shared" si="13"/>
        <v>0</v>
      </c>
      <c r="S34" s="54">
        <f t="shared" si="13"/>
        <v>765.93000000000006</v>
      </c>
      <c r="T34" s="54">
        <f t="shared" si="13"/>
        <v>15793074.899999999</v>
      </c>
      <c r="U34" s="54">
        <f t="shared" si="13"/>
        <v>0</v>
      </c>
      <c r="V34" s="54">
        <f t="shared" si="13"/>
        <v>18443460.41</v>
      </c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</row>
    <row r="35" spans="1:32" x14ac:dyDescent="0.35">
      <c r="A35" s="349" t="s">
        <v>178</v>
      </c>
      <c r="B35" s="349"/>
      <c r="C35" s="54">
        <f>(C34-V34)*0.0214</f>
        <v>540470.613824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</row>
    <row r="36" spans="1:32" ht="34.25" customHeight="1" x14ac:dyDescent="0.35">
      <c r="A36" s="350" t="s">
        <v>179</v>
      </c>
      <c r="B36" s="350"/>
      <c r="C36" s="54">
        <f>C34+C35</f>
        <v>44239567.183824003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32" x14ac:dyDescent="0.35">
      <c r="C37" s="188"/>
    </row>
    <row r="40" spans="1:32" x14ac:dyDescent="0.35">
      <c r="W40" s="191"/>
    </row>
  </sheetData>
  <autoFilter ref="A9:V35"/>
  <mergeCells count="45">
    <mergeCell ref="S4:T7"/>
    <mergeCell ref="U4:U7"/>
    <mergeCell ref="V4:V7"/>
    <mergeCell ref="D5:D7"/>
    <mergeCell ref="E5:E7"/>
    <mergeCell ref="F5:F7"/>
    <mergeCell ref="G5:G7"/>
    <mergeCell ref="A3:A7"/>
    <mergeCell ref="K5:K7"/>
    <mergeCell ref="L5:L7"/>
    <mergeCell ref="A10:V10"/>
    <mergeCell ref="A1:V1"/>
    <mergeCell ref="H5:H7"/>
    <mergeCell ref="I5:I7"/>
    <mergeCell ref="J5:J7"/>
    <mergeCell ref="D3:V3"/>
    <mergeCell ref="C3:C7"/>
    <mergeCell ref="B3:B7"/>
    <mergeCell ref="D4:I4"/>
    <mergeCell ref="J4:L4"/>
    <mergeCell ref="M4:N7"/>
    <mergeCell ref="O4:P7"/>
    <mergeCell ref="Q4:R7"/>
    <mergeCell ref="A11:B11"/>
    <mergeCell ref="A34:B34"/>
    <mergeCell ref="A19:B19"/>
    <mergeCell ref="A20:V20"/>
    <mergeCell ref="A21:B21"/>
    <mergeCell ref="A32:B32"/>
    <mergeCell ref="A33:B33"/>
    <mergeCell ref="AF4:AF8"/>
    <mergeCell ref="W4:W9"/>
    <mergeCell ref="X4:X8"/>
    <mergeCell ref="Y4:Y8"/>
    <mergeCell ref="Z4:Z8"/>
    <mergeCell ref="AA4:AA9"/>
    <mergeCell ref="AB4:AB8"/>
    <mergeCell ref="AC4:AC8"/>
    <mergeCell ref="AD4:AD8"/>
    <mergeCell ref="AE4:AE9"/>
    <mergeCell ref="A35:B35"/>
    <mergeCell ref="A36:B36"/>
    <mergeCell ref="A18:B18"/>
    <mergeCell ref="A27:B27"/>
    <mergeCell ref="A28:B28"/>
  </mergeCells>
  <conditionalFormatting sqref="A34">
    <cfRule type="duplicateValues" dxfId="1" priority="1"/>
  </conditionalFormatting>
  <conditionalFormatting sqref="B12 A11 B16">
    <cfRule type="duplicateValues" dxfId="0" priority="2"/>
  </conditionalFormatting>
  <pageMargins left="0.23622047244094491" right="0.23622047244094491" top="0.55118110236220474" bottom="0.39370078740157483" header="0.31496062992125984" footer="0.23622047244094491"/>
  <pageSetup paperSize="9" scale="38" orientation="landscape" r:id="rId1"/>
  <headerFooter>
    <oddHeader>Страница &amp;P</oddHeader>
  </headerFooter>
  <colBreaks count="1" manualBreakCount="1">
    <brk id="2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08984375" defaultRowHeight="14.5" x14ac:dyDescent="0.35"/>
  <cols>
    <col min="1" max="1" width="24.36328125" style="1" customWidth="1"/>
    <col min="2" max="2" width="9.08984375" style="1"/>
    <col min="3" max="3" width="17.36328125" style="1" customWidth="1"/>
    <col min="4" max="4" width="16.54296875" style="1" customWidth="1"/>
    <col min="5" max="5" width="14.54296875" style="1" customWidth="1"/>
    <col min="6" max="6" width="17.90625" style="1" customWidth="1"/>
    <col min="7" max="7" width="19.36328125" style="1" customWidth="1"/>
    <col min="8" max="16384" width="9.08984375" style="1"/>
  </cols>
  <sheetData>
    <row r="3" spans="1:7" x14ac:dyDescent="0.35">
      <c r="B3" s="1" t="s">
        <v>155</v>
      </c>
      <c r="C3" s="1" t="s">
        <v>156</v>
      </c>
      <c r="D3" s="1">
        <v>2020</v>
      </c>
      <c r="E3" s="1">
        <v>2021</v>
      </c>
      <c r="F3" s="1">
        <v>2022</v>
      </c>
      <c r="G3" s="1" t="s">
        <v>177</v>
      </c>
    </row>
    <row r="4" spans="1:7" x14ac:dyDescent="0.35">
      <c r="A4" s="1" t="s">
        <v>157</v>
      </c>
      <c r="C4" s="2" t="e">
        <f>D4+E4+F4</f>
        <v>#REF!</v>
      </c>
      <c r="D4" s="2" t="e">
        <f>'2020'!#REF!</f>
        <v>#REF!</v>
      </c>
      <c r="E4" s="2" t="e">
        <f>'2021'!#REF!</f>
        <v>#REF!</v>
      </c>
      <c r="F4" s="2" t="e">
        <f>'2022'!#REF!</f>
        <v>#REF!</v>
      </c>
      <c r="G4" s="2" t="e">
        <f>C4-'Раздел 1'!#REF!</f>
        <v>#REF!</v>
      </c>
    </row>
    <row r="5" spans="1:7" x14ac:dyDescent="0.35">
      <c r="A5" s="1" t="s">
        <v>158</v>
      </c>
      <c r="C5" s="2" t="e">
        <f t="shared" ref="C5:C21" si="0">D5+E5+F5</f>
        <v>#REF!</v>
      </c>
      <c r="D5" s="2" t="e">
        <f>'2020'!#REF!</f>
        <v>#REF!</v>
      </c>
      <c r="E5" s="2" t="e">
        <f>'2021'!#REF!</f>
        <v>#REF!</v>
      </c>
      <c r="F5" s="2" t="e">
        <f>'2022'!#REF!</f>
        <v>#REF!</v>
      </c>
      <c r="G5" s="4" t="e">
        <f>C5-'Раздел 1'!#REF!</f>
        <v>#REF!</v>
      </c>
    </row>
    <row r="6" spans="1:7" x14ac:dyDescent="0.35">
      <c r="A6" s="1" t="s">
        <v>159</v>
      </c>
      <c r="C6" s="2" t="e">
        <f t="shared" si="0"/>
        <v>#REF!</v>
      </c>
      <c r="D6" s="2" t="e">
        <f>'2020'!#REF!</f>
        <v>#REF!</v>
      </c>
      <c r="E6" s="2">
        <f>'2021'!C14</f>
        <v>3698020</v>
      </c>
      <c r="F6" s="2">
        <f>'2022'!C35</f>
        <v>540470.613824</v>
      </c>
      <c r="G6" s="2" t="e">
        <f>C6-'Раздел 1'!#REF!</f>
        <v>#REF!</v>
      </c>
    </row>
    <row r="7" spans="1:7" x14ac:dyDescent="0.35">
      <c r="A7" s="1" t="s">
        <v>160</v>
      </c>
      <c r="C7" s="2" t="e">
        <f t="shared" si="0"/>
        <v>#REF!</v>
      </c>
      <c r="D7" s="2" t="e">
        <f>'2020'!#REF!</f>
        <v>#REF!</v>
      </c>
      <c r="E7" s="2" t="e">
        <f>'2021'!#REF!</f>
        <v>#REF!</v>
      </c>
      <c r="F7" s="2" t="e">
        <f>'2022'!#REF!</f>
        <v>#REF!</v>
      </c>
      <c r="G7" s="2" t="e">
        <f>C7-'Раздел 1'!#REF!</f>
        <v>#REF!</v>
      </c>
    </row>
    <row r="8" spans="1:7" x14ac:dyDescent="0.35">
      <c r="A8" s="1" t="s">
        <v>161</v>
      </c>
      <c r="C8" s="2" t="e">
        <f t="shared" si="0"/>
        <v>#REF!</v>
      </c>
      <c r="D8" s="2">
        <f>'2020'!C15</f>
        <v>16160721.18</v>
      </c>
      <c r="E8" s="2">
        <f>'2021'!C94</f>
        <v>248799747.47000003</v>
      </c>
      <c r="F8" s="2" t="e">
        <f>'2022'!#REF!</f>
        <v>#REF!</v>
      </c>
      <c r="G8" s="2" t="e">
        <f>C8-'Раздел 1'!J109</f>
        <v>#REF!</v>
      </c>
    </row>
    <row r="9" spans="1:7" x14ac:dyDescent="0.35">
      <c r="A9" s="1" t="s">
        <v>162</v>
      </c>
      <c r="C9" s="2" t="e">
        <f t="shared" si="0"/>
        <v>#REF!</v>
      </c>
      <c r="D9" s="2" t="e">
        <f>'2020'!#REF!</f>
        <v>#REF!</v>
      </c>
      <c r="E9" s="2" t="e">
        <f>'2021'!#REF!</f>
        <v>#REF!</v>
      </c>
      <c r="F9" s="2" t="e">
        <f>'2022'!#REF!</f>
        <v>#REF!</v>
      </c>
      <c r="G9" s="2" t="e">
        <f>C9-'Раздел 1'!J115</f>
        <v>#REF!</v>
      </c>
    </row>
    <row r="10" spans="1:7" x14ac:dyDescent="0.35">
      <c r="A10" s="1" t="s">
        <v>163</v>
      </c>
      <c r="C10" s="2" t="e">
        <f t="shared" si="0"/>
        <v>#REF!</v>
      </c>
      <c r="D10" s="2" t="e">
        <f>'2020'!#REF!</f>
        <v>#REF!</v>
      </c>
      <c r="E10" s="2" t="e">
        <f>'2021'!#REF!</f>
        <v>#REF!</v>
      </c>
      <c r="F10" s="2" t="e">
        <f>'2022'!#REF!</f>
        <v>#REF!</v>
      </c>
      <c r="G10" s="4" t="e">
        <f>C10-'Раздел 1'!#REF!</f>
        <v>#REF!</v>
      </c>
    </row>
    <row r="11" spans="1:7" x14ac:dyDescent="0.35">
      <c r="A11" s="1" t="s">
        <v>164</v>
      </c>
      <c r="C11" s="2" t="e">
        <f t="shared" si="0"/>
        <v>#REF!</v>
      </c>
      <c r="D11" s="2" t="e">
        <f>'2020'!#REF!</f>
        <v>#REF!</v>
      </c>
      <c r="E11" s="2" t="e">
        <f>'2021'!#REF!</f>
        <v>#REF!</v>
      </c>
      <c r="F11" s="2" t="e">
        <f>'2022'!#REF!</f>
        <v>#REF!</v>
      </c>
      <c r="G11" s="5" t="e">
        <f>C11-'Раздел 1'!#REF!</f>
        <v>#REF!</v>
      </c>
    </row>
    <row r="12" spans="1:7" x14ac:dyDescent="0.35">
      <c r="A12" s="1" t="s">
        <v>165</v>
      </c>
      <c r="C12" s="2" t="e">
        <f t="shared" si="0"/>
        <v>#REF!</v>
      </c>
      <c r="D12" s="2" t="e">
        <f>'2020'!#REF!</f>
        <v>#REF!</v>
      </c>
      <c r="E12" s="2">
        <f>'2021'!C101</f>
        <v>1537864</v>
      </c>
      <c r="F12" s="2" t="e">
        <f>'2022'!#REF!</f>
        <v>#REF!</v>
      </c>
      <c r="G12" s="5" t="e">
        <f>C12-'Раздел 1'!J121</f>
        <v>#REF!</v>
      </c>
    </row>
    <row r="13" spans="1:7" x14ac:dyDescent="0.35">
      <c r="A13" s="1" t="s">
        <v>166</v>
      </c>
      <c r="C13" s="2" t="e">
        <f t="shared" si="0"/>
        <v>#REF!</v>
      </c>
      <c r="D13" s="2" t="e">
        <f>'2020'!#REF!</f>
        <v>#REF!</v>
      </c>
      <c r="E13" s="2">
        <f>'2021'!C106</f>
        <v>516076</v>
      </c>
      <c r="F13" s="2" t="e">
        <f>'2022'!#REF!</f>
        <v>#REF!</v>
      </c>
      <c r="G13" s="2" t="e">
        <f>C13-'Раздел 1'!J126</f>
        <v>#REF!</v>
      </c>
    </row>
    <row r="14" spans="1:7" x14ac:dyDescent="0.35">
      <c r="A14" s="1" t="s">
        <v>167</v>
      </c>
      <c r="C14" s="2" t="e">
        <f t="shared" si="0"/>
        <v>#REF!</v>
      </c>
      <c r="D14" s="2" t="e">
        <f>'2020'!#REF!</f>
        <v>#REF!</v>
      </c>
      <c r="E14" s="2" t="e">
        <f>'2021'!#REF!</f>
        <v>#REF!</v>
      </c>
      <c r="F14" s="2" t="e">
        <f>'2022'!#REF!</f>
        <v>#REF!</v>
      </c>
      <c r="G14" s="2" t="e">
        <f>C14-'Раздел 1'!#REF!</f>
        <v>#REF!</v>
      </c>
    </row>
    <row r="15" spans="1:7" x14ac:dyDescent="0.35">
      <c r="A15" s="1" t="s">
        <v>168</v>
      </c>
      <c r="C15" s="2" t="e">
        <f t="shared" si="0"/>
        <v>#REF!</v>
      </c>
      <c r="D15" s="2" t="e">
        <f>'2020'!#REF!</f>
        <v>#REF!</v>
      </c>
      <c r="E15" s="2" t="e">
        <f>'2021'!#REF!</f>
        <v>#REF!</v>
      </c>
      <c r="F15" s="2" t="e">
        <f>'2022'!#REF!</f>
        <v>#REF!</v>
      </c>
      <c r="G15" s="2" t="e">
        <f>C15-'Раздел 1'!#REF!</f>
        <v>#REF!</v>
      </c>
    </row>
    <row r="16" spans="1:7" x14ac:dyDescent="0.35">
      <c r="A16" s="1" t="s">
        <v>169</v>
      </c>
      <c r="C16" s="2" t="e">
        <f t="shared" si="0"/>
        <v>#REF!</v>
      </c>
      <c r="D16" s="2" t="e">
        <f>'2020'!#REF!</f>
        <v>#REF!</v>
      </c>
      <c r="E16" s="2" t="e">
        <f>'2021'!#REF!</f>
        <v>#REF!</v>
      </c>
      <c r="F16" s="2" t="e">
        <f>'2022'!#REF!</f>
        <v>#REF!</v>
      </c>
      <c r="G16" s="2" t="e">
        <f>C16-'Раздел 1'!#REF!</f>
        <v>#REF!</v>
      </c>
    </row>
    <row r="17" spans="1:7" x14ac:dyDescent="0.35">
      <c r="A17" s="1" t="s">
        <v>170</v>
      </c>
      <c r="C17" s="2" t="e">
        <f t="shared" si="0"/>
        <v>#REF!</v>
      </c>
      <c r="D17" s="2" t="e">
        <f>'2020'!#REF!</f>
        <v>#REF!</v>
      </c>
      <c r="E17" s="2" t="e">
        <f>'2021'!#REF!</f>
        <v>#REF!</v>
      </c>
      <c r="F17" s="2" t="e">
        <f>'2022'!#REF!</f>
        <v>#REF!</v>
      </c>
      <c r="G17" s="2" t="e">
        <f>C17-'Раздел 1'!#REF!</f>
        <v>#REF!</v>
      </c>
    </row>
    <row r="18" spans="1:7" x14ac:dyDescent="0.35">
      <c r="A18" s="1" t="s">
        <v>171</v>
      </c>
      <c r="C18" s="2" t="e">
        <f t="shared" si="0"/>
        <v>#REF!</v>
      </c>
      <c r="D18" s="2" t="e">
        <f>'2020'!#REF!</f>
        <v>#REF!</v>
      </c>
      <c r="E18" s="2" t="e">
        <f>'2021'!#REF!</f>
        <v>#REF!</v>
      </c>
      <c r="F18" s="2" t="e">
        <f>'2022'!#REF!</f>
        <v>#REF!</v>
      </c>
      <c r="G18" s="2" t="e">
        <f>C18-'Раздел 1'!#REF!</f>
        <v>#REF!</v>
      </c>
    </row>
    <row r="19" spans="1:7" x14ac:dyDescent="0.35">
      <c r="A19" s="1" t="s">
        <v>172</v>
      </c>
      <c r="C19" s="2" t="e">
        <f t="shared" si="0"/>
        <v>#REF!</v>
      </c>
      <c r="D19" s="2" t="e">
        <f>'2020'!#REF!</f>
        <v>#REF!</v>
      </c>
      <c r="E19" s="2" t="e">
        <f>'2021'!#REF!</f>
        <v>#REF!</v>
      </c>
      <c r="F19" s="2" t="e">
        <f>'2022'!#REF!</f>
        <v>#REF!</v>
      </c>
      <c r="G19" s="2" t="e">
        <f>C19-'Раздел 1'!#REF!</f>
        <v>#REF!</v>
      </c>
    </row>
    <row r="20" spans="1:7" x14ac:dyDescent="0.35">
      <c r="A20" s="1" t="s">
        <v>173</v>
      </c>
      <c r="C20" s="2" t="e">
        <f t="shared" si="0"/>
        <v>#REF!</v>
      </c>
      <c r="D20" s="2">
        <f>'2020'!C22</f>
        <v>1169618.32</v>
      </c>
      <c r="E20" s="2">
        <f>'2021'!C111</f>
        <v>601440.62</v>
      </c>
      <c r="F20" s="2" t="e">
        <f>'2022'!#REF!</f>
        <v>#REF!</v>
      </c>
      <c r="G20" s="5" t="e">
        <f>C20-'Раздел 1'!J133</f>
        <v>#REF!</v>
      </c>
    </row>
    <row r="21" spans="1:7" x14ac:dyDescent="0.35">
      <c r="A21" s="1" t="s">
        <v>174</v>
      </c>
      <c r="C21" s="2" t="e">
        <f t="shared" si="0"/>
        <v>#REF!</v>
      </c>
      <c r="D21" s="2" t="e">
        <f>'2020'!#REF!</f>
        <v>#REF!</v>
      </c>
      <c r="E21" s="2" t="e">
        <f>'2021'!#REF!</f>
        <v>#REF!</v>
      </c>
      <c r="F21" s="2" t="e">
        <f>'2022'!#REF!</f>
        <v>#REF!</v>
      </c>
      <c r="G21" s="2" t="e">
        <f>C21-'Раздел 1'!#REF!</f>
        <v>#REF!</v>
      </c>
    </row>
    <row r="22" spans="1:7" ht="14.4" x14ac:dyDescent="0.3">
      <c r="E22" s="2"/>
      <c r="F22" s="2"/>
    </row>
    <row r="23" spans="1:7" ht="14.4" x14ac:dyDescent="0.3">
      <c r="E23" s="2"/>
      <c r="F23" s="2"/>
    </row>
    <row r="24" spans="1:7" x14ac:dyDescent="0.35">
      <c r="A24" s="1" t="s">
        <v>156</v>
      </c>
      <c r="B24" s="1" t="e">
        <f>'Раздел 1'!#REF!</f>
        <v>#REF!</v>
      </c>
      <c r="C24" s="2" t="e">
        <f>SUM(C4:C22)</f>
        <v>#REF!</v>
      </c>
      <c r="D24" s="2" t="e">
        <f>SUM(D4:D21)</f>
        <v>#REF!</v>
      </c>
      <c r="E24" s="2" t="e">
        <f>SUM(E4:E21)</f>
        <v>#REF!</v>
      </c>
      <c r="F24" s="2" t="e">
        <f>SUM(F4:F21)</f>
        <v>#REF!</v>
      </c>
      <c r="G24" s="2" t="e">
        <f>C24-'Раздел 1'!#REF!</f>
        <v>#REF!</v>
      </c>
    </row>
    <row r="26" spans="1:7" x14ac:dyDescent="0.35">
      <c r="A26" s="1" t="s">
        <v>175</v>
      </c>
      <c r="B26" s="1">
        <v>177</v>
      </c>
      <c r="C26" s="2">
        <f>D26+E26+F26</f>
        <v>1820186772.2199998</v>
      </c>
      <c r="D26" s="2">
        <v>1356759812.5599999</v>
      </c>
      <c r="E26" s="1">
        <v>187839468.58000001</v>
      </c>
      <c r="F26" s="1">
        <v>275587491.07999998</v>
      </c>
    </row>
    <row r="27" spans="1:7" ht="14.4" x14ac:dyDescent="0.3">
      <c r="B27" s="1">
        <v>470</v>
      </c>
    </row>
    <row r="29" spans="1:7" x14ac:dyDescent="0.35">
      <c r="A29" s="1" t="s">
        <v>180</v>
      </c>
      <c r="C29" s="2" t="e">
        <f>D29+E29+F29</f>
        <v>#REF!</v>
      </c>
      <c r="D29" s="2">
        <f>'2020'!C25</f>
        <v>17701208.765299998</v>
      </c>
      <c r="E29" s="2">
        <f>'2021'!C114</f>
        <v>255153148.09000003</v>
      </c>
      <c r="F29" s="2" t="e">
        <f>'2022'!#REF!</f>
        <v>#REF!</v>
      </c>
    </row>
    <row r="30" spans="1:7" x14ac:dyDescent="0.35">
      <c r="C30" s="2">
        <f>D30+E30+F30</f>
        <v>1820186772.2199998</v>
      </c>
      <c r="D30" s="2">
        <v>1356759812.5599999</v>
      </c>
      <c r="E30" s="1">
        <v>187839468.58000001</v>
      </c>
      <c r="F30" s="1">
        <v>275587491.07999998</v>
      </c>
    </row>
    <row r="31" spans="1:7" x14ac:dyDescent="0.35">
      <c r="C31" s="2" t="e">
        <f>SUM(C29:C30)</f>
        <v>#REF!</v>
      </c>
      <c r="D31" s="2">
        <f>SUM(D29:D30)</f>
        <v>1374461021.3253</v>
      </c>
      <c r="E31" s="2">
        <f>SUM(E29:E30)</f>
        <v>442992616.67000008</v>
      </c>
      <c r="F31" s="2" t="e">
        <f>SUM(F29:F30)</f>
        <v>#REF!</v>
      </c>
    </row>
    <row r="32" spans="1:7" x14ac:dyDescent="0.35">
      <c r="A32" s="3"/>
      <c r="C32" s="2"/>
      <c r="D32" s="2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  <vt:lpstr>'Раздел 1'!Область_печати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Екатерина Анатольевна Дмитриева</cp:lastModifiedBy>
  <cp:lastPrinted>2022-01-20T09:34:35Z</cp:lastPrinted>
  <dcterms:created xsi:type="dcterms:W3CDTF">2019-06-18T13:49:47Z</dcterms:created>
  <dcterms:modified xsi:type="dcterms:W3CDTF">2022-01-25T07:05:59Z</dcterms:modified>
</cp:coreProperties>
</file>