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08" yWindow="-108" windowWidth="12360" windowHeight="9576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'2020'!$A$8:$AQ$79</definedName>
    <definedName name="_xlnm._FilterDatabase" localSheetId="2" hidden="1">'2021'!$A$9:$AW$181</definedName>
    <definedName name="_xlnm._FilterDatabase" localSheetId="3" hidden="1">'2022'!$A$9:$W$60</definedName>
    <definedName name="_xlnm._FilterDatabase" localSheetId="0" hidden="1">'Раздел 1'!$A$16:$XCK$259</definedName>
    <definedName name="Z_01451C91_14DA_4D26_B1B3_18A70391612A_.wvu.FilterData" localSheetId="1" hidden="1">'2020'!$A$8:$AQ$9</definedName>
    <definedName name="Z_01451C91_14DA_4D26_B1B3_18A70391612A_.wvu.PrintArea" localSheetId="1" hidden="1">'2020'!$A$1:$W$76</definedName>
    <definedName name="Z_01451C91_14DA_4D26_B1B3_18A70391612A_.wvu.PrintArea" localSheetId="2" hidden="1">'2021'!$A$1:$W$178</definedName>
    <definedName name="Z_01451C91_14DA_4D26_B1B3_18A70391612A_.wvu.PrintArea" localSheetId="3" hidden="1">'2022'!$A$1:$W$51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'2020'!$A$8:$AQ$9</definedName>
    <definedName name="Z_16B8344E_73EB_416B_B009_420D58C33AEC_.wvu.PrintArea" localSheetId="1" hidden="1">'2020'!$A$1:$W$76</definedName>
    <definedName name="Z_16B8344E_73EB_416B_B009_420D58C33AEC_.wvu.PrintArea" localSheetId="2" hidden="1">'2021'!$A$1:$W$178</definedName>
    <definedName name="Z_16B8344E_73EB_416B_B009_420D58C33AEC_.wvu.PrintArea" localSheetId="3" hidden="1">'2022'!$A$1:$W$51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'2020'!$A$8:$AQ$9</definedName>
    <definedName name="Z_35164214_6B83_4B40_8294_2E9A0423440B_.wvu.FilterData" localSheetId="1" hidden="1">'2020'!#REF!</definedName>
    <definedName name="Z_35164214_6B83_4B40_8294_2E9A0423440B_.wvu.PrintArea" localSheetId="1" hidden="1">'2020'!$A$1:$W$76</definedName>
    <definedName name="Z_35164214_6B83_4B40_8294_2E9A0423440B_.wvu.PrintArea" localSheetId="2" hidden="1">'2021'!$A$1:$W$178</definedName>
    <definedName name="Z_35164214_6B83_4B40_8294_2E9A0423440B_.wvu.PrintArea" localSheetId="3" hidden="1">'2022'!$A$1:$W$51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'2020'!$A$8:$AQ$9</definedName>
    <definedName name="Z_4B6D6BCB_EE2D_42AC_9192_354A33B0E0EA_.wvu.FilterData" localSheetId="2" hidden="1">'2021'!$A$9:$W$17</definedName>
    <definedName name="Z_4B6D6BCB_EE2D_42AC_9192_354A33B0E0EA_.wvu.PrintArea" localSheetId="1" hidden="1">'2020'!$A$1:$W$76</definedName>
    <definedName name="Z_4B6D6BCB_EE2D_42AC_9192_354A33B0E0EA_.wvu.PrintArea" localSheetId="2" hidden="1">'2021'!$A$1:$W$178</definedName>
    <definedName name="Z_4B6D6BCB_EE2D_42AC_9192_354A33B0E0EA_.wvu.PrintArea" localSheetId="3" hidden="1">'2022'!$A$1:$W$51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'2020'!$A$8:$AQ$9</definedName>
    <definedName name="Z_83613F8C_5050_4CDE_94E5_E4721A2F1A39_.wvu.FilterData" localSheetId="1" hidden="1">'2020'!$A$8:$AQ$9</definedName>
    <definedName name="Z_B742453E_6192_4495_8455_B4A974C6429E_.wvu.FilterData" localSheetId="1" hidden="1">'2020'!$A$8:$AQ$9</definedName>
    <definedName name="Z_B742453E_6192_4495_8455_B4A974C6429E_.wvu.PrintArea" localSheetId="1" hidden="1">'2020'!$A$1:$W$76</definedName>
    <definedName name="Z_B742453E_6192_4495_8455_B4A974C6429E_.wvu.PrintArea" localSheetId="2" hidden="1">'2021'!$A$1:$W$178</definedName>
    <definedName name="Z_B742453E_6192_4495_8455_B4A974C6429E_.wvu.PrintArea" localSheetId="3" hidden="1">'2022'!$A$1:$W$51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'2020'!$A$8:$AQ$9</definedName>
    <definedName name="Z_DE2E8392_397B_4E2C_B9DD_E1C088B12D54_.wvu.FilterData" localSheetId="1" hidden="1">'2020'!$A$8:$AQ$9</definedName>
    <definedName name="Z_DFCDC4A7_B1EE_4F7B_A9A5_CB3F46056C80_.wvu.FilterData" localSheetId="1" hidden="1">'2020'!$A$8:$AQ$9</definedName>
    <definedName name="Z_DFCDC4A7_B1EE_4F7B_A9A5_CB3F46056C80_.wvu.PrintArea" localSheetId="1" hidden="1">'2020'!$A$1:$W$76</definedName>
    <definedName name="Z_DFCDC4A7_B1EE_4F7B_A9A5_CB3F46056C80_.wvu.PrintArea" localSheetId="2" hidden="1">'2021'!$A$1:$W$178</definedName>
    <definedName name="Z_DFCDC4A7_B1EE_4F7B_A9A5_CB3F46056C80_.wvu.PrintArea" localSheetId="3" hidden="1">'2022'!$A$1:$W$51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'2020'!$A$8:$AQ$9</definedName>
    <definedName name="Z_E557CDC6_6AA0_4DD0_B6F9_A94A1E4C138A_.wvu.PrintArea" localSheetId="1" hidden="1">'2020'!$A$1:$W$76</definedName>
    <definedName name="Z_E557CDC6_6AA0_4DD0_B6F9_A94A1E4C138A_.wvu.PrintArea" localSheetId="2" hidden="1">'2021'!$A$1:$W$178</definedName>
    <definedName name="Z_E557CDC6_6AA0_4DD0_B6F9_A94A1E4C138A_.wvu.PrintArea" localSheetId="3" hidden="1">'2022'!$A$1:$W$51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'2020'!$A$8:$AQ$9</definedName>
    <definedName name="_xlnm.Print_Area" localSheetId="1">'2020'!$A$1:$W$79</definedName>
    <definedName name="_xlnm.Print_Area" localSheetId="2">'2021'!$A$1:$W$180</definedName>
    <definedName name="_xlnm.Print_Area" localSheetId="3">'2022'!$A$1:$W$60</definedName>
    <definedName name="_xlnm.Print_Area" localSheetId="0">'Раздел 1'!$A$1:$K$259</definedName>
  </definedNames>
  <calcPr calcId="145621"/>
</workbook>
</file>

<file path=xl/calcChain.xml><?xml version="1.0" encoding="utf-8"?>
<calcChain xmlns="http://schemas.openxmlformats.org/spreadsheetml/2006/main">
  <c r="A245" i="2" l="1"/>
  <c r="A246" i="2" s="1"/>
  <c r="A247" i="2" s="1"/>
  <c r="A248" i="2" s="1"/>
  <c r="A249" i="2" s="1"/>
  <c r="A250" i="2" s="1"/>
  <c r="A251" i="2" s="1"/>
  <c r="A252" i="2" s="1"/>
  <c r="A253" i="2" s="1"/>
  <c r="A254" i="2" s="1"/>
  <c r="W118" i="5" l="1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A91" i="5"/>
  <c r="A88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C88" i="5"/>
  <c r="C89" i="5" s="1"/>
  <c r="G129" i="2"/>
  <c r="H129" i="2"/>
  <c r="I128" i="2"/>
  <c r="I129" i="2" s="1"/>
  <c r="P65" i="5"/>
  <c r="Q65" i="5"/>
  <c r="R65" i="5"/>
  <c r="S65" i="5"/>
  <c r="T65" i="5"/>
  <c r="U65" i="5"/>
  <c r="V65" i="5"/>
  <c r="W65" i="5"/>
  <c r="P66" i="5"/>
  <c r="Q66" i="5"/>
  <c r="R66" i="5"/>
  <c r="S66" i="5"/>
  <c r="T66" i="5"/>
  <c r="U66" i="5"/>
  <c r="V66" i="5"/>
  <c r="W66" i="5"/>
  <c r="D65" i="5"/>
  <c r="E65" i="5"/>
  <c r="F65" i="5"/>
  <c r="G65" i="5"/>
  <c r="H65" i="5"/>
  <c r="I65" i="5"/>
  <c r="J65" i="5"/>
  <c r="K65" i="5"/>
  <c r="L65" i="5"/>
  <c r="M65" i="5"/>
  <c r="N65" i="5"/>
  <c r="O65" i="5"/>
  <c r="D66" i="5"/>
  <c r="E66" i="5"/>
  <c r="F66" i="5"/>
  <c r="G66" i="5"/>
  <c r="H66" i="5"/>
  <c r="I66" i="5"/>
  <c r="J66" i="5"/>
  <c r="K66" i="5"/>
  <c r="L66" i="5"/>
  <c r="M66" i="5"/>
  <c r="N66" i="5"/>
  <c r="O66" i="5"/>
  <c r="C64" i="5"/>
  <c r="C65" i="5" s="1"/>
  <c r="C66" i="5" s="1"/>
  <c r="H84" i="2" l="1"/>
  <c r="G84" i="2"/>
  <c r="I83" i="2"/>
  <c r="I84" i="2" s="1"/>
  <c r="A25" i="5" l="1"/>
  <c r="N77" i="5" l="1"/>
  <c r="E78" i="5"/>
  <c r="F78" i="5"/>
  <c r="G78" i="5"/>
  <c r="H78" i="5"/>
  <c r="I78" i="5"/>
  <c r="J78" i="5"/>
  <c r="K78" i="5"/>
  <c r="L78" i="5"/>
  <c r="M78" i="5"/>
  <c r="O78" i="5"/>
  <c r="P78" i="5"/>
  <c r="Q78" i="5"/>
  <c r="R78" i="5"/>
  <c r="S78" i="5"/>
  <c r="T78" i="5"/>
  <c r="U78" i="5"/>
  <c r="V78" i="5"/>
  <c r="W78" i="5"/>
  <c r="D77" i="5"/>
  <c r="D78" i="5" s="1"/>
  <c r="G97" i="2"/>
  <c r="H97" i="2"/>
  <c r="C77" i="5" l="1"/>
  <c r="N78" i="5"/>
  <c r="C78" i="5"/>
  <c r="I96" i="2"/>
  <c r="I97" i="2" s="1"/>
  <c r="W60" i="5"/>
  <c r="D60" i="5"/>
  <c r="C60" i="5" l="1"/>
  <c r="I76" i="2" s="1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D98" i="5"/>
  <c r="D99" i="5" s="1"/>
  <c r="H139" i="2"/>
  <c r="G139" i="2"/>
  <c r="C98" i="5" l="1"/>
  <c r="A52" i="4"/>
  <c r="A53" i="4"/>
  <c r="A54" i="4"/>
  <c r="D35" i="4"/>
  <c r="C35" i="4" s="1"/>
  <c r="I189" i="2" s="1"/>
  <c r="C52" i="4"/>
  <c r="A35" i="4"/>
  <c r="A36" i="4"/>
  <c r="A37" i="4"/>
  <c r="A38" i="4"/>
  <c r="I216" i="2"/>
  <c r="C99" i="5" l="1"/>
  <c r="I138" i="2"/>
  <c r="I139" i="2" s="1"/>
  <c r="C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D51" i="6"/>
  <c r="A28" i="6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D171" i="5" l="1"/>
  <c r="C171" i="5" s="1"/>
  <c r="I245" i="2" s="1"/>
  <c r="D172" i="5"/>
  <c r="C172" i="5" s="1"/>
  <c r="I247" i="2" s="1"/>
  <c r="D173" i="5"/>
  <c r="C173" i="5" s="1"/>
  <c r="I249" i="2" s="1"/>
  <c r="D166" i="5"/>
  <c r="C166" i="5" s="1"/>
  <c r="I240" i="2" s="1"/>
  <c r="D167" i="5"/>
  <c r="C167" i="5" s="1"/>
  <c r="I241" i="2" s="1"/>
  <c r="D168" i="5"/>
  <c r="C168" i="5" s="1"/>
  <c r="I242" i="2" s="1"/>
  <c r="D169" i="5"/>
  <c r="C169" i="5" s="1"/>
  <c r="I243" i="2" s="1"/>
  <c r="D170" i="5"/>
  <c r="C170" i="5" s="1"/>
  <c r="I244" i="2" s="1"/>
  <c r="D163" i="5"/>
  <c r="C163" i="5" s="1"/>
  <c r="I234" i="2" s="1"/>
  <c r="D164" i="5"/>
  <c r="C164" i="5" s="1"/>
  <c r="I236" i="2" s="1"/>
  <c r="D165" i="5"/>
  <c r="C165" i="5" s="1"/>
  <c r="I237" i="2" s="1"/>
  <c r="D151" i="5"/>
  <c r="C151" i="5" s="1"/>
  <c r="I202" i="2" s="1"/>
  <c r="D152" i="5"/>
  <c r="C152" i="5" s="1"/>
  <c r="D153" i="5"/>
  <c r="C153" i="5" s="1"/>
  <c r="I206" i="2" s="1"/>
  <c r="D154" i="5"/>
  <c r="C154" i="5" s="1"/>
  <c r="I207" i="2" s="1"/>
  <c r="D155" i="5"/>
  <c r="C155" i="5" s="1"/>
  <c r="I211" i="2" s="1"/>
  <c r="D156" i="5"/>
  <c r="C156" i="5" s="1"/>
  <c r="D157" i="5"/>
  <c r="C157" i="5" s="1"/>
  <c r="D158" i="5"/>
  <c r="C158" i="5" s="1"/>
  <c r="I219" i="2" s="1"/>
  <c r="D159" i="5"/>
  <c r="C159" i="5" s="1"/>
  <c r="I226" i="2" s="1"/>
  <c r="D160" i="5"/>
  <c r="C160" i="5" s="1"/>
  <c r="I227" i="2" s="1"/>
  <c r="I213" i="2"/>
  <c r="D143" i="5" l="1"/>
  <c r="C143" i="5" s="1"/>
  <c r="I187" i="2" s="1"/>
  <c r="D144" i="5"/>
  <c r="D145" i="5"/>
  <c r="C145" i="5" s="1"/>
  <c r="I191" i="2" s="1"/>
  <c r="D146" i="5"/>
  <c r="C146" i="5" s="1"/>
  <c r="I193" i="2" s="1"/>
  <c r="D147" i="5"/>
  <c r="C147" i="5" s="1"/>
  <c r="D148" i="5"/>
  <c r="C148" i="5" s="1"/>
  <c r="I195" i="2" s="1"/>
  <c r="D149" i="5"/>
  <c r="C149" i="5" s="1"/>
  <c r="I199" i="2" s="1"/>
  <c r="D150" i="5"/>
  <c r="C150" i="5" s="1"/>
  <c r="I200" i="2" s="1"/>
  <c r="D161" i="5"/>
  <c r="C161" i="5" s="1"/>
  <c r="I229" i="2" s="1"/>
  <c r="D162" i="5"/>
  <c r="C162" i="5" s="1"/>
  <c r="I230" i="2" s="1"/>
  <c r="D174" i="5"/>
  <c r="C174" i="5" s="1"/>
  <c r="I252" i="2" s="1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D140" i="5"/>
  <c r="D175" i="5"/>
  <c r="C175" i="5" s="1"/>
  <c r="D133" i="5"/>
  <c r="D176" i="5" l="1"/>
  <c r="C144" i="5"/>
  <c r="C176" i="5" s="1"/>
  <c r="H181" i="2" l="1"/>
  <c r="G181" i="2"/>
  <c r="G76" i="4"/>
  <c r="K76" i="4"/>
  <c r="O76" i="4"/>
  <c r="S76" i="4"/>
  <c r="W76" i="4"/>
  <c r="D22" i="4"/>
  <c r="E22" i="4"/>
  <c r="E76" i="4" s="1"/>
  <c r="F22" i="4"/>
  <c r="F76" i="4" s="1"/>
  <c r="G22" i="4"/>
  <c r="H22" i="4"/>
  <c r="I22" i="4"/>
  <c r="I76" i="4" s="1"/>
  <c r="J22" i="4"/>
  <c r="J76" i="4" s="1"/>
  <c r="K22" i="4"/>
  <c r="L22" i="4"/>
  <c r="L76" i="4" s="1"/>
  <c r="M22" i="4"/>
  <c r="M76" i="4" s="1"/>
  <c r="N22" i="4"/>
  <c r="N76" i="4" s="1"/>
  <c r="O22" i="4"/>
  <c r="P22" i="4"/>
  <c r="P76" i="4" s="1"/>
  <c r="Q22" i="4"/>
  <c r="Q76" i="4" s="1"/>
  <c r="R22" i="4"/>
  <c r="R76" i="4" s="1"/>
  <c r="S22" i="4"/>
  <c r="T22" i="4"/>
  <c r="T76" i="4" s="1"/>
  <c r="U22" i="4"/>
  <c r="V22" i="4"/>
  <c r="V76" i="4" s="1"/>
  <c r="W22" i="4"/>
  <c r="C22" i="4"/>
  <c r="C21" i="4"/>
  <c r="A25" i="4"/>
  <c r="A20" i="4"/>
  <c r="C20" i="4"/>
  <c r="H150" i="2"/>
  <c r="G150" i="2"/>
  <c r="I149" i="2"/>
  <c r="A17" i="4" l="1"/>
  <c r="D141" i="5" l="1"/>
  <c r="D177" i="5" s="1"/>
  <c r="E141" i="5"/>
  <c r="E177" i="5" s="1"/>
  <c r="F141" i="5"/>
  <c r="F177" i="5" s="1"/>
  <c r="G141" i="5"/>
  <c r="G177" i="5" s="1"/>
  <c r="H141" i="5"/>
  <c r="H177" i="5" s="1"/>
  <c r="I141" i="5"/>
  <c r="I177" i="5" s="1"/>
  <c r="J141" i="5"/>
  <c r="J177" i="5" s="1"/>
  <c r="K141" i="5"/>
  <c r="K177" i="5" s="1"/>
  <c r="L141" i="5"/>
  <c r="L177" i="5" s="1"/>
  <c r="M141" i="5"/>
  <c r="M177" i="5" s="1"/>
  <c r="N141" i="5"/>
  <c r="N177" i="5" s="1"/>
  <c r="O141" i="5"/>
  <c r="O177" i="5" s="1"/>
  <c r="P141" i="5"/>
  <c r="P177" i="5" s="1"/>
  <c r="Q141" i="5"/>
  <c r="Q177" i="5" s="1"/>
  <c r="R141" i="5"/>
  <c r="R177" i="5" s="1"/>
  <c r="S141" i="5"/>
  <c r="S177" i="5" s="1"/>
  <c r="T141" i="5"/>
  <c r="T177" i="5" s="1"/>
  <c r="U141" i="5"/>
  <c r="U177" i="5" s="1"/>
  <c r="V141" i="5"/>
  <c r="V177" i="5" s="1"/>
  <c r="C138" i="5"/>
  <c r="I178" i="2" s="1"/>
  <c r="D103" i="5" l="1"/>
  <c r="C103" i="5" s="1"/>
  <c r="I143" i="2" s="1"/>
  <c r="D102" i="5"/>
  <c r="C102" i="5" s="1"/>
  <c r="I142" i="2" s="1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D92" i="5"/>
  <c r="C92" i="5" s="1"/>
  <c r="I132" i="2" s="1"/>
  <c r="C107" i="5"/>
  <c r="I147" i="2" s="1"/>
  <c r="C108" i="5"/>
  <c r="I148" i="2" s="1"/>
  <c r="C101" i="5"/>
  <c r="I141" i="2" s="1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O93" i="5"/>
  <c r="P93" i="5"/>
  <c r="Q93" i="5"/>
  <c r="R93" i="5"/>
  <c r="S93" i="5"/>
  <c r="T93" i="5"/>
  <c r="U93" i="5"/>
  <c r="V93" i="5"/>
  <c r="W93" i="5"/>
  <c r="E93" i="5"/>
  <c r="F93" i="5"/>
  <c r="G93" i="5"/>
  <c r="H93" i="5"/>
  <c r="I93" i="5"/>
  <c r="J93" i="5"/>
  <c r="K93" i="5"/>
  <c r="L93" i="5"/>
  <c r="M93" i="5"/>
  <c r="N93" i="5"/>
  <c r="C91" i="5"/>
  <c r="H144" i="2"/>
  <c r="G144" i="2"/>
  <c r="H133" i="2"/>
  <c r="G133" i="2"/>
  <c r="D104" i="5" l="1"/>
  <c r="D93" i="5"/>
  <c r="C104" i="5"/>
  <c r="C93" i="5"/>
  <c r="I131" i="2"/>
  <c r="I133" i="2" s="1"/>
  <c r="I144" i="2"/>
  <c r="D71" i="5"/>
  <c r="C71" i="5" s="1"/>
  <c r="I90" i="2" s="1"/>
  <c r="D70" i="5"/>
  <c r="C70" i="5" s="1"/>
  <c r="I89" i="2" s="1"/>
  <c r="H184" i="2" l="1"/>
  <c r="G184" i="2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26" i="6" l="1"/>
  <c r="Y26" i="6"/>
  <c r="G48" i="2" l="1"/>
  <c r="H48" i="2"/>
  <c r="D32" i="5" l="1"/>
  <c r="L35" i="5"/>
  <c r="M35" i="5"/>
  <c r="N35" i="5"/>
  <c r="O35" i="5"/>
  <c r="P35" i="5"/>
  <c r="Q35" i="5"/>
  <c r="R35" i="5"/>
  <c r="S35" i="5"/>
  <c r="T35" i="5"/>
  <c r="U35" i="5"/>
  <c r="V35" i="5"/>
  <c r="W34" i="5"/>
  <c r="D34" i="5"/>
  <c r="W33" i="5"/>
  <c r="D33" i="5"/>
  <c r="W32" i="5"/>
  <c r="C34" i="5" l="1"/>
  <c r="I47" i="2" s="1"/>
  <c r="W35" i="5"/>
  <c r="C33" i="5"/>
  <c r="I46" i="2" s="1"/>
  <c r="J35" i="5"/>
  <c r="K35" i="5"/>
  <c r="D124" i="5"/>
  <c r="C124" i="5" s="1"/>
  <c r="I168" i="2" s="1"/>
  <c r="I35" i="5" l="1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H94" i="2"/>
  <c r="G94" i="2"/>
  <c r="H126" i="2"/>
  <c r="G126" i="2"/>
  <c r="H35" i="5" l="1"/>
  <c r="W140" i="5"/>
  <c r="W139" i="5"/>
  <c r="W123" i="5"/>
  <c r="W122" i="5"/>
  <c r="C139" i="5" l="1"/>
  <c r="W141" i="5"/>
  <c r="W177" i="5" s="1"/>
  <c r="G35" i="5"/>
  <c r="C140" i="5"/>
  <c r="I180" i="2" s="1"/>
  <c r="I179" i="2" l="1"/>
  <c r="I181" i="2" s="1"/>
  <c r="C141" i="5"/>
  <c r="C177" i="5" s="1"/>
  <c r="F35" i="5"/>
  <c r="E35" i="5" l="1"/>
  <c r="C32" i="5" l="1"/>
  <c r="D35" i="5"/>
  <c r="C35" i="5" l="1"/>
  <c r="I45" i="2"/>
  <c r="I48" i="2" s="1"/>
  <c r="D122" i="5" l="1"/>
  <c r="C122" i="5" s="1"/>
  <c r="D123" i="5" l="1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48" i="6"/>
  <c r="W49" i="6" s="1"/>
  <c r="W50" i="6" s="1"/>
  <c r="C48" i="6" l="1"/>
  <c r="C123" i="5"/>
  <c r="I167" i="2" s="1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C49" i="6" l="1"/>
  <c r="C50" i="6" s="1"/>
  <c r="I125" i="2"/>
  <c r="I166" i="2"/>
  <c r="E75" i="5" l="1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D42" i="4" l="1"/>
  <c r="C42" i="4" s="1"/>
  <c r="I201" i="2" s="1"/>
  <c r="D34" i="4" l="1"/>
  <c r="D36" i="4"/>
  <c r="C36" i="4" s="1"/>
  <c r="I190" i="2" s="1"/>
  <c r="D37" i="4"/>
  <c r="D38" i="4"/>
  <c r="C38" i="4" s="1"/>
  <c r="I194" i="2" s="1"/>
  <c r="D39" i="4"/>
  <c r="C39" i="4" s="1"/>
  <c r="I196" i="2" s="1"/>
  <c r="D40" i="4"/>
  <c r="C40" i="4" s="1"/>
  <c r="I197" i="2" s="1"/>
  <c r="D41" i="4"/>
  <c r="C41" i="4" s="1"/>
  <c r="I198" i="2" s="1"/>
  <c r="D43" i="4"/>
  <c r="D44" i="4"/>
  <c r="C44" i="4" s="1"/>
  <c r="I204" i="2" s="1"/>
  <c r="D45" i="4"/>
  <c r="C45" i="4" s="1"/>
  <c r="I205" i="2" s="1"/>
  <c r="D46" i="4"/>
  <c r="C46" i="4" s="1"/>
  <c r="I208" i="2" s="1"/>
  <c r="D47" i="4"/>
  <c r="C47" i="4" s="1"/>
  <c r="I209" i="2" s="1"/>
  <c r="D48" i="4"/>
  <c r="C48" i="4" s="1"/>
  <c r="I210" i="2" s="1"/>
  <c r="D49" i="4"/>
  <c r="C49" i="4" s="1"/>
  <c r="I212" i="2" s="1"/>
  <c r="D50" i="4"/>
  <c r="C50" i="4" s="1"/>
  <c r="I214" i="2" s="1"/>
  <c r="D51" i="4"/>
  <c r="C51" i="4" s="1"/>
  <c r="I215" i="2" s="1"/>
  <c r="D53" i="4"/>
  <c r="C53" i="4" s="1"/>
  <c r="I217" i="2" s="1"/>
  <c r="D54" i="4"/>
  <c r="C54" i="4" s="1"/>
  <c r="D55" i="4"/>
  <c r="C55" i="4" s="1"/>
  <c r="D56" i="4"/>
  <c r="C56" i="4" s="1"/>
  <c r="D57" i="4"/>
  <c r="C57" i="4" s="1"/>
  <c r="D58" i="4"/>
  <c r="C58" i="4" s="1"/>
  <c r="D59" i="4"/>
  <c r="C59" i="4" s="1"/>
  <c r="D60" i="4"/>
  <c r="C60" i="4" s="1"/>
  <c r="D61" i="4"/>
  <c r="C61" i="4" s="1"/>
  <c r="D62" i="4"/>
  <c r="C62" i="4" s="1"/>
  <c r="D63" i="4"/>
  <c r="C63" i="4" s="1"/>
  <c r="D64" i="4"/>
  <c r="C64" i="4" s="1"/>
  <c r="D65" i="4"/>
  <c r="C65" i="4" s="1"/>
  <c r="D66" i="4"/>
  <c r="C66" i="4" s="1"/>
  <c r="D67" i="4"/>
  <c r="C67" i="4" s="1"/>
  <c r="D68" i="4"/>
  <c r="C68" i="4" s="1"/>
  <c r="D69" i="4"/>
  <c r="C69" i="4" s="1"/>
  <c r="D70" i="4"/>
  <c r="C70" i="4" s="1"/>
  <c r="D71" i="4"/>
  <c r="C71" i="4" s="1"/>
  <c r="D72" i="4"/>
  <c r="C72" i="4" s="1"/>
  <c r="D30" i="4"/>
  <c r="D73" i="4"/>
  <c r="C73" i="4" s="1"/>
  <c r="C37" i="4"/>
  <c r="I192" i="2" s="1"/>
  <c r="C43" i="4"/>
  <c r="I203" i="2" s="1"/>
  <c r="E74" i="4"/>
  <c r="E75" i="4" s="1"/>
  <c r="F74" i="4"/>
  <c r="F75" i="4" s="1"/>
  <c r="G74" i="4"/>
  <c r="G75" i="4" s="1"/>
  <c r="H74" i="4"/>
  <c r="H75" i="4" s="1"/>
  <c r="H76" i="4" s="1"/>
  <c r="I74" i="4"/>
  <c r="I75" i="4" s="1"/>
  <c r="J74" i="4"/>
  <c r="J75" i="4" s="1"/>
  <c r="K74" i="4"/>
  <c r="K75" i="4" s="1"/>
  <c r="L74" i="4"/>
  <c r="L75" i="4" s="1"/>
  <c r="M74" i="4"/>
  <c r="M75" i="4" s="1"/>
  <c r="N74" i="4"/>
  <c r="N75" i="4" s="1"/>
  <c r="O74" i="4"/>
  <c r="O75" i="4" s="1"/>
  <c r="P74" i="4"/>
  <c r="P75" i="4" s="1"/>
  <c r="Q74" i="4"/>
  <c r="Q75" i="4" s="1"/>
  <c r="R74" i="4"/>
  <c r="R75" i="4" s="1"/>
  <c r="S74" i="4"/>
  <c r="S75" i="4" s="1"/>
  <c r="T74" i="4"/>
  <c r="T75" i="4" s="1"/>
  <c r="U74" i="4"/>
  <c r="U75" i="4" s="1"/>
  <c r="U76" i="4" s="1"/>
  <c r="V74" i="4"/>
  <c r="V75" i="4" s="1"/>
  <c r="W74" i="4"/>
  <c r="W75" i="4" s="1"/>
  <c r="A30" i="4"/>
  <c r="A33" i="4" s="1"/>
  <c r="C30" i="4" l="1"/>
  <c r="D31" i="4"/>
  <c r="H255" i="2"/>
  <c r="H256" i="2" s="1"/>
  <c r="G255" i="2"/>
  <c r="G256" i="2" s="1"/>
  <c r="I254" i="2"/>
  <c r="I253" i="2"/>
  <c r="I251" i="2"/>
  <c r="I250" i="2"/>
  <c r="I248" i="2"/>
  <c r="I246" i="2"/>
  <c r="I239" i="2"/>
  <c r="I238" i="2"/>
  <c r="I235" i="2"/>
  <c r="I233" i="2"/>
  <c r="I232" i="2"/>
  <c r="I231" i="2"/>
  <c r="I228" i="2"/>
  <c r="I225" i="2"/>
  <c r="I224" i="2"/>
  <c r="I223" i="2"/>
  <c r="I222" i="2"/>
  <c r="I221" i="2"/>
  <c r="I220" i="2"/>
  <c r="I218" i="2"/>
  <c r="I183" i="2" l="1"/>
  <c r="I184" i="2" s="1"/>
  <c r="C31" i="4"/>
  <c r="C34" i="4"/>
  <c r="I188" i="2" s="1"/>
  <c r="A34" i="4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l="1"/>
  <c r="A262" i="2" s="1"/>
  <c r="G43" i="2"/>
  <c r="H43" i="2"/>
  <c r="D26" i="5" l="1"/>
  <c r="D28" i="5"/>
  <c r="H31" i="2" l="1"/>
  <c r="G31" i="2"/>
  <c r="D13" i="4"/>
  <c r="D14" i="4" s="1"/>
  <c r="E13" i="4"/>
  <c r="E14" i="4" s="1"/>
  <c r="F13" i="4"/>
  <c r="F14" i="4" s="1"/>
  <c r="G13" i="4"/>
  <c r="G14" i="4" s="1"/>
  <c r="H13" i="4"/>
  <c r="H14" i="4" s="1"/>
  <c r="I13" i="4"/>
  <c r="I14" i="4" s="1"/>
  <c r="J13" i="4"/>
  <c r="J14" i="4" s="1"/>
  <c r="K13" i="4"/>
  <c r="K14" i="4" s="1"/>
  <c r="L13" i="4"/>
  <c r="L14" i="4" s="1"/>
  <c r="M13" i="4"/>
  <c r="M14" i="4" s="1"/>
  <c r="N13" i="4"/>
  <c r="N14" i="4" s="1"/>
  <c r="O13" i="4"/>
  <c r="O14" i="4" s="1"/>
  <c r="P13" i="4"/>
  <c r="P14" i="4" s="1"/>
  <c r="Q13" i="4"/>
  <c r="Q14" i="4" s="1"/>
  <c r="R13" i="4"/>
  <c r="R14" i="4" s="1"/>
  <c r="S13" i="4"/>
  <c r="S14" i="4" s="1"/>
  <c r="T13" i="4"/>
  <c r="T14" i="4" s="1"/>
  <c r="U13" i="4"/>
  <c r="U14" i="4" s="1"/>
  <c r="V13" i="4"/>
  <c r="V14" i="4" s="1"/>
  <c r="W13" i="4"/>
  <c r="W14" i="4" s="1"/>
  <c r="C12" i="4"/>
  <c r="C13" i="4" s="1"/>
  <c r="C14" i="4" s="1"/>
  <c r="I30" i="2" l="1"/>
  <c r="I31" i="2" s="1"/>
  <c r="W20" i="6"/>
  <c r="W18" i="6"/>
  <c r="W43" i="5" l="1"/>
  <c r="W44" i="5"/>
  <c r="W27" i="5" l="1"/>
  <c r="E134" i="5" l="1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V38" i="5"/>
  <c r="V39" i="5" s="1"/>
  <c r="U38" i="5"/>
  <c r="U39" i="5" s="1"/>
  <c r="T38" i="5"/>
  <c r="T39" i="5" s="1"/>
  <c r="S38" i="5"/>
  <c r="S39" i="5" s="1"/>
  <c r="R38" i="5"/>
  <c r="R39" i="5" s="1"/>
  <c r="Q38" i="5"/>
  <c r="Q39" i="5" s="1"/>
  <c r="P38" i="5"/>
  <c r="P39" i="5" s="1"/>
  <c r="O38" i="5"/>
  <c r="O39" i="5" s="1"/>
  <c r="N38" i="5"/>
  <c r="N39" i="5" s="1"/>
  <c r="M38" i="5"/>
  <c r="M39" i="5" s="1"/>
  <c r="L38" i="5"/>
  <c r="L39" i="5" s="1"/>
  <c r="K38" i="5"/>
  <c r="K39" i="5" s="1"/>
  <c r="J38" i="5"/>
  <c r="J39" i="5" s="1"/>
  <c r="I38" i="5"/>
  <c r="I39" i="5" s="1"/>
  <c r="H38" i="5"/>
  <c r="H39" i="5" s="1"/>
  <c r="G38" i="5"/>
  <c r="G39" i="5" s="1"/>
  <c r="F38" i="5"/>
  <c r="F39" i="5" s="1"/>
  <c r="E38" i="5"/>
  <c r="E39" i="5" s="1"/>
  <c r="D38" i="5"/>
  <c r="D121" i="5" l="1"/>
  <c r="G175" i="2"/>
  <c r="H175" i="2"/>
  <c r="G158" i="2"/>
  <c r="H158" i="2"/>
  <c r="G155" i="2"/>
  <c r="H155" i="2"/>
  <c r="G120" i="2"/>
  <c r="H120" i="2"/>
  <c r="G111" i="2"/>
  <c r="H111" i="2"/>
  <c r="G105" i="2"/>
  <c r="H105" i="2"/>
  <c r="H51" i="2"/>
  <c r="G34" i="2"/>
  <c r="G35" i="2" s="1"/>
  <c r="H34" i="2"/>
  <c r="H35" i="2" s="1"/>
  <c r="G26" i="2"/>
  <c r="H26" i="2"/>
  <c r="G23" i="2"/>
  <c r="H23" i="2"/>
  <c r="A22" i="2"/>
  <c r="A25" i="2" s="1"/>
  <c r="H121" i="2" l="1"/>
  <c r="G121" i="2"/>
  <c r="A30" i="2"/>
  <c r="A33" i="2" s="1"/>
  <c r="A38" i="2" s="1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W116" i="5"/>
  <c r="W117" i="5" s="1"/>
  <c r="D116" i="5"/>
  <c r="D117" i="5" s="1"/>
  <c r="W106" i="5"/>
  <c r="W109" i="5" s="1"/>
  <c r="D106" i="5"/>
  <c r="D109" i="5" s="1"/>
  <c r="AC44" i="6"/>
  <c r="W43" i="6"/>
  <c r="C43" i="6" s="1"/>
  <c r="I119" i="2" s="1"/>
  <c r="W42" i="6"/>
  <c r="C42" i="6" s="1"/>
  <c r="I118" i="2" s="1"/>
  <c r="W41" i="6"/>
  <c r="C41" i="6" s="1"/>
  <c r="I117" i="2" s="1"/>
  <c r="W40" i="6"/>
  <c r="C40" i="6" s="1"/>
  <c r="I116" i="2" s="1"/>
  <c r="W39" i="6"/>
  <c r="C39" i="6" s="1"/>
  <c r="I115" i="2" s="1"/>
  <c r="W38" i="6"/>
  <c r="C38" i="6" s="1"/>
  <c r="I114" i="2" s="1"/>
  <c r="Y36" i="6"/>
  <c r="X36" i="6"/>
  <c r="W37" i="6"/>
  <c r="A17" i="6"/>
  <c r="AC35" i="6"/>
  <c r="D34" i="6"/>
  <c r="C34" i="6" s="1"/>
  <c r="I110" i="2" s="1"/>
  <c r="W33" i="6"/>
  <c r="D33" i="6"/>
  <c r="W32" i="6"/>
  <c r="D32" i="6"/>
  <c r="D31" i="6"/>
  <c r="C31" i="6" s="1"/>
  <c r="I107" i="2" s="1"/>
  <c r="AC45" i="6"/>
  <c r="V29" i="6"/>
  <c r="V35" i="6" s="1"/>
  <c r="V45" i="6" s="1"/>
  <c r="U29" i="6"/>
  <c r="U35" i="6" s="1"/>
  <c r="U45" i="6" s="1"/>
  <c r="T29" i="6"/>
  <c r="T35" i="6" s="1"/>
  <c r="T45" i="6" s="1"/>
  <c r="S29" i="6"/>
  <c r="S35" i="6" s="1"/>
  <c r="S45" i="6" s="1"/>
  <c r="R29" i="6"/>
  <c r="R35" i="6" s="1"/>
  <c r="R45" i="6" s="1"/>
  <c r="Q29" i="6"/>
  <c r="Q35" i="6" s="1"/>
  <c r="Q45" i="6" s="1"/>
  <c r="P29" i="6"/>
  <c r="P35" i="6" s="1"/>
  <c r="P45" i="6" s="1"/>
  <c r="O29" i="6"/>
  <c r="O35" i="6" s="1"/>
  <c r="O45" i="6" s="1"/>
  <c r="N29" i="6"/>
  <c r="N35" i="6" s="1"/>
  <c r="N45" i="6" s="1"/>
  <c r="M29" i="6"/>
  <c r="M35" i="6" s="1"/>
  <c r="M45" i="6" s="1"/>
  <c r="L29" i="6"/>
  <c r="L35" i="6" s="1"/>
  <c r="L45" i="6" s="1"/>
  <c r="K29" i="6"/>
  <c r="K35" i="6" s="1"/>
  <c r="K45" i="6" s="1"/>
  <c r="J29" i="6"/>
  <c r="J35" i="6" s="1"/>
  <c r="J45" i="6" s="1"/>
  <c r="I29" i="6"/>
  <c r="I35" i="6" s="1"/>
  <c r="I45" i="6" s="1"/>
  <c r="H29" i="6"/>
  <c r="H35" i="6" s="1"/>
  <c r="H45" i="6" s="1"/>
  <c r="G29" i="6"/>
  <c r="G35" i="6" s="1"/>
  <c r="G45" i="6" s="1"/>
  <c r="F29" i="6"/>
  <c r="F35" i="6" s="1"/>
  <c r="F45" i="6" s="1"/>
  <c r="E29" i="6"/>
  <c r="E35" i="6" s="1"/>
  <c r="E45" i="6" s="1"/>
  <c r="D29" i="6"/>
  <c r="W28" i="6"/>
  <c r="C28" i="6" s="1"/>
  <c r="C29" i="6" s="1"/>
  <c r="Y27" i="6"/>
  <c r="X27" i="6"/>
  <c r="D69" i="5"/>
  <c r="C20" i="6"/>
  <c r="I75" i="2" s="1"/>
  <c r="C33" i="6" l="1"/>
  <c r="I109" i="2" s="1"/>
  <c r="W35" i="6"/>
  <c r="A39" i="2"/>
  <c r="A40" i="2" s="1"/>
  <c r="A41" i="2" s="1"/>
  <c r="A42" i="2" s="1"/>
  <c r="C69" i="5"/>
  <c r="C37" i="6"/>
  <c r="X37" i="6" s="1"/>
  <c r="W44" i="6"/>
  <c r="I104" i="2"/>
  <c r="I105" i="2" s="1"/>
  <c r="C116" i="5"/>
  <c r="C106" i="5"/>
  <c r="C109" i="5" s="1"/>
  <c r="Y41" i="6"/>
  <c r="X41" i="6"/>
  <c r="X42" i="6"/>
  <c r="Y42" i="6"/>
  <c r="Y43" i="6"/>
  <c r="X43" i="6"/>
  <c r="Y40" i="6"/>
  <c r="X40" i="6"/>
  <c r="Y39" i="6"/>
  <c r="X39" i="6"/>
  <c r="D35" i="6"/>
  <c r="D45" i="6" s="1"/>
  <c r="Y38" i="6"/>
  <c r="X38" i="6"/>
  <c r="C32" i="6"/>
  <c r="W29" i="6"/>
  <c r="Y28" i="6"/>
  <c r="X28" i="6"/>
  <c r="Y20" i="6"/>
  <c r="X20" i="6"/>
  <c r="A45" i="2" l="1"/>
  <c r="A46" i="2" s="1"/>
  <c r="A47" i="2" s="1"/>
  <c r="A50" i="2" s="1"/>
  <c r="A55" i="2" s="1"/>
  <c r="I88" i="2"/>
  <c r="W45" i="6"/>
  <c r="Y37" i="6"/>
  <c r="C44" i="6"/>
  <c r="I113" i="2"/>
  <c r="I120" i="2" s="1"/>
  <c r="C35" i="6"/>
  <c r="I108" i="2"/>
  <c r="I111" i="2" s="1"/>
  <c r="I146" i="2"/>
  <c r="I150" i="2" s="1"/>
  <c r="C117" i="5"/>
  <c r="I157" i="2"/>
  <c r="I158" i="2" s="1"/>
  <c r="I121" i="2" l="1"/>
  <c r="X35" i="6"/>
  <c r="C45" i="6"/>
  <c r="X45" i="6" s="1"/>
  <c r="Y35" i="6"/>
  <c r="Y44" i="6"/>
  <c r="X44" i="6"/>
  <c r="Y45" i="6" l="1"/>
  <c r="L121" i="2"/>
  <c r="W50" i="5"/>
  <c r="D50" i="5"/>
  <c r="W37" i="5"/>
  <c r="V21" i="5"/>
  <c r="V22" i="5" s="1"/>
  <c r="U21" i="5"/>
  <c r="U22" i="5" s="1"/>
  <c r="T21" i="5"/>
  <c r="T22" i="5" s="1"/>
  <c r="S21" i="5"/>
  <c r="S22" i="5" s="1"/>
  <c r="R21" i="5"/>
  <c r="R22" i="5" s="1"/>
  <c r="Q21" i="5"/>
  <c r="Q22" i="5" s="1"/>
  <c r="P21" i="5"/>
  <c r="P22" i="5" s="1"/>
  <c r="O21" i="5"/>
  <c r="O22" i="5" s="1"/>
  <c r="N21" i="5"/>
  <c r="N22" i="5" s="1"/>
  <c r="M21" i="5"/>
  <c r="M22" i="5" s="1"/>
  <c r="L21" i="5"/>
  <c r="L22" i="5" s="1"/>
  <c r="K21" i="5"/>
  <c r="K22" i="5" s="1"/>
  <c r="J21" i="5"/>
  <c r="J22" i="5" s="1"/>
  <c r="I21" i="5"/>
  <c r="I22" i="5" s="1"/>
  <c r="H21" i="5"/>
  <c r="H22" i="5" s="1"/>
  <c r="G21" i="5"/>
  <c r="G22" i="5" s="1"/>
  <c r="F21" i="5"/>
  <c r="F22" i="5" s="1"/>
  <c r="E21" i="5"/>
  <c r="E22" i="5" s="1"/>
  <c r="W20" i="5"/>
  <c r="D20" i="5"/>
  <c r="D21" i="5" s="1"/>
  <c r="D22" i="5" s="1"/>
  <c r="V13" i="6"/>
  <c r="V14" i="6" s="1"/>
  <c r="U13" i="6"/>
  <c r="U14" i="6" s="1"/>
  <c r="T13" i="6"/>
  <c r="T14" i="6" s="1"/>
  <c r="S13" i="6"/>
  <c r="S14" i="6" s="1"/>
  <c r="R13" i="6"/>
  <c r="R14" i="6" s="1"/>
  <c r="Q13" i="6"/>
  <c r="Q14" i="6" s="1"/>
  <c r="P13" i="6"/>
  <c r="P14" i="6" s="1"/>
  <c r="O13" i="6"/>
  <c r="O14" i="6" s="1"/>
  <c r="N13" i="6"/>
  <c r="N14" i="6" s="1"/>
  <c r="M13" i="6"/>
  <c r="M14" i="6" s="1"/>
  <c r="L13" i="6"/>
  <c r="L14" i="6" s="1"/>
  <c r="K13" i="6"/>
  <c r="K14" i="6" s="1"/>
  <c r="J13" i="6"/>
  <c r="J14" i="6" s="1"/>
  <c r="I13" i="6"/>
  <c r="I14" i="6" s="1"/>
  <c r="H13" i="6"/>
  <c r="H14" i="6" s="1"/>
  <c r="G13" i="6"/>
  <c r="G14" i="6" s="1"/>
  <c r="F13" i="6"/>
  <c r="F14" i="6" s="1"/>
  <c r="E13" i="6"/>
  <c r="E14" i="6" s="1"/>
  <c r="D13" i="6"/>
  <c r="D14" i="6" s="1"/>
  <c r="W12" i="6"/>
  <c r="W13" i="6" s="1"/>
  <c r="W14" i="6" s="1"/>
  <c r="A15" i="5"/>
  <c r="A20" i="5" s="1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W15" i="5"/>
  <c r="W16" i="5" s="1"/>
  <c r="D15" i="5"/>
  <c r="A26" i="5" l="1"/>
  <c r="A27" i="5" s="1"/>
  <c r="A28" i="5" s="1"/>
  <c r="A29" i="5" s="1"/>
  <c r="A32" i="5" s="1"/>
  <c r="C37" i="5"/>
  <c r="W38" i="5"/>
  <c r="C50" i="5"/>
  <c r="I62" i="2" s="1"/>
  <c r="C12" i="6"/>
  <c r="X37" i="5"/>
  <c r="C15" i="5"/>
  <c r="C20" i="5"/>
  <c r="W21" i="5"/>
  <c r="W22" i="5" s="1"/>
  <c r="D16" i="5"/>
  <c r="G162" i="2"/>
  <c r="H162" i="2"/>
  <c r="G136" i="2"/>
  <c r="G159" i="2" s="1"/>
  <c r="H136" i="2"/>
  <c r="H159" i="2" s="1"/>
  <c r="G81" i="2"/>
  <c r="G85" i="2" s="1"/>
  <c r="H81" i="2"/>
  <c r="H85" i="2" s="1"/>
  <c r="G100" i="2"/>
  <c r="G101" i="2" s="1"/>
  <c r="H100" i="2"/>
  <c r="H101" i="2" s="1"/>
  <c r="Y12" i="6" l="1"/>
  <c r="I25" i="2"/>
  <c r="I26" i="2" s="1"/>
  <c r="C21" i="5"/>
  <c r="C22" i="5" s="1"/>
  <c r="I33" i="2"/>
  <c r="I34" i="2" s="1"/>
  <c r="I35" i="2" s="1"/>
  <c r="C16" i="5"/>
  <c r="I22" i="2"/>
  <c r="I23" i="2" s="1"/>
  <c r="C38" i="5"/>
  <c r="I50" i="2"/>
  <c r="I51" i="2" s="1"/>
  <c r="X12" i="6"/>
  <c r="C13" i="6"/>
  <c r="C14" i="6" s="1"/>
  <c r="L35" i="2" l="1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28" i="4"/>
  <c r="D33" i="4"/>
  <c r="X32" i="4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29" i="5"/>
  <c r="C129" i="5" s="1"/>
  <c r="I161" i="2" s="1"/>
  <c r="D113" i="5"/>
  <c r="C113" i="5" s="1"/>
  <c r="I154" i="2" s="1"/>
  <c r="D112" i="5"/>
  <c r="D111" i="5"/>
  <c r="D110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W95" i="5"/>
  <c r="C95" i="5" s="1"/>
  <c r="X94" i="5"/>
  <c r="X15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7" i="4"/>
  <c r="C17" i="4" s="1"/>
  <c r="X17" i="4" s="1"/>
  <c r="X16" i="4"/>
  <c r="W86" i="5"/>
  <c r="V86" i="5"/>
  <c r="U86" i="5"/>
  <c r="T86" i="5"/>
  <c r="S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R85" i="5"/>
  <c r="C85" i="5" s="1"/>
  <c r="X84" i="5"/>
  <c r="X83" i="5"/>
  <c r="E81" i="5"/>
  <c r="E82" i="5" s="1"/>
  <c r="F81" i="5"/>
  <c r="F82" i="5" s="1"/>
  <c r="G81" i="5"/>
  <c r="G82" i="5" s="1"/>
  <c r="H81" i="5"/>
  <c r="H82" i="5" s="1"/>
  <c r="I81" i="5"/>
  <c r="I82" i="5" s="1"/>
  <c r="J81" i="5"/>
  <c r="J82" i="5" s="1"/>
  <c r="K81" i="5"/>
  <c r="K82" i="5" s="1"/>
  <c r="L81" i="5"/>
  <c r="L82" i="5" s="1"/>
  <c r="M81" i="5"/>
  <c r="M82" i="5" s="1"/>
  <c r="N81" i="5"/>
  <c r="N82" i="5" s="1"/>
  <c r="O81" i="5"/>
  <c r="O82" i="5" s="1"/>
  <c r="P81" i="5"/>
  <c r="P82" i="5" s="1"/>
  <c r="Q81" i="5"/>
  <c r="Q82" i="5" s="1"/>
  <c r="R81" i="5"/>
  <c r="R82" i="5" s="1"/>
  <c r="S81" i="5"/>
  <c r="S82" i="5" s="1"/>
  <c r="T81" i="5"/>
  <c r="T82" i="5" s="1"/>
  <c r="U81" i="5"/>
  <c r="U82" i="5" s="1"/>
  <c r="V81" i="5"/>
  <c r="V82" i="5" s="1"/>
  <c r="W80" i="5"/>
  <c r="W81" i="5" s="1"/>
  <c r="W82" i="5" s="1"/>
  <c r="D80" i="5"/>
  <c r="D81" i="5" s="1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C23" i="6"/>
  <c r="I80" i="2" s="1"/>
  <c r="W22" i="6"/>
  <c r="C22" i="6" s="1"/>
  <c r="W21" i="6"/>
  <c r="C21" i="6" s="1"/>
  <c r="I77" i="2" s="1"/>
  <c r="W19" i="6"/>
  <c r="C19" i="6" s="1"/>
  <c r="I74" i="2" s="1"/>
  <c r="X23" i="4"/>
  <c r="D18" i="4" l="1"/>
  <c r="C33" i="4"/>
  <c r="X33" i="4" s="1"/>
  <c r="D74" i="4"/>
  <c r="D75" i="4" s="1"/>
  <c r="D76" i="4" s="1"/>
  <c r="I124" i="2"/>
  <c r="I126" i="2" s="1"/>
  <c r="Y23" i="6"/>
  <c r="D114" i="5"/>
  <c r="X95" i="5"/>
  <c r="I135" i="2"/>
  <c r="X23" i="6"/>
  <c r="I78" i="2"/>
  <c r="Y22" i="6"/>
  <c r="X22" i="6"/>
  <c r="Y21" i="6"/>
  <c r="C18" i="4"/>
  <c r="W130" i="5"/>
  <c r="X129" i="5"/>
  <c r="C112" i="5"/>
  <c r="I153" i="2" s="1"/>
  <c r="C111" i="5"/>
  <c r="C96" i="5"/>
  <c r="W96" i="5"/>
  <c r="C86" i="5"/>
  <c r="X85" i="5"/>
  <c r="R86" i="5"/>
  <c r="C80" i="5"/>
  <c r="Y19" i="6"/>
  <c r="X19" i="6"/>
  <c r="X21" i="6"/>
  <c r="C74" i="4" l="1"/>
  <c r="C75" i="4" s="1"/>
  <c r="C76" i="4" s="1"/>
  <c r="I186" i="2"/>
  <c r="I255" i="2" s="1"/>
  <c r="I256" i="2" s="1"/>
  <c r="C114" i="5"/>
  <c r="C81" i="5"/>
  <c r="I99" i="2"/>
  <c r="I136" i="2"/>
  <c r="I152" i="2"/>
  <c r="I155" i="2" s="1"/>
  <c r="I162" i="2"/>
  <c r="C130" i="5"/>
  <c r="X18" i="4"/>
  <c r="X22" i="4"/>
  <c r="I159" i="2" l="1"/>
  <c r="X74" i="4"/>
  <c r="L255" i="2"/>
  <c r="L162" i="2"/>
  <c r="I100" i="2"/>
  <c r="AD49" i="5"/>
  <c r="W49" i="5" s="1"/>
  <c r="D49" i="5"/>
  <c r="W48" i="5"/>
  <c r="D48" i="5"/>
  <c r="W46" i="5"/>
  <c r="D46" i="5"/>
  <c r="D43" i="5"/>
  <c r="W42" i="5"/>
  <c r="D42" i="5"/>
  <c r="W30" i="5"/>
  <c r="W39" i="5" s="1"/>
  <c r="L159" i="2" l="1"/>
  <c r="C42" i="5"/>
  <c r="I55" i="2" s="1"/>
  <c r="C48" i="5"/>
  <c r="I61" i="2" s="1"/>
  <c r="C49" i="5"/>
  <c r="I63" i="2" s="1"/>
  <c r="C46" i="5"/>
  <c r="I59" i="2" s="1"/>
  <c r="C43" i="5"/>
  <c r="I56" i="2" s="1"/>
  <c r="G52" i="2"/>
  <c r="G170" i="2"/>
  <c r="G68" i="2"/>
  <c r="G69" i="2" s="1"/>
  <c r="H52" i="2"/>
  <c r="F62" i="5" l="1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D61" i="5"/>
  <c r="C61" i="5" s="1"/>
  <c r="I79" i="2" s="1"/>
  <c r="D27" i="5"/>
  <c r="C27" i="5" s="1"/>
  <c r="I41" i="2" l="1"/>
  <c r="E135" i="5" l="1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5" i="6" l="1"/>
  <c r="X16" i="6"/>
  <c r="F126" i="5"/>
  <c r="F127" i="5" s="1"/>
  <c r="G126" i="5"/>
  <c r="G127" i="5" s="1"/>
  <c r="H126" i="5"/>
  <c r="H127" i="5" s="1"/>
  <c r="I126" i="5"/>
  <c r="I127" i="5" s="1"/>
  <c r="J126" i="5"/>
  <c r="J127" i="5" s="1"/>
  <c r="K126" i="5"/>
  <c r="K127" i="5" s="1"/>
  <c r="L126" i="5"/>
  <c r="L127" i="5" s="1"/>
  <c r="M126" i="5"/>
  <c r="M127" i="5" s="1"/>
  <c r="O126" i="5"/>
  <c r="O127" i="5" s="1"/>
  <c r="Q126" i="5"/>
  <c r="Q127" i="5" s="1"/>
  <c r="R126" i="5"/>
  <c r="R127" i="5" s="1"/>
  <c r="S126" i="5"/>
  <c r="S127" i="5" s="1"/>
  <c r="T126" i="5"/>
  <c r="T127" i="5" s="1"/>
  <c r="U126" i="5"/>
  <c r="U127" i="5" s="1"/>
  <c r="V126" i="5"/>
  <c r="V127" i="5" s="1"/>
  <c r="H55" i="5"/>
  <c r="H56" i="5" s="1"/>
  <c r="J55" i="5"/>
  <c r="J56" i="5" s="1"/>
  <c r="K55" i="5"/>
  <c r="K56" i="5" s="1"/>
  <c r="L55" i="5"/>
  <c r="L56" i="5" s="1"/>
  <c r="M55" i="5"/>
  <c r="M56" i="5" s="1"/>
  <c r="O55" i="5"/>
  <c r="O56" i="5" s="1"/>
  <c r="Q55" i="5"/>
  <c r="Q56" i="5" s="1"/>
  <c r="R55" i="5"/>
  <c r="R56" i="5" s="1"/>
  <c r="S55" i="5"/>
  <c r="S56" i="5" s="1"/>
  <c r="T55" i="5"/>
  <c r="T56" i="5" s="1"/>
  <c r="V55" i="5"/>
  <c r="V56" i="5" s="1"/>
  <c r="E13" i="5"/>
  <c r="E17" i="5" s="1"/>
  <c r="H13" i="5"/>
  <c r="H17" i="5" s="1"/>
  <c r="J13" i="5"/>
  <c r="J17" i="5" s="1"/>
  <c r="K13" i="5"/>
  <c r="K17" i="5" s="1"/>
  <c r="L13" i="5"/>
  <c r="L17" i="5" s="1"/>
  <c r="M13" i="5"/>
  <c r="M17" i="5" s="1"/>
  <c r="N13" i="5"/>
  <c r="N17" i="5" s="1"/>
  <c r="O13" i="5"/>
  <c r="O17" i="5" s="1"/>
  <c r="P13" i="5"/>
  <c r="P17" i="5" s="1"/>
  <c r="Q13" i="5"/>
  <c r="Q17" i="5" s="1"/>
  <c r="R13" i="5"/>
  <c r="R17" i="5" s="1"/>
  <c r="S13" i="5"/>
  <c r="S17" i="5" s="1"/>
  <c r="T13" i="5"/>
  <c r="T17" i="5" s="1"/>
  <c r="U13" i="5"/>
  <c r="U17" i="5" s="1"/>
  <c r="V13" i="5"/>
  <c r="V17" i="5" s="1"/>
  <c r="E26" i="4"/>
  <c r="E27" i="4" s="1"/>
  <c r="F26" i="4"/>
  <c r="F27" i="4" s="1"/>
  <c r="G26" i="4"/>
  <c r="G27" i="4" s="1"/>
  <c r="H26" i="4"/>
  <c r="I26" i="4"/>
  <c r="I27" i="4" s="1"/>
  <c r="J26" i="4"/>
  <c r="J27" i="4" s="1"/>
  <c r="K26" i="4"/>
  <c r="K27" i="4" s="1"/>
  <c r="L26" i="4"/>
  <c r="L27" i="4" s="1"/>
  <c r="M26" i="4"/>
  <c r="M27" i="4" s="1"/>
  <c r="N26" i="4"/>
  <c r="N27" i="4" s="1"/>
  <c r="O26" i="4"/>
  <c r="O27" i="4" s="1"/>
  <c r="P26" i="4"/>
  <c r="P27" i="4" s="1"/>
  <c r="Q26" i="4"/>
  <c r="Q27" i="4" s="1"/>
  <c r="R26" i="4"/>
  <c r="R27" i="4" s="1"/>
  <c r="S26" i="4"/>
  <c r="S27" i="4" s="1"/>
  <c r="T26" i="4"/>
  <c r="T27" i="4" s="1"/>
  <c r="U26" i="4"/>
  <c r="U27" i="4" s="1"/>
  <c r="V26" i="4"/>
  <c r="V27" i="4" s="1"/>
  <c r="W26" i="4"/>
  <c r="W27" i="4" s="1"/>
  <c r="H27" i="4"/>
  <c r="X24" i="4"/>
  <c r="X79" i="4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H20" i="2"/>
  <c r="H27" i="2" s="1"/>
  <c r="G20" i="2"/>
  <c r="G27" i="2" s="1"/>
  <c r="H170" i="2"/>
  <c r="H171" i="2" s="1"/>
  <c r="G171" i="2"/>
  <c r="G257" i="2" l="1"/>
  <c r="K178" i="5"/>
  <c r="S178" i="5"/>
  <c r="V178" i="5"/>
  <c r="R178" i="5"/>
  <c r="L178" i="5"/>
  <c r="H178" i="5"/>
  <c r="M178" i="5"/>
  <c r="Q178" i="5"/>
  <c r="T178" i="5"/>
  <c r="O178" i="5"/>
  <c r="J178" i="5"/>
  <c r="A56" i="2"/>
  <c r="A57" i="2" s="1"/>
  <c r="A58" i="2" s="1"/>
  <c r="A59" i="2" s="1"/>
  <c r="A60" i="2" s="1"/>
  <c r="A61" i="2" s="1"/>
  <c r="A62" i="2" s="1"/>
  <c r="A63" i="2" s="1"/>
  <c r="A64" i="2" s="1"/>
  <c r="A65" i="2" s="1"/>
  <c r="C30" i="7"/>
  <c r="C26" i="7"/>
  <c r="AG51" i="6"/>
  <c r="AC24" i="6"/>
  <c r="W24" i="6"/>
  <c r="C17" i="6"/>
  <c r="Y16" i="6"/>
  <c r="Y15" i="6"/>
  <c r="W125" i="5"/>
  <c r="D125" i="5"/>
  <c r="P126" i="5"/>
  <c r="P127" i="5" s="1"/>
  <c r="W121" i="5"/>
  <c r="D74" i="5"/>
  <c r="C74" i="5" s="1"/>
  <c r="I93" i="2" s="1"/>
  <c r="D73" i="5"/>
  <c r="C73" i="5" s="1"/>
  <c r="I92" i="2" s="1"/>
  <c r="D72" i="5"/>
  <c r="E59" i="5"/>
  <c r="E62" i="5" s="1"/>
  <c r="W54" i="5"/>
  <c r="D54" i="5"/>
  <c r="W53" i="5"/>
  <c r="D53" i="5"/>
  <c r="W52" i="5"/>
  <c r="D52" i="5"/>
  <c r="W51" i="5"/>
  <c r="D51" i="5"/>
  <c r="I55" i="5"/>
  <c r="I56" i="5" s="1"/>
  <c r="W47" i="5"/>
  <c r="D47" i="5"/>
  <c r="P55" i="5"/>
  <c r="P56" i="5" s="1"/>
  <c r="W45" i="5"/>
  <c r="D45" i="5"/>
  <c r="D44" i="5"/>
  <c r="D29" i="5"/>
  <c r="D25" i="5"/>
  <c r="C25" i="5" s="1"/>
  <c r="F13" i="5"/>
  <c r="F17" i="5" s="1"/>
  <c r="D12" i="5"/>
  <c r="I13" i="5"/>
  <c r="I17" i="5" s="1"/>
  <c r="D25" i="4"/>
  <c r="I178" i="5" l="1"/>
  <c r="P178" i="5"/>
  <c r="C72" i="5"/>
  <c r="C75" i="5" s="1"/>
  <c r="C82" i="5" s="1"/>
  <c r="D75" i="5"/>
  <c r="D82" i="5" s="1"/>
  <c r="D30" i="5"/>
  <c r="D39" i="5" s="1"/>
  <c r="D134" i="5"/>
  <c r="D135" i="5" s="1"/>
  <c r="C133" i="5"/>
  <c r="C134" i="5" s="1"/>
  <c r="A66" i="2"/>
  <c r="A67" i="2" s="1"/>
  <c r="A72" i="2" s="1"/>
  <c r="X17" i="6"/>
  <c r="C25" i="4"/>
  <c r="C26" i="4" s="1"/>
  <c r="C27" i="4" s="1"/>
  <c r="D26" i="4"/>
  <c r="D27" i="4" s="1"/>
  <c r="I38" i="2"/>
  <c r="D59" i="5"/>
  <c r="C59" i="5" s="1"/>
  <c r="C12" i="5"/>
  <c r="C29" i="5"/>
  <c r="I39" i="2" s="1"/>
  <c r="N126" i="5"/>
  <c r="N127" i="5" s="1"/>
  <c r="W25" i="6"/>
  <c r="W13" i="5"/>
  <c r="W17" i="5" s="1"/>
  <c r="W55" i="5"/>
  <c r="W56" i="5" s="1"/>
  <c r="G55" i="5"/>
  <c r="G56" i="5" s="1"/>
  <c r="W126" i="5"/>
  <c r="W127" i="5" s="1"/>
  <c r="G13" i="5"/>
  <c r="G17" i="5" s="1"/>
  <c r="U55" i="5"/>
  <c r="U56" i="5" s="1"/>
  <c r="U178" i="5" s="1"/>
  <c r="E55" i="5"/>
  <c r="E56" i="5" s="1"/>
  <c r="F55" i="5"/>
  <c r="F56" i="5" s="1"/>
  <c r="F178" i="5" s="1"/>
  <c r="N55" i="5"/>
  <c r="N56" i="5" s="1"/>
  <c r="E126" i="5"/>
  <c r="E127" i="5" s="1"/>
  <c r="Y17" i="6"/>
  <c r="C47" i="5"/>
  <c r="I60" i="2" s="1"/>
  <c r="AF51" i="6"/>
  <c r="C18" i="6"/>
  <c r="X18" i="6" s="1"/>
  <c r="C125" i="5"/>
  <c r="I169" i="2" s="1"/>
  <c r="C121" i="5"/>
  <c r="C52" i="5"/>
  <c r="I65" i="2" s="1"/>
  <c r="C44" i="5"/>
  <c r="I57" i="2" s="1"/>
  <c r="C45" i="5"/>
  <c r="I58" i="2" s="1"/>
  <c r="C53" i="5"/>
  <c r="I66" i="2" s="1"/>
  <c r="C54" i="5"/>
  <c r="I67" i="2" s="1"/>
  <c r="C51" i="5"/>
  <c r="I64" i="2" s="1"/>
  <c r="AC25" i="6"/>
  <c r="AD51" i="6"/>
  <c r="AE51" i="6"/>
  <c r="G178" i="5" l="1"/>
  <c r="I91" i="2"/>
  <c r="I94" i="2" s="1"/>
  <c r="I101" i="2" s="1"/>
  <c r="E178" i="5"/>
  <c r="N178" i="5"/>
  <c r="C77" i="4"/>
  <c r="C55" i="5"/>
  <c r="C56" i="5" s="1"/>
  <c r="D62" i="5"/>
  <c r="C62" i="5"/>
  <c r="C24" i="6"/>
  <c r="C25" i="6" s="1"/>
  <c r="C135" i="5"/>
  <c r="A73" i="2"/>
  <c r="A74" i="2" s="1"/>
  <c r="X25" i="4"/>
  <c r="I165" i="2"/>
  <c r="C126" i="5"/>
  <c r="C127" i="5" s="1"/>
  <c r="I19" i="2"/>
  <c r="I174" i="2"/>
  <c r="I175" i="2" s="1"/>
  <c r="D55" i="5"/>
  <c r="D56" i="5" s="1"/>
  <c r="I68" i="2"/>
  <c r="D13" i="5"/>
  <c r="D17" i="5" s="1"/>
  <c r="D126" i="5"/>
  <c r="D127" i="5" s="1"/>
  <c r="D10" i="7"/>
  <c r="Y18" i="6"/>
  <c r="I73" i="2"/>
  <c r="AC51" i="6"/>
  <c r="E13" i="7"/>
  <c r="E18" i="7"/>
  <c r="D18" i="7"/>
  <c r="C52" i="6" l="1"/>
  <c r="D178" i="5"/>
  <c r="L101" i="2"/>
  <c r="L175" i="2"/>
  <c r="A75" i="2"/>
  <c r="I69" i="2"/>
  <c r="L69" i="2" s="1"/>
  <c r="I72" i="2"/>
  <c r="X24" i="6"/>
  <c r="X26" i="4"/>
  <c r="E14" i="7"/>
  <c r="E7" i="7"/>
  <c r="E9" i="7"/>
  <c r="E15" i="7"/>
  <c r="E12" i="7"/>
  <c r="E8" i="7"/>
  <c r="E20" i="7"/>
  <c r="C13" i="5"/>
  <c r="C17" i="5" s="1"/>
  <c r="E10" i="7"/>
  <c r="X25" i="6"/>
  <c r="I170" i="2"/>
  <c r="I171" i="2" s="1"/>
  <c r="L171" i="2" s="1"/>
  <c r="F18" i="7"/>
  <c r="C18" i="7" s="1"/>
  <c r="D21" i="7"/>
  <c r="D20" i="7"/>
  <c r="D6" i="7"/>
  <c r="D5" i="7"/>
  <c r="Y24" i="6"/>
  <c r="E4" i="7"/>
  <c r="D4" i="7"/>
  <c r="E19" i="7"/>
  <c r="D14" i="7"/>
  <c r="D11" i="7"/>
  <c r="E5" i="7"/>
  <c r="D17" i="7"/>
  <c r="E16" i="7"/>
  <c r="E11" i="7"/>
  <c r="A76" i="2" l="1"/>
  <c r="A77" i="2" s="1"/>
  <c r="A78" i="2" s="1"/>
  <c r="A79" i="2" s="1"/>
  <c r="A80" i="2" s="1"/>
  <c r="I81" i="2"/>
  <c r="X118" i="5"/>
  <c r="D7" i="7"/>
  <c r="X27" i="4"/>
  <c r="D19" i="7"/>
  <c r="D12" i="7"/>
  <c r="X51" i="6"/>
  <c r="D13" i="7"/>
  <c r="D16" i="7"/>
  <c r="D9" i="7"/>
  <c r="I20" i="2"/>
  <c r="I27" i="2" s="1"/>
  <c r="L27" i="2" s="1"/>
  <c r="D8" i="7"/>
  <c r="E17" i="7"/>
  <c r="E21" i="7"/>
  <c r="F19" i="7"/>
  <c r="F9" i="7"/>
  <c r="F15" i="7"/>
  <c r="F7" i="7"/>
  <c r="F14" i="7"/>
  <c r="C14" i="7" s="1"/>
  <c r="G18" i="7"/>
  <c r="F20" i="7"/>
  <c r="C20" i="7" s="1"/>
  <c r="F17" i="7"/>
  <c r="F12" i="7"/>
  <c r="F16" i="7"/>
  <c r="F5" i="7"/>
  <c r="C5" i="7" s="1"/>
  <c r="F21" i="7"/>
  <c r="F11" i="7"/>
  <c r="C11" i="7" s="1"/>
  <c r="Y25" i="6"/>
  <c r="F4" i="7"/>
  <c r="F13" i="7"/>
  <c r="F8" i="7"/>
  <c r="A83" i="2" l="1"/>
  <c r="A88" i="2" s="1"/>
  <c r="A89" i="2" s="1"/>
  <c r="A90" i="2" s="1"/>
  <c r="A91" i="2" s="1"/>
  <c r="A92" i="2" s="1"/>
  <c r="A93" i="2" s="1"/>
  <c r="A96" i="2" s="1"/>
  <c r="A99" i="2" s="1"/>
  <c r="I85" i="2"/>
  <c r="L85" i="2" s="1"/>
  <c r="C8" i="7"/>
  <c r="C9" i="7"/>
  <c r="G9" i="7" s="1"/>
  <c r="E6" i="7"/>
  <c r="C12" i="7"/>
  <c r="G12" i="7" s="1"/>
  <c r="C16" i="7"/>
  <c r="G16" i="7" s="1"/>
  <c r="C19" i="7"/>
  <c r="G19" i="7" s="1"/>
  <c r="C13" i="7"/>
  <c r="G13" i="7" s="1"/>
  <c r="C7" i="7"/>
  <c r="G7" i="7" s="1"/>
  <c r="C17" i="7"/>
  <c r="E24" i="7"/>
  <c r="G14" i="7"/>
  <c r="G5" i="7"/>
  <c r="F6" i="7"/>
  <c r="G20" i="7"/>
  <c r="C4" i="7"/>
  <c r="G4" i="7" s="1"/>
  <c r="G11" i="7"/>
  <c r="C21" i="7"/>
  <c r="G21" i="7" s="1"/>
  <c r="C6" i="7" l="1"/>
  <c r="G6" i="7" s="1"/>
  <c r="G17" i="7"/>
  <c r="X76" i="4" l="1"/>
  <c r="D15" i="7"/>
  <c r="C15" i="7" s="1"/>
  <c r="D24" i="7" l="1"/>
  <c r="X77" i="4"/>
  <c r="A18" i="6" l="1"/>
  <c r="A19" i="6" s="1"/>
  <c r="C78" i="4"/>
  <c r="G15" i="7"/>
  <c r="I262" i="2" l="1"/>
  <c r="A20" i="6"/>
  <c r="A21" i="6" s="1"/>
  <c r="A22" i="6" s="1"/>
  <c r="A23" i="6" s="1"/>
  <c r="D29" i="7"/>
  <c r="D31" i="7" s="1"/>
  <c r="X78" i="4"/>
  <c r="A31" i="6" l="1"/>
  <c r="A32" i="6" s="1"/>
  <c r="A33" i="6" s="1"/>
  <c r="A34" i="6" s="1"/>
  <c r="A37" i="6" s="1"/>
  <c r="A38" i="6" s="1"/>
  <c r="A39" i="6" s="1"/>
  <c r="F10" i="7"/>
  <c r="C10" i="7" l="1"/>
  <c r="F24" i="7"/>
  <c r="Y51" i="6"/>
  <c r="X52" i="6" l="1"/>
  <c r="G10" i="7"/>
  <c r="C24" i="7"/>
  <c r="G24" i="7" s="1"/>
  <c r="C53" i="6"/>
  <c r="I264" i="2" l="1"/>
  <c r="X60" i="6"/>
  <c r="F29" i="7"/>
  <c r="F31" i="7" l="1"/>
  <c r="A104" i="2" l="1"/>
  <c r="A107" i="2" s="1"/>
  <c r="A108" i="2" s="1"/>
  <c r="A109" i="2" s="1"/>
  <c r="A110" i="2" s="1"/>
  <c r="B24" i="7" l="1"/>
  <c r="H68" i="2" l="1"/>
  <c r="H69" i="2" s="1"/>
  <c r="H257" i="2" s="1"/>
  <c r="A40" i="6" l="1"/>
  <c r="A41" i="6" s="1"/>
  <c r="A42" i="6" s="1"/>
  <c r="A43" i="6" s="1"/>
  <c r="A264" i="2" l="1"/>
  <c r="A48" i="6"/>
  <c r="A113" i="2" l="1"/>
  <c r="A114" i="2" s="1"/>
  <c r="A115" i="2" s="1"/>
  <c r="A116" i="2" s="1"/>
  <c r="A117" i="2" s="1"/>
  <c r="A118" i="2" s="1"/>
  <c r="A119" i="2" s="1"/>
  <c r="A124" i="2" l="1"/>
  <c r="A125" i="2" l="1"/>
  <c r="A128" i="2" s="1"/>
  <c r="A131" i="2" s="1"/>
  <c r="C26" i="5"/>
  <c r="I40" i="2" s="1"/>
  <c r="W178" i="5"/>
  <c r="C28" i="5"/>
  <c r="I42" i="2" s="1"/>
  <c r="A132" i="2" l="1"/>
  <c r="A135" i="2" s="1"/>
  <c r="A138" i="2" s="1"/>
  <c r="A141" i="2" s="1"/>
  <c r="C30" i="5"/>
  <c r="A142" i="2" l="1"/>
  <c r="A143" i="2" s="1"/>
  <c r="A146" i="2" s="1"/>
  <c r="C39" i="5"/>
  <c r="C178" i="5" s="1"/>
  <c r="C179" i="5" s="1"/>
  <c r="I258" i="2" s="1"/>
  <c r="I43" i="2"/>
  <c r="I52" i="2" s="1"/>
  <c r="I257" i="2" s="1"/>
  <c r="A147" i="2" l="1"/>
  <c r="A148" i="2" s="1"/>
  <c r="L52" i="2"/>
  <c r="G8" i="7"/>
  <c r="C180" i="5"/>
  <c r="A149" i="2" l="1"/>
  <c r="A152" i="2" s="1"/>
  <c r="A153" i="2" s="1"/>
  <c r="A154" i="2" s="1"/>
  <c r="A157" i="2" s="1"/>
  <c r="A161" i="2" s="1"/>
  <c r="A165" i="2" s="1"/>
  <c r="A166" i="2" s="1"/>
  <c r="A167" i="2" s="1"/>
  <c r="A168" i="2" s="1"/>
  <c r="A169" i="2" s="1"/>
  <c r="A174" i="2" s="1"/>
  <c r="A178" i="2" s="1"/>
  <c r="A179" i="2" s="1"/>
  <c r="A180" i="2" s="1"/>
  <c r="A183" i="2" s="1"/>
  <c r="A186" i="2" s="1"/>
  <c r="A187" i="2" s="1"/>
  <c r="A188" i="2" s="1"/>
  <c r="L257" i="2"/>
  <c r="E29" i="7"/>
  <c r="C29" i="7" s="1"/>
  <c r="C31" i="7" s="1"/>
  <c r="I263" i="2"/>
  <c r="I265" i="2" s="1"/>
  <c r="A189" i="2" l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I259" i="2"/>
  <c r="E31" i="7"/>
  <c r="A219" i="2" l="1"/>
  <c r="A220" i="2" s="1"/>
  <c r="A221" i="2" s="1"/>
  <c r="A222" i="2" s="1"/>
  <c r="A223" i="2" s="1"/>
  <c r="A224" i="2" s="1"/>
  <c r="L259" i="2"/>
  <c r="I267" i="2"/>
  <c r="A33" i="5"/>
  <c r="A34" i="5" s="1"/>
  <c r="A37" i="5" s="1"/>
  <c r="A42" i="5" l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9" i="5" s="1"/>
  <c r="A225" i="2"/>
  <c r="A226" i="2" s="1"/>
  <c r="A60" i="5" l="1"/>
  <c r="A61" i="5" s="1"/>
  <c r="A227" i="2"/>
  <c r="A228" i="2" s="1"/>
  <c r="A64" i="5" l="1"/>
  <c r="A69" i="5" s="1"/>
  <c r="A70" i="5" s="1"/>
  <c r="A71" i="5" s="1"/>
  <c r="A72" i="5" s="1"/>
  <c r="A73" i="5" s="1"/>
  <c r="A74" i="5" s="1"/>
  <c r="A77" i="5" s="1"/>
  <c r="A80" i="5" s="1"/>
  <c r="A85" i="5" s="1"/>
  <c r="A92" i="5" s="1"/>
  <c r="A95" i="5" s="1"/>
  <c r="A98" i="5" s="1"/>
  <c r="A101" i="5" s="1"/>
  <c r="A229" i="2"/>
  <c r="A230" i="2" s="1"/>
  <c r="A231" i="2" l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102" i="5"/>
  <c r="A103" i="5" s="1"/>
  <c r="A106" i="5" s="1"/>
  <c r="A107" i="5" l="1"/>
  <c r="A108" i="5" s="1"/>
  <c r="A111" i="5" s="1"/>
  <c r="A112" i="5" s="1"/>
  <c r="A113" i="5" s="1"/>
  <c r="A116" i="5" s="1"/>
  <c r="A121" i="5" s="1"/>
  <c r="A122" i="5" s="1"/>
  <c r="A123" i="5" s="1"/>
  <c r="A124" i="5" s="1"/>
  <c r="A125" i="5" s="1"/>
  <c r="A129" i="5" s="1"/>
  <c r="A133" i="5" s="1"/>
  <c r="A263" i="2" l="1"/>
  <c r="A265" i="2" s="1"/>
  <c r="A138" i="5"/>
  <c r="A139" i="5" s="1"/>
  <c r="A140" i="5" s="1"/>
  <c r="A143" i="5" s="1"/>
  <c r="A144" i="5" s="1"/>
  <c r="A145" i="5" s="1"/>
  <c r="A146" i="5" s="1"/>
  <c r="A147" i="5" s="1"/>
  <c r="A148" i="5" s="1"/>
  <c r="A149" i="5" s="1"/>
  <c r="A150" i="5" s="1"/>
  <c r="A151" i="5" l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l="1"/>
  <c r="A164" i="5" s="1"/>
  <c r="A165" i="5" s="1"/>
  <c r="A166" i="5" l="1"/>
  <c r="A167" i="5" s="1"/>
  <c r="A168" i="5" s="1"/>
  <c r="A169" i="5" s="1"/>
  <c r="A170" i="5" s="1"/>
  <c r="A171" i="5" s="1"/>
  <c r="A172" i="5" s="1"/>
  <c r="A173" i="5" s="1"/>
  <c r="A174" i="5" s="1"/>
  <c r="A175" i="5" s="1"/>
</calcChain>
</file>

<file path=xl/sharedStrings.xml><?xml version="1.0" encoding="utf-8"?>
<sst xmlns="http://schemas.openxmlformats.org/spreadsheetml/2006/main" count="1276" uniqueCount="351">
  <si>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</si>
  <si>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</si>
  <si>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</si>
  <si>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</si>
  <si>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</si>
  <si>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</si>
  <si>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</si>
  <si>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</si>
  <si>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</si>
  <si>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</si>
  <si>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</si>
  <si>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</si>
  <si>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</si>
  <si>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</si>
  <si>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</si>
  <si>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</si>
  <si>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</si>
  <si>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</si>
  <si>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</si>
  <si>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</si>
  <si>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</si>
  <si>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</si>
  <si>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</si>
  <si>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</si>
  <si>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</si>
  <si>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</si>
  <si>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</si>
  <si>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</si>
  <si>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</si>
  <si>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</si>
  <si>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</si>
  <si>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</si>
  <si>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</si>
  <si>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</si>
  <si>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</si>
  <si>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</si>
  <si>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Город Волхов</t>
  </si>
  <si>
    <t>Г. Волхов, ул. Молодежная, д. 23б</t>
  </si>
  <si>
    <t>Выборгский район</t>
  </si>
  <si>
    <t>Муниципальное образование Город Выборг</t>
  </si>
  <si>
    <t>Г. Выборг, ул. Большая Каменная, д. 3в</t>
  </si>
  <si>
    <t>Г. Выборг, ул. Гагарина, д. 29а</t>
  </si>
  <si>
    <t>Итого по Выборгскому району</t>
  </si>
  <si>
    <t>Гатчинский муниципальный район</t>
  </si>
  <si>
    <t>ЭС, фасад с утепл.</t>
  </si>
  <si>
    <t>Муниципальное образование Город Гатчина</t>
  </si>
  <si>
    <t>ЭС</t>
  </si>
  <si>
    <t>Г. Гатчина, просп. 25 Октября, д. 53</t>
  </si>
  <si>
    <t>ЭС, ТС,ХВС</t>
  </si>
  <si>
    <t>Г. Гатчина, ул. Володарского, д. 30</t>
  </si>
  <si>
    <t>ЭС. Фасад с утеплением.</t>
  </si>
  <si>
    <t>Г. Гатчина, ул. Крупской, д. 5</t>
  </si>
  <si>
    <t>ХВС</t>
  </si>
  <si>
    <t>Г. Гатчина, ул. Урицкого, д. 21</t>
  </si>
  <si>
    <t>Г. Гатчина, ул. Урицкого, д. 26</t>
  </si>
  <si>
    <t>Г. Гатчина, ул. Урицкого, д. 28</t>
  </si>
  <si>
    <t>Г. Гатчина, ул. Филиппова, д. 2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</si>
  <si>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</si>
  <si>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</si>
  <si>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</si>
  <si>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Новая, д. 11</t>
  </si>
  <si>
    <t>Г. Кировск, ул. Новая, д. 16</t>
  </si>
  <si>
    <t>Итого по Кировскому району:</t>
  </si>
  <si>
    <t>Ломоносовский муниципальный район</t>
  </si>
  <si>
    <t>Муниципальное образование Горбунковское сельское поселение</t>
  </si>
  <si>
    <t>Дер. Разбегаево, д. 51</t>
  </si>
  <si>
    <t>Дер. Разбегаево, д. 53</t>
  </si>
  <si>
    <t>Дер. Разбегаево, д. 55</t>
  </si>
  <si>
    <t>Итого по Ломоносовскому муниципальному району</t>
  </si>
  <si>
    <t>Сланцевский муниципальный район</t>
  </si>
  <si>
    <t>во</t>
  </si>
  <si>
    <t>гвс</t>
  </si>
  <si>
    <t>хвс</t>
  </si>
  <si>
    <t>тс</t>
  </si>
  <si>
    <t>ЭЛ</t>
  </si>
  <si>
    <t>Муниципальное образование Сланцевское городское поселение</t>
  </si>
  <si>
    <t>Г. Сланцы, ул. Баранова, д. 10</t>
  </si>
  <si>
    <t>Г. Сланцы, ул. Партизанская, д. 21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</si>
  <si>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</si>
  <si>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</si>
  <si>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</si>
  <si>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</si>
  <si>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Итого по Тихвинский муниципальному району</t>
  </si>
  <si>
    <t>Итого по Ленинградской области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</si>
  <si>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</si>
  <si>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</si>
  <si>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</si>
  <si>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</si>
  <si>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</si>
  <si>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</si>
  <si>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</si>
  <si>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</si>
  <si>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</si>
  <si>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</si>
  <si>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</si>
  <si>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</si>
  <si>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панельный</t>
  </si>
  <si>
    <t>блочный</t>
  </si>
  <si>
    <t>кирпич</t>
  </si>
  <si>
    <t>Волховский муниципальный район</t>
  </si>
  <si>
    <t>Итого по Волховскому муниципальному району</t>
  </si>
  <si>
    <t>монолит</t>
  </si>
  <si>
    <t>СС</t>
  </si>
  <si>
    <t>5-6</t>
  </si>
  <si>
    <t>Блочный</t>
  </si>
  <si>
    <t>кирпично-монолитный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</si>
  <si>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</si>
  <si>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</si>
  <si>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</si>
  <si>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</si>
  <si>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</si>
  <si>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</si>
  <si>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</si>
  <si>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</si>
  <si>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</si>
  <si>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</si>
  <si>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</si>
  <si>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</si>
  <si>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</si>
  <si>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</si>
  <si>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</si>
  <si>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</si>
  <si>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</si>
  <si>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</si>
  <si>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</si>
  <si>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</si>
  <si>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</si>
  <si>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</si>
  <si>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Кирпичный</t>
  </si>
  <si>
    <t>Кирпич оштукатурен.</t>
  </si>
  <si>
    <t>Панельный</t>
  </si>
  <si>
    <t xml:space="preserve">кирпичный 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</si>
  <si>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</si>
  <si>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</si>
  <si>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</si>
  <si>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</si>
  <si>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</si>
  <si>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СЕТИ</t>
  </si>
  <si>
    <t>х</t>
  </si>
  <si>
    <t xml:space="preserve">Г. Выборг, ш. Ленинградское, д. 7  </t>
  </si>
  <si>
    <t>г.Кировск, ул.Северная, д.7</t>
  </si>
  <si>
    <t>Итого по Кировскому муниципальному району:</t>
  </si>
  <si>
    <t>Итого по Ломоносовскому муниципальному району:</t>
  </si>
  <si>
    <t xml:space="preserve">Итого по Выборгскому району </t>
  </si>
  <si>
    <t>Итого по Кировскому муниципальному району</t>
  </si>
  <si>
    <t>ССРО</t>
  </si>
  <si>
    <t>Г. Гатчина, просп. 25 Октября, д. 37</t>
  </si>
  <si>
    <t>Г. Гатчина, просп. 25 Октября, д. 52</t>
  </si>
  <si>
    <t>фасад с утеплением</t>
  </si>
  <si>
    <t>Г. Гатчина, ул. Гагарина, д. 14</t>
  </si>
  <si>
    <t>Г. Гатчина, ул. Новоселов, д. 4</t>
  </si>
  <si>
    <t>Г. Гатчина, ул. Рощинская, д. 3, кор. 2</t>
  </si>
  <si>
    <t>Кирпич</t>
  </si>
  <si>
    <t>ЭС,ТС,ХВС+ГВС</t>
  </si>
  <si>
    <t>Г. Кировск, ул. Новая, д. 7</t>
  </si>
  <si>
    <t>Г. Кировск, ул. Пионерская, д. 1</t>
  </si>
  <si>
    <t>Г. Кировск, ул. Северная, д. 3</t>
  </si>
  <si>
    <t>Пос. Молодцово, д. 2</t>
  </si>
  <si>
    <t>Муниципальное образование Русско-Высоцкое сельское поселение</t>
  </si>
  <si>
    <t>С. Русско-Высоцкое, д. 12</t>
  </si>
  <si>
    <t>Приозерский муниципальный район</t>
  </si>
  <si>
    <t>Муниципальное образование Громовское сельское поселение</t>
  </si>
  <si>
    <t>Пос. Громово, ул. Центральная, д. 5</t>
  </si>
  <si>
    <t>Итого по Приозерскому муниципальному району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</si>
  <si>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</si>
  <si>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</si>
  <si>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</si>
  <si>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</si>
  <si>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</si>
  <si>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</si>
  <si>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>Сосновоборский городской округ</t>
  </si>
  <si>
    <t>Г. Сосновый Бор, ул. Солнечная, д. 22</t>
  </si>
  <si>
    <t>188</t>
  </si>
  <si>
    <t>Муниципальное образование Тосненское городское поселение</t>
  </si>
  <si>
    <t>Г. Тосно, ш. Барыбина, д. 11</t>
  </si>
  <si>
    <t>Тосненский район</t>
  </si>
  <si>
    <t>ПРОСЯТ ФАСАД СМР, т.к ССРО</t>
  </si>
  <si>
    <t>Итого по Приозерскому муниципальному  району</t>
  </si>
  <si>
    <t>Г. Новая Ладога, микрорайон В, д. 8</t>
  </si>
  <si>
    <t>Муниципальное образование Новоладожское городское поселение</t>
  </si>
  <si>
    <t>220</t>
  </si>
  <si>
    <t>С. Паша, ул. Советская, д. 104</t>
  </si>
  <si>
    <t>деревянный</t>
  </si>
  <si>
    <t>Муниципальное образование Пашское сельское поселение</t>
  </si>
  <si>
    <t>Итого по Волховскому району:</t>
  </si>
  <si>
    <t>Г.п. им. Морозова, квартал ст. Петрокрепость, д. 5</t>
  </si>
  <si>
    <t>Муниципальное образование Морозовское городское поселение</t>
  </si>
  <si>
    <t>Всеволожский муниципальный район</t>
  </si>
  <si>
    <t>Итого по Всеволожскому муниципальному району</t>
  </si>
  <si>
    <t xml:space="preserve">Итого по Всеволожскому муниципальному району </t>
  </si>
  <si>
    <t>Муниципальное образование Селезневское сельское поселение</t>
  </si>
  <si>
    <t>Пос. Селезнево, ул. Центральная, д. 8</t>
  </si>
  <si>
    <t>4 934,4</t>
  </si>
  <si>
    <t>Г. Гатчина, ул. Рощинская, д. 18</t>
  </si>
  <si>
    <t>Фасад с утеплением</t>
  </si>
  <si>
    <t>Г. Кировск, ул. Набережная, д. 3</t>
  </si>
  <si>
    <t>Лужский муниципальный район</t>
  </si>
  <si>
    <t>Муниципальное образование Володарское сельское поселение</t>
  </si>
  <si>
    <t>Пос. Володарское, д. 3</t>
  </si>
  <si>
    <t>Итого по Лужскому муниципальному району:</t>
  </si>
  <si>
    <t>Муниципальное образование Дзержинское сельское поселение</t>
  </si>
  <si>
    <t>Дер. Торошковичи, ул. Новая, д. 1</t>
  </si>
  <si>
    <t>Дер. Торошковичи, ул. Новая, д. 6</t>
  </si>
  <si>
    <t>Пос. Дзержинского, ул. Лужская, д. 4</t>
  </si>
  <si>
    <t>Пос. Дзержинского, ул. Лужская, д. 6</t>
  </si>
  <si>
    <t>Муниципальное образование Ям-Тесовское сельское поселение</t>
  </si>
  <si>
    <t>Дер. Ям-Тесово, ул. Центральная, д. 10</t>
  </si>
  <si>
    <t>Дер. Ям-Тесово, ул. Центральная, д. 6</t>
  </si>
  <si>
    <t>Дер. Ям-Тесово, ул. Центральная, д. 9</t>
  </si>
  <si>
    <t>Пос. Приозерный, ул. Центральная, д. 3</t>
  </si>
  <si>
    <t>Пос. Приозерный, ул. Центральная, д. 5</t>
  </si>
  <si>
    <t>Пос. Приозерный, ул. Центральная, д. 6</t>
  </si>
  <si>
    <t>Пос. Приозерный, ул. Центральная, д. 7</t>
  </si>
  <si>
    <t>Муниципальное образование Ромашкинское сельское поселение</t>
  </si>
  <si>
    <t>Пос. Суходолье, ул. Октябрьская, д. 7</t>
  </si>
  <si>
    <t>Муниципальное образование Сосновское сельское поселение</t>
  </si>
  <si>
    <t>Пос. Сосново, ул. Железнодорожная, д. 51</t>
  </si>
  <si>
    <t>Стоимость капитального ремонтаза счет средств собственников помещений в МКД</t>
  </si>
  <si>
    <t>Ж/б панели</t>
  </si>
  <si>
    <t xml:space="preserve">Г. Выборг, ш. Ленинградское, д. 10  </t>
  </si>
  <si>
    <t xml:space="preserve">Г. Выборг, ул. Крепостная, д. 7  </t>
  </si>
  <si>
    <t>Муниципальное образование Муринское городское поселение</t>
  </si>
  <si>
    <t>Г. Тосно, ш. Барыбина, д. 14А</t>
  </si>
  <si>
    <t>Г. Тосно, ул. Блинникова, д. 10</t>
  </si>
  <si>
    <t>Г. Тосно, ул. Боярова, д. 2</t>
  </si>
  <si>
    <t>Г. Тосно, ул. Боярова, д. 7</t>
  </si>
  <si>
    <t>Г. Тосно, ул. Боярова, д. 14</t>
  </si>
  <si>
    <t>Г. Тосно, ул. Боярова, д. 15</t>
  </si>
  <si>
    <t>Г. Тосно, пр. Ленина, д. 10</t>
  </si>
  <si>
    <t>Г. Тосно, пр. Ленина, д. 22</t>
  </si>
  <si>
    <t>Г. Тосно, пр. Ленина, д. 23</t>
  </si>
  <si>
    <t>Г. Тосно, пр. Ленина, д. 28</t>
  </si>
  <si>
    <t>Г. Тосно, пр. Ленина, д. 31</t>
  </si>
  <si>
    <t>Г. Тосно, пр.Ленина, д. 35</t>
  </si>
  <si>
    <t>Г. Тосно, пр.Ленина, д. 41</t>
  </si>
  <si>
    <t>Г. Тосно, пр. Ленина, д. 55</t>
  </si>
  <si>
    <t>Г. Тосно, пр.Ленина, д. 65</t>
  </si>
  <si>
    <t>Г. Тосно, пр. Ленина, д. 67а</t>
  </si>
  <si>
    <t>Г. Тосно, пр. Ленина, д. 73</t>
  </si>
  <si>
    <t>Г. Тосно, пр. Ленина, д. 75</t>
  </si>
  <si>
    <t>Г. Тосно, ул. М. Горького, д. 6</t>
  </si>
  <si>
    <t>Г. Тосно, ул. М. Горького, д. 14</t>
  </si>
  <si>
    <t>Г. Тосно, ш. Московское, д. 17</t>
  </si>
  <si>
    <t>Г. Тосно, ш. Московское, д. 19</t>
  </si>
  <si>
    <t>Г. Тосно, ш. Московское, д. 23</t>
  </si>
  <si>
    <t>Г. Тосно, ш. Московское, д. 36</t>
  </si>
  <si>
    <t>Г. Тосно, ул. Островского, д. 17</t>
  </si>
  <si>
    <t>Г. Тосно, ул. Песочная, д. 44</t>
  </si>
  <si>
    <t>Г. Тосно, ул. Победы, д. 13</t>
  </si>
  <si>
    <t>Г. Тосно, ул. Победы, д. 19</t>
  </si>
  <si>
    <t>Г. Тосно, ул. Рабочая, д. 6</t>
  </si>
  <si>
    <t>Г. Тосно, ул. Советская, д. 10</t>
  </si>
  <si>
    <t>Г. Тосно, ул. Советская, д. 12</t>
  </si>
  <si>
    <t>Г. Тосно, ул. Тотмина, д. 5</t>
  </si>
  <si>
    <t>Г. Тосно, ул. Чехова, д. 3</t>
  </si>
  <si>
    <t>Г. Тосно, ул. Чехова, д. 6</t>
  </si>
  <si>
    <t>Дер. Новолисино, ул. Заводская, д. 5</t>
  </si>
  <si>
    <t>Дер. Новолисино, ул. Заводская, д. 10</t>
  </si>
  <si>
    <t>Г.п. Рябово, ул. Ленинградская, д. 5а</t>
  </si>
  <si>
    <t>Дер. Тарасово, д. 23</t>
  </si>
  <si>
    <t>Г. Сланцы, ул. Кирова, д. 12а</t>
  </si>
  <si>
    <t>Пос. станция Громово, ул. Строителей, д. 3</t>
  </si>
  <si>
    <t>Итого по Приозерскому муниципальному району:</t>
  </si>
  <si>
    <t>Г. Сланцы, ул. Кирова, д. 1/12</t>
  </si>
  <si>
    <t>Г.п. Красный Бор, ул. Комсомольская, д. 12</t>
  </si>
  <si>
    <t>Г.п. Красный Бор, ул. Комсомольская, д. 18</t>
  </si>
  <si>
    <t>Итого по Тосненскому муниципальному району</t>
  </si>
  <si>
    <t>Г. Сланцы, пер. Почтовый, д. 11</t>
  </si>
  <si>
    <t>Муниципальное образование Приморское городское поселение</t>
  </si>
  <si>
    <t>Пос. Рябово, ул. Каменная, д. 7</t>
  </si>
  <si>
    <t>Пос. Рябово, ул. Каменная, д. 8</t>
  </si>
  <si>
    <t>Пос. Рябово, ул. Каменная, д. 9</t>
  </si>
  <si>
    <t xml:space="preserve">Перечень сокращений: </t>
  </si>
  <si>
    <t xml:space="preserve"> РО  - способ формирования фонда капитального ремонта у регионального оператора</t>
  </si>
  <si>
    <t xml:space="preserve"> ССРО  - способ формирования фонда капитального ремонта на специальном счете у регионального оператора</t>
  </si>
  <si>
    <t xml:space="preserve"> СС  - способ формирования фонда капитального ремонта на специальном счете</t>
  </si>
  <si>
    <t xml:space="preserve">ПУ и УУ приборы учета потребления ресурсов, необходимых для предоставления коммунальных услуг, и/или узлы управления и регулирования потребления этих ресурсов </t>
  </si>
  <si>
    <t>ТО-техническое освидетельствование</t>
  </si>
  <si>
    <t>МКД - многоквартирный дом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</si>
  <si>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</si>
  <si>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формирующих фонд капитального ремонта на специальных счетах</t>
  </si>
  <si>
    <t>Раздел III. Перечень многоквартирных домов, которые подлежат капитальному ремонту в 2021 году, за счет средств собственников, формирующих фонд капитального ремонта на специальных счетах</t>
  </si>
  <si>
    <t>Раздел IV. Перечень многоквартирных домов, которые подлежат капитальному ремонту в 2022 году, за счет средств собственников, формирующих фонд капитального ремонта на специальных счетах</t>
  </si>
  <si>
    <t>Раздел II. Перечень многоквартирных домов, которые подлежат капитальному ремонту в 2020 году, за счет средств собственников, формирующих фонд капитального ремонта на специальных счетах</t>
  </si>
  <si>
    <t>постановлением Правительства</t>
  </si>
  <si>
    <t>Ленинградской области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</si>
  <si>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</si>
  <si>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</si>
  <si>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</si>
  <si>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(приложение 5)</t>
  </si>
  <si>
    <t>г. Мурино, ул. Оборонная, д. 18</t>
  </si>
  <si>
    <t>Муниципальное образование Рябовское городское поселение</t>
  </si>
  <si>
    <t>Дер. Горбунки, д. 14, кор. 1</t>
  </si>
  <si>
    <t>Дер. Горбунки, д. 14, кор. 2</t>
  </si>
  <si>
    <t>Дер. Горбунки, д. 14, кор. 3</t>
  </si>
  <si>
    <t xml:space="preserve">Г. Тосно, пр. Ленина, д. 17 </t>
  </si>
  <si>
    <t>Муниципальное образование Ларионовское сельское поселение</t>
  </si>
  <si>
    <t>Пос. Коммунары, ул. Садовая, д. 11</t>
  </si>
  <si>
    <t>Пос. Починок, ул. Леншоссе, д. 21</t>
  </si>
  <si>
    <t>Муниципальное образование Петровское сельское поселение</t>
  </si>
  <si>
    <t>Пос. Петровское, ул. Шоссейная, д. 27</t>
  </si>
  <si>
    <t>Пос. Петровское, ул. Шоссейная, д. 34</t>
  </si>
  <si>
    <t>Пос. Петровское, ул. Шоссейная, д. 35</t>
  </si>
  <si>
    <t>Пос. Суходолье, ул. Центральная, д. 8</t>
  </si>
  <si>
    <t>Пос. Суходолье, ул. Центральная, д. 9</t>
  </si>
  <si>
    <t>Г.п. Красный Бор, ул. Комсомольская, д. 10</t>
  </si>
  <si>
    <t>панель</t>
  </si>
  <si>
    <t>Пос. Суходолье, ул. Центральная, д. 10</t>
  </si>
  <si>
    <t>Дер. Новолисино, ул. Заводская, д. 6</t>
  </si>
  <si>
    <t>Г. Тосно, ш. Барыбина, д. 13</t>
  </si>
  <si>
    <t>Г. Тосно, ул. Блинникова, д. 14</t>
  </si>
  <si>
    <t>Г. Тосно, ул. Боярова, д. 17</t>
  </si>
  <si>
    <t>Г. Тосно, ул. Боярова, д. 3</t>
  </si>
  <si>
    <t>Г. Тосно, пр. Ленина, д. 14</t>
  </si>
  <si>
    <t>Г. Тосно, пр. Ленина, д. 18</t>
  </si>
  <si>
    <t>Г. Тосно, пр. Ленина, д. 28А</t>
  </si>
  <si>
    <t>Г. Тосно, пр. Ленина, д. 29</t>
  </si>
  <si>
    <t>Г. Тосно, пр. Ленина, д. 61</t>
  </si>
  <si>
    <t>Г. Тосно, пр. Ленина, д. 15</t>
  </si>
  <si>
    <t>Г. Тосно, пр.Ленина, д. 43</t>
  </si>
  <si>
    <t>Г. Тосно, ул. М. Горького, д. 3</t>
  </si>
  <si>
    <t>Г. Тосно, ш. Московское, д. 38</t>
  </si>
  <si>
    <t>Г. Тосно, ул. Островского, д. 3</t>
  </si>
  <si>
    <t>Г. Тосно, ул. Песочная, д. 42</t>
  </si>
  <si>
    <t>Г. Тосно, ул. Песочная, д. 40</t>
  </si>
  <si>
    <t>Г. Тосно, ул. Рабочая, д. 4</t>
  </si>
  <si>
    <t>Г. Тосно, ул. Рабочая, д. 10</t>
  </si>
  <si>
    <t>Г. Тосно, ул. Советская, д. 2А</t>
  </si>
  <si>
    <t>Г. Тосно, ул. Станиславского, д. 10</t>
  </si>
  <si>
    <t>Г. Тосно, ул. Станиславского, д. 16</t>
  </si>
  <si>
    <t>Г. Тосно, ул. Станиславского, д. 4</t>
  </si>
  <si>
    <t>Г. Тосно, ул. Станиславского, д. 6</t>
  </si>
  <si>
    <t>Г. Тосно, ул. Станиславского, д. 8</t>
  </si>
  <si>
    <t>Г. Тосно, ул. Тотмина, д. 1</t>
  </si>
  <si>
    <t>Г. Тосно, ул. Тотмина, д. 11</t>
  </si>
  <si>
    <t>5</t>
  </si>
  <si>
    <t>Г. Тосно, ул. Чехова, д. 4</t>
  </si>
  <si>
    <t>Муниципальное образование Красноборское городское поселение</t>
  </si>
  <si>
    <t>Г. Тосно, ул. Блинникова, д. 8</t>
  </si>
  <si>
    <t>Г. Тосно, пр. Ленина, д. 69</t>
  </si>
  <si>
    <t>Муниципальное образование Мичуринское сельское поселение</t>
  </si>
  <si>
    <t>Пос. Мичуринское, пер. Озёрный, д. 9</t>
  </si>
  <si>
    <t>Г. Кировск, бул. Партизанской Славы, д. 6</t>
  </si>
  <si>
    <t>Муниципальное образование Низинское сельское поселение</t>
  </si>
  <si>
    <t>Дер. Низино, ш. Санинское, д. 3</t>
  </si>
  <si>
    <t>Муниципальное образование Мгинское городское поселение</t>
  </si>
  <si>
    <t>Г.п. Мга, ул. Железнодорожная, д. 73</t>
  </si>
  <si>
    <t>Муниципальное образование Кузнечнинское городское поселение</t>
  </si>
  <si>
    <t>Г.п. Кузнечное, ул. Юбилейная, д. 10</t>
  </si>
  <si>
    <t xml:space="preserve"> </t>
  </si>
  <si>
    <t xml:space="preserve">             УТВЕРЖДЕН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</si>
</sst>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0" xfId="0" applyNumberFormat="1" applyFont="1" applyFill="1"/>
    <xf numFmtId="0" fontId="15" fillId="0" borderId="0" xfId="0" applyFont="1" applyFill="1"/>
    <xf numFmtId="0" fontId="4" fillId="0" borderId="37" xfId="0" applyNumberFormat="1" applyFont="1" applyFill="1" applyBorder="1" applyAlignment="1">
      <alignment horizontal="left" vertical="center"/>
    </xf>
    <xf numFmtId="0" fontId="5" fillId="0" borderId="37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14" fontId="5" fillId="0" borderId="43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2" fontId="5" fillId="0" borderId="44" xfId="1" applyNumberFormat="1" applyFont="1" applyFill="1" applyBorder="1" applyAlignment="1">
      <alignment vertical="center" wrapText="1"/>
    </xf>
    <xf numFmtId="2" fontId="5" fillId="0" borderId="44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1" fontId="4" fillId="0" borderId="2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4" fillId="0" borderId="44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horizontal="center" vertical="center" wrapText="1"/>
    </xf>
    <xf numFmtId="0" fontId="15" fillId="0" borderId="44" xfId="0" applyFont="1" applyFill="1" applyBorder="1"/>
    <xf numFmtId="4" fontId="5" fillId="0" borderId="44" xfId="1" applyNumberFormat="1" applyFont="1" applyFill="1" applyBorder="1" applyAlignment="1">
      <alignment horizontal="center" vertical="center" wrapText="1"/>
    </xf>
    <xf numFmtId="3" fontId="5" fillId="0" borderId="44" xfId="1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left" vertical="center" wrapText="1"/>
    </xf>
    <xf numFmtId="43" fontId="5" fillId="0" borderId="37" xfId="29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left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1" fillId="0" borderId="0" xfId="0" applyFont="1" applyFill="1"/>
    <xf numFmtId="4" fontId="4" fillId="0" borderId="37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 indent="1"/>
    </xf>
    <xf numFmtId="4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4" fillId="0" borderId="0" xfId="0" applyFont="1" applyFill="1"/>
    <xf numFmtId="1" fontId="5" fillId="0" borderId="0" xfId="0" applyNumberFormat="1" applyFont="1" applyFill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/>
    <xf numFmtId="4" fontId="5" fillId="0" borderId="30" xfId="0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vertical="center" wrapText="1"/>
    </xf>
    <xf numFmtId="2" fontId="4" fillId="0" borderId="41" xfId="0" applyNumberFormat="1" applyFont="1" applyFill="1" applyBorder="1" applyAlignment="1">
      <alignment horizontal="left" vertical="center"/>
    </xf>
    <xf numFmtId="2" fontId="4" fillId="0" borderId="40" xfId="0" applyNumberFormat="1" applyFont="1" applyFill="1" applyBorder="1" applyAlignment="1">
      <alignment horizontal="left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2" fontId="5" fillId="0" borderId="37" xfId="1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 indent="1"/>
    </xf>
    <xf numFmtId="2" fontId="18" fillId="0" borderId="2" xfId="0" applyNumberFormat="1" applyFont="1" applyFill="1" applyBorder="1" applyAlignment="1">
      <alignment horizontal="right" vertical="center" indent="1"/>
    </xf>
    <xf numFmtId="2" fontId="19" fillId="0" borderId="2" xfId="0" applyNumberFormat="1" applyFont="1" applyFill="1" applyBorder="1" applyAlignment="1">
      <alignment horizontal="right" vertical="center" indent="1"/>
    </xf>
    <xf numFmtId="2" fontId="20" fillId="0" borderId="2" xfId="0" applyNumberFormat="1" applyFont="1" applyFill="1" applyBorder="1" applyAlignment="1">
      <alignment horizontal="right" vertical="center" indent="1"/>
    </xf>
    <xf numFmtId="4" fontId="7" fillId="0" borderId="44" xfId="0" applyNumberFormat="1" applyFont="1" applyFill="1" applyBorder="1" applyAlignment="1">
      <alignment horizontal="center"/>
    </xf>
    <xf numFmtId="43" fontId="5" fillId="0" borderId="40" xfId="29" applyFont="1" applyFill="1" applyBorder="1"/>
    <xf numFmtId="43" fontId="5" fillId="0" borderId="44" xfId="29" applyFont="1" applyFill="1" applyBorder="1"/>
    <xf numFmtId="4" fontId="7" fillId="0" borderId="0" xfId="0" applyNumberFormat="1" applyFont="1" applyFill="1" applyBorder="1" applyAlignment="1">
      <alignment horizontal="center"/>
    </xf>
    <xf numFmtId="43" fontId="5" fillId="0" borderId="0" xfId="29" applyFont="1" applyFill="1" applyBorder="1"/>
    <xf numFmtId="0" fontId="7" fillId="0" borderId="38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2" fontId="4" fillId="0" borderId="3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2" fontId="5" fillId="0" borderId="37" xfId="0" applyNumberFormat="1" applyFont="1" applyFill="1" applyBorder="1" applyAlignment="1">
      <alignment vertical="center"/>
    </xf>
    <xf numFmtId="4" fontId="5" fillId="0" borderId="44" xfId="0" applyNumberFormat="1" applyFont="1" applyFill="1" applyBorder="1"/>
    <xf numFmtId="0" fontId="14" fillId="0" borderId="0" xfId="0" applyFont="1" applyFill="1" applyBorder="1"/>
    <xf numFmtId="43" fontId="14" fillId="0" borderId="0" xfId="29" applyFont="1" applyFill="1"/>
    <xf numFmtId="0" fontId="5" fillId="0" borderId="37" xfId="0" applyFont="1" applyFill="1" applyBorder="1" applyAlignment="1">
      <alignment vertical="center" wrapText="1"/>
    </xf>
    <xf numFmtId="4" fontId="5" fillId="0" borderId="37" xfId="1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1" fontId="5" fillId="0" borderId="44" xfId="1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/>
    <xf numFmtId="2" fontId="4" fillId="0" borderId="9" xfId="1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/>
    <xf numFmtId="2" fontId="4" fillId="0" borderId="2" xfId="0" applyNumberFormat="1" applyFont="1" applyFill="1" applyBorder="1" applyAlignment="1"/>
    <xf numFmtId="2" fontId="4" fillId="0" borderId="2" xfId="0" applyNumberFormat="1" applyFont="1" applyFill="1" applyBorder="1" applyAlignment="1">
      <alignment wrapText="1"/>
    </xf>
    <xf numFmtId="1" fontId="14" fillId="0" borderId="0" xfId="0" applyNumberFormat="1" applyFont="1" applyFill="1" applyAlignment="1"/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41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right" vertical="center" indent="1"/>
    </xf>
    <xf numFmtId="4" fontId="5" fillId="0" borderId="38" xfId="0" applyNumberFormat="1" applyFont="1" applyFill="1" applyBorder="1" applyAlignment="1">
      <alignment vertical="center" wrapText="1"/>
    </xf>
    <xf numFmtId="2" fontId="4" fillId="0" borderId="40" xfId="0" applyNumberFormat="1" applyFont="1" applyFill="1" applyBorder="1" applyAlignment="1">
      <alignment horizontal="right" vertical="center" indent="1"/>
    </xf>
    <xf numFmtId="4" fontId="4" fillId="0" borderId="37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7" xfId="0" applyFont="1" applyFill="1" applyBorder="1"/>
    <xf numFmtId="4" fontId="5" fillId="0" borderId="37" xfId="0" applyNumberFormat="1" applyFont="1" applyFill="1" applyBorder="1" applyAlignment="1">
      <alignment horizontal="right" vertical="center" indent="1"/>
    </xf>
    <xf numFmtId="2" fontId="5" fillId="0" borderId="4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5" fillId="0" borderId="44" xfId="0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4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horizontal="center" vertical="center"/>
    </xf>
    <xf numFmtId="4" fontId="5" fillId="0" borderId="44" xfId="1" applyNumberFormat="1" applyFont="1" applyFill="1" applyBorder="1" applyAlignment="1">
      <alignment horizontal="center" vertical="center"/>
    </xf>
    <xf numFmtId="0" fontId="22" fillId="0" borderId="44" xfId="1" applyFont="1" applyFill="1" applyBorder="1" applyAlignment="1">
      <alignment horizontal="center" vertical="center" wrapText="1"/>
    </xf>
    <xf numFmtId="165" fontId="22" fillId="0" borderId="44" xfId="1" applyNumberFormat="1" applyFont="1" applyFill="1" applyBorder="1" applyAlignment="1">
      <alignment horizontal="center" vertical="center" wrapText="1"/>
    </xf>
    <xf numFmtId="0" fontId="7" fillId="0" borderId="44" xfId="0" applyFont="1" applyFill="1" applyBorder="1"/>
    <xf numFmtId="0" fontId="22" fillId="0" borderId="44" xfId="1" applyFont="1" applyFill="1" applyBorder="1" applyAlignment="1">
      <alignment horizontal="left" vertical="center" wrapText="1"/>
    </xf>
    <xf numFmtId="1" fontId="5" fillId="0" borderId="44" xfId="1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49" fontId="22" fillId="0" borderId="44" xfId="1" applyNumberFormat="1" applyFont="1" applyFill="1" applyBorder="1" applyAlignment="1">
      <alignment horizontal="center" vertical="center" wrapText="1"/>
    </xf>
    <xf numFmtId="0" fontId="22" fillId="0" borderId="40" xfId="1" applyFont="1" applyFill="1" applyBorder="1" applyAlignment="1">
      <alignment horizontal="center" vertical="center" wrapText="1"/>
    </xf>
    <xf numFmtId="49" fontId="22" fillId="0" borderId="40" xfId="1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left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2" fontId="5" fillId="0" borderId="39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vertical="center"/>
    </xf>
    <xf numFmtId="2" fontId="5" fillId="0" borderId="40" xfId="1" applyNumberFormat="1" applyFont="1" applyFill="1" applyBorder="1" applyAlignment="1">
      <alignment horizontal="left" vertical="center" wrapText="1"/>
    </xf>
    <xf numFmtId="1" fontId="5" fillId="0" borderId="45" xfId="1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1" fontId="4" fillId="0" borderId="30" xfId="1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textRotation="90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1" fontId="5" fillId="0" borderId="2" xfId="0" applyNumberFormat="1" applyFont="1" applyFill="1" applyBorder="1" applyAlignment="1">
      <alignment horizontal="center" vertical="center" textRotation="90" wrapText="1"/>
    </xf>
    <xf numFmtId="2" fontId="4" fillId="0" borderId="45" xfId="1" applyNumberFormat="1" applyFont="1" applyFill="1" applyBorder="1" applyAlignment="1">
      <alignment horizontal="left" vertical="center" wrapText="1"/>
    </xf>
    <xf numFmtId="2" fontId="4" fillId="0" borderId="4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90"/>
    </xf>
    <xf numFmtId="4" fontId="5" fillId="0" borderId="2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horizontal="center" vertical="center" textRotation="90" wrapText="1"/>
    </xf>
    <xf numFmtId="4" fontId="5" fillId="0" borderId="38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2" fontId="5" fillId="0" borderId="45" xfId="1" applyNumberFormat="1" applyFont="1" applyFill="1" applyBorder="1" applyAlignment="1">
      <alignment vertical="center" wrapText="1"/>
    </xf>
    <xf numFmtId="2" fontId="5" fillId="0" borderId="40" xfId="1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left" vertical="center"/>
    </xf>
    <xf numFmtId="2" fontId="4" fillId="0" borderId="35" xfId="0" applyNumberFormat="1" applyFont="1" applyFill="1" applyBorder="1" applyAlignment="1">
      <alignment horizontal="lef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left" vertical="center" wrapText="1"/>
    </xf>
    <xf numFmtId="0" fontId="4" fillId="0" borderId="39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horizontal="left" vertical="center" wrapText="1"/>
    </xf>
    <xf numFmtId="4" fontId="4" fillId="0" borderId="45" xfId="0" applyNumberFormat="1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left" vertical="center" wrapText="1"/>
    </xf>
    <xf numFmtId="4" fontId="4" fillId="0" borderId="40" xfId="0" applyNumberFormat="1" applyFont="1" applyFill="1" applyBorder="1" applyAlignment="1">
      <alignment horizontal="left" vertical="center" wrapText="1"/>
    </xf>
    <xf numFmtId="4" fontId="4" fillId="0" borderId="45" xfId="0" applyNumberFormat="1" applyFont="1" applyFill="1" applyBorder="1" applyAlignment="1">
      <alignment horizontal="left" vertical="center"/>
    </xf>
    <xf numFmtId="4" fontId="4" fillId="0" borderId="39" xfId="0" applyNumberFormat="1" applyFont="1" applyFill="1" applyBorder="1" applyAlignment="1">
      <alignment horizontal="left" vertical="center"/>
    </xf>
    <xf numFmtId="4" fontId="4" fillId="0" borderId="40" xfId="0" applyNumberFormat="1" applyFont="1" applyFill="1" applyBorder="1" applyAlignment="1">
      <alignment horizontal="left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8" xfId="1" applyNumberFormat="1" applyFont="1" applyFill="1" applyBorder="1" applyAlignment="1">
      <alignment horizontal="center" vertical="center"/>
    </xf>
    <xf numFmtId="1" fontId="4" fillId="0" borderId="29" xfId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/>
    </xf>
    <xf numFmtId="2" fontId="4" fillId="0" borderId="41" xfId="1" applyNumberFormat="1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left" vertical="center"/>
    </xf>
    <xf numFmtId="2" fontId="5" fillId="0" borderId="35" xfId="0" applyNumberFormat="1" applyFont="1" applyFill="1" applyBorder="1" applyAlignment="1">
      <alignment horizontal="left" vertical="center"/>
    </xf>
    <xf numFmtId="2" fontId="5" fillId="0" borderId="33" xfId="1" applyNumberFormat="1" applyFont="1" applyFill="1" applyBorder="1" applyAlignment="1">
      <alignment horizontal="left" vertical="center" wrapText="1"/>
    </xf>
    <xf numFmtId="2" fontId="5" fillId="0" borderId="35" xfId="1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2" fontId="4" fillId="0" borderId="33" xfId="1" applyNumberFormat="1" applyFont="1" applyFill="1" applyBorder="1" applyAlignment="1">
      <alignment horizontal="left" vertical="center" wrapText="1"/>
    </xf>
    <xf numFmtId="2" fontId="4" fillId="0" borderId="35" xfId="1" applyNumberFormat="1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5" fillId="0" borderId="33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4" fontId="4" fillId="0" borderId="4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2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abSelected="1" view="pageBreakPreview" zoomScale="60" zoomScaleNormal="80" workbookViewId="0">
      <pane xSplit="2" ySplit="18" topLeftCell="C224" activePane="bottomRight" state="frozen"/>
      <selection pane="topRight" activeCell="C1" sqref="C1"/>
      <selection pane="bottomLeft" activeCell="A13" sqref="A13"/>
      <selection pane="bottomRight" activeCell="J12" sqref="J12:J15"/>
    </sheetView>
  </sheetViews>
  <sheetFormatPr defaultColWidth="9.109375" defaultRowHeight="15.6" x14ac:dyDescent="0.3"/>
  <cols>
    <col min="1" max="1" width="9.88671875" style="112" customWidth="1"/>
    <col min="2" max="2" width="65.109375" style="113" customWidth="1"/>
    <col min="3" max="4" width="9.109375" style="114" customWidth="1"/>
    <col min="5" max="5" width="29.109375" style="114" customWidth="1"/>
    <col min="6" max="6" width="9.109375" style="114" customWidth="1"/>
    <col min="7" max="7" width="15.33203125" style="115" customWidth="1"/>
    <col min="8" max="8" width="18" style="116" customWidth="1"/>
    <col min="9" max="9" width="20.109375" style="115" customWidth="1"/>
    <col min="10" max="10" width="13.109375" style="114" customWidth="1"/>
    <col min="11" max="11" width="9.109375" style="114" customWidth="1"/>
    <col min="12" max="12" width="15.5546875" style="14" hidden="1" customWidth="1"/>
    <col min="13" max="13" width="9.109375" style="14"/>
    <col min="14" max="14" width="11.21875" style="14" bestFit="1" customWidth="1"/>
    <col min="15" max="16384" width="9.109375" style="14"/>
  </cols>
  <sheetData>
    <row r="1" spans="1:11" x14ac:dyDescent="0.3">
      <c r="A1" s="10"/>
      <c r="B1" s="6"/>
      <c r="C1" s="11"/>
      <c r="D1" s="7"/>
      <c r="E1" s="7"/>
      <c r="F1" s="12"/>
      <c r="G1" s="332"/>
      <c r="H1" s="13"/>
      <c r="I1" s="486" t="s">
        <v>350</v>
      </c>
      <c r="J1" s="7"/>
      <c r="K1" s="7"/>
    </row>
    <row r="2" spans="1:11" x14ac:dyDescent="0.3">
      <c r="A2" s="10"/>
      <c r="B2" s="6"/>
      <c r="C2" s="11"/>
      <c r="D2" s="7"/>
      <c r="E2" s="7"/>
      <c r="F2" s="12"/>
      <c r="G2" s="332"/>
      <c r="H2" s="13"/>
      <c r="I2" s="486" t="s">
        <v>284</v>
      </c>
      <c r="J2" s="7"/>
      <c r="K2" s="7"/>
    </row>
    <row r="3" spans="1:11" x14ac:dyDescent="0.3">
      <c r="A3" s="10"/>
      <c r="B3" s="6"/>
      <c r="C3" s="11"/>
      <c r="D3" s="7"/>
      <c r="E3" s="7"/>
      <c r="F3" s="12"/>
      <c r="G3" s="332"/>
      <c r="H3" s="13"/>
      <c r="I3" s="486" t="s">
        <v>285</v>
      </c>
      <c r="J3" s="7"/>
      <c r="K3" s="7"/>
    </row>
    <row r="4" spans="1:11" x14ac:dyDescent="0.3">
      <c r="A4" s="10"/>
      <c r="B4" s="6"/>
      <c r="C4" s="11"/>
      <c r="D4" s="7"/>
      <c r="E4" s="7"/>
      <c r="F4" s="12"/>
      <c r="G4" s="332"/>
      <c r="H4" s="13"/>
      <c r="I4" s="486" t="s">
        <v>286</v>
      </c>
      <c r="J4" s="7"/>
      <c r="K4" s="7"/>
    </row>
    <row r="5" spans="1:11" x14ac:dyDescent="0.3">
      <c r="A5" s="10"/>
      <c r="B5" s="6"/>
      <c r="C5" s="11"/>
      <c r="D5" s="7"/>
      <c r="E5" s="7"/>
      <c r="F5" s="12"/>
      <c r="G5" s="332"/>
      <c r="H5" s="13"/>
      <c r="I5" s="487" t="s">
        <v>287</v>
      </c>
      <c r="J5" s="7"/>
      <c r="K5" s="7"/>
    </row>
    <row r="6" spans="1:11" x14ac:dyDescent="0.3">
      <c r="A6" s="10"/>
      <c r="B6" s="6"/>
      <c r="C6" s="11"/>
      <c r="D6" s="7"/>
      <c r="E6" s="7"/>
      <c r="F6" s="12"/>
      <c r="G6" s="332"/>
      <c r="H6" s="13"/>
      <c r="I6" s="487" t="s">
        <v>288</v>
      </c>
      <c r="J6" s="7"/>
      <c r="K6" s="7"/>
    </row>
    <row r="7" spans="1:11" x14ac:dyDescent="0.3">
      <c r="A7" s="10"/>
      <c r="B7" s="6"/>
      <c r="C7" s="11"/>
      <c r="D7" s="7"/>
      <c r="E7" s="7"/>
      <c r="F7" s="12"/>
      <c r="G7" s="332"/>
      <c r="H7" s="13"/>
      <c r="I7" s="487" t="s">
        <v>349</v>
      </c>
      <c r="J7" s="7"/>
      <c r="K7" s="7"/>
    </row>
    <row r="8" spans="1:11" x14ac:dyDescent="0.3">
      <c r="A8" s="10"/>
      <c r="B8" s="6"/>
      <c r="C8" s="11"/>
      <c r="D8" s="7"/>
      <c r="E8" s="7"/>
      <c r="F8" s="12"/>
      <c r="G8" s="332"/>
      <c r="H8" s="13"/>
      <c r="I8" s="113" t="s">
        <v>289</v>
      </c>
      <c r="J8" s="7"/>
      <c r="K8" s="7"/>
    </row>
    <row r="9" spans="1:11" x14ac:dyDescent="0.3">
      <c r="A9" s="10"/>
      <c r="B9" s="6"/>
      <c r="C9" s="11"/>
      <c r="D9" s="7"/>
      <c r="E9" s="7"/>
      <c r="F9" s="12"/>
      <c r="G9" s="352"/>
      <c r="H9" s="13"/>
      <c r="I9" s="113"/>
      <c r="J9" s="7"/>
      <c r="K9" s="7"/>
    </row>
    <row r="10" spans="1:11" ht="33" customHeight="1" x14ac:dyDescent="0.3">
      <c r="A10" s="364" t="s">
        <v>279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</row>
    <row r="11" spans="1:11" ht="27.6" customHeight="1" x14ac:dyDescent="0.3">
      <c r="A11" s="366" t="s">
        <v>280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</row>
    <row r="12" spans="1:11" ht="24" customHeight="1" x14ac:dyDescent="0.3">
      <c r="A12" s="375" t="s">
        <v>1</v>
      </c>
      <c r="B12" s="375" t="s">
        <v>2</v>
      </c>
      <c r="C12" s="376" t="s">
        <v>84</v>
      </c>
      <c r="D12" s="376"/>
      <c r="E12" s="358" t="s">
        <v>85</v>
      </c>
      <c r="F12" s="369" t="s">
        <v>86</v>
      </c>
      <c r="G12" s="370" t="s">
        <v>87</v>
      </c>
      <c r="H12" s="371" t="s">
        <v>88</v>
      </c>
      <c r="I12" s="372" t="s">
        <v>217</v>
      </c>
      <c r="J12" s="360" t="s">
        <v>89</v>
      </c>
      <c r="K12" s="360" t="s">
        <v>90</v>
      </c>
    </row>
    <row r="13" spans="1:11" ht="15" customHeight="1" x14ac:dyDescent="0.3">
      <c r="A13" s="375"/>
      <c r="B13" s="375"/>
      <c r="C13" s="361" t="s">
        <v>91</v>
      </c>
      <c r="D13" s="360" t="s">
        <v>92</v>
      </c>
      <c r="E13" s="358"/>
      <c r="F13" s="369"/>
      <c r="G13" s="370"/>
      <c r="H13" s="371"/>
      <c r="I13" s="373"/>
      <c r="J13" s="360"/>
      <c r="K13" s="360"/>
    </row>
    <row r="14" spans="1:11" ht="91.5" customHeight="1" x14ac:dyDescent="0.3">
      <c r="A14" s="375"/>
      <c r="B14" s="375"/>
      <c r="C14" s="361"/>
      <c r="D14" s="360"/>
      <c r="E14" s="358"/>
      <c r="F14" s="369"/>
      <c r="G14" s="370"/>
      <c r="H14" s="371"/>
      <c r="I14" s="374"/>
      <c r="J14" s="360"/>
      <c r="K14" s="360"/>
    </row>
    <row r="15" spans="1:11" ht="18" customHeight="1" x14ac:dyDescent="0.3">
      <c r="A15" s="326"/>
      <c r="B15" s="326"/>
      <c r="C15" s="361"/>
      <c r="D15" s="360"/>
      <c r="E15" s="358"/>
      <c r="F15" s="369"/>
      <c r="G15" s="15" t="s">
        <v>93</v>
      </c>
      <c r="H15" s="16" t="s">
        <v>94</v>
      </c>
      <c r="I15" s="15" t="s">
        <v>30</v>
      </c>
      <c r="J15" s="360"/>
      <c r="K15" s="360"/>
    </row>
    <row r="16" spans="1:11" x14ac:dyDescent="0.3">
      <c r="A16" s="17">
        <v>1</v>
      </c>
      <c r="B16" s="18">
        <v>2</v>
      </c>
      <c r="C16" s="19">
        <v>3</v>
      </c>
      <c r="D16" s="327">
        <v>4</v>
      </c>
      <c r="E16" s="327">
        <v>5</v>
      </c>
      <c r="F16" s="17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2" ht="17.25" customHeight="1" x14ac:dyDescent="0.3">
      <c r="A17" s="354" t="s">
        <v>99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spans="1:12" ht="17.25" customHeight="1" x14ac:dyDescent="0.3">
      <c r="A18" s="20" t="s">
        <v>36</v>
      </c>
      <c r="B18" s="21"/>
      <c r="C18" s="22"/>
      <c r="D18" s="22"/>
      <c r="E18" s="22"/>
      <c r="F18" s="22"/>
      <c r="G18" s="23"/>
      <c r="H18" s="24"/>
      <c r="I18" s="23"/>
      <c r="J18" s="22"/>
      <c r="K18" s="22"/>
    </row>
    <row r="19" spans="1:12" ht="17.25" customHeight="1" x14ac:dyDescent="0.3">
      <c r="A19" s="327">
        <v>1</v>
      </c>
      <c r="B19" s="21" t="s">
        <v>37</v>
      </c>
      <c r="C19" s="25">
        <v>1952</v>
      </c>
      <c r="D19" s="22"/>
      <c r="E19" s="22" t="s">
        <v>101</v>
      </c>
      <c r="F19" s="22">
        <v>5</v>
      </c>
      <c r="G19" s="23">
        <v>4492</v>
      </c>
      <c r="H19" s="24">
        <v>272</v>
      </c>
      <c r="I19" s="26">
        <f>SUMIF('2020'!B:B,B19,'2020'!C:C)+SUMIF('2021'!B:B,B19,'2021'!C:C)+SUMIF('2022'!B:B,B19,'2022'!C:C)</f>
        <v>130000</v>
      </c>
      <c r="J19" s="27">
        <v>44925</v>
      </c>
      <c r="K19" s="25" t="s">
        <v>102</v>
      </c>
    </row>
    <row r="20" spans="1:12" ht="17.25" customHeight="1" x14ac:dyDescent="0.3">
      <c r="A20" s="28" t="s">
        <v>35</v>
      </c>
      <c r="B20" s="322"/>
      <c r="C20" s="22" t="s">
        <v>138</v>
      </c>
      <c r="D20" s="22" t="s">
        <v>138</v>
      </c>
      <c r="E20" s="22" t="s">
        <v>138</v>
      </c>
      <c r="F20" s="22" t="s">
        <v>138</v>
      </c>
      <c r="G20" s="23">
        <f>SUM(G19:G19)</f>
        <v>4492</v>
      </c>
      <c r="H20" s="24">
        <f>SUM(H19:H19)</f>
        <v>272</v>
      </c>
      <c r="I20" s="23">
        <f>SUM(I19:I19)</f>
        <v>130000</v>
      </c>
      <c r="J20" s="22" t="s">
        <v>138</v>
      </c>
      <c r="K20" s="22" t="s">
        <v>138</v>
      </c>
    </row>
    <row r="21" spans="1:12" ht="17.25" customHeight="1" x14ac:dyDescent="0.3">
      <c r="A21" s="28" t="s">
        <v>179</v>
      </c>
      <c r="B21" s="322"/>
      <c r="C21" s="22"/>
      <c r="D21" s="22"/>
      <c r="E21" s="22"/>
      <c r="F21" s="22"/>
      <c r="G21" s="23"/>
      <c r="H21" s="24"/>
      <c r="I21" s="23"/>
      <c r="J21" s="22"/>
      <c r="K21" s="22"/>
    </row>
    <row r="22" spans="1:12" ht="17.25" customHeight="1" x14ac:dyDescent="0.3">
      <c r="A22" s="327">
        <f>A19+1</f>
        <v>2</v>
      </c>
      <c r="B22" s="21" t="s">
        <v>178</v>
      </c>
      <c r="C22" s="25">
        <v>1976</v>
      </c>
      <c r="D22" s="22"/>
      <c r="E22" s="25" t="s">
        <v>97</v>
      </c>
      <c r="F22" s="29">
        <v>5</v>
      </c>
      <c r="G22" s="30">
        <v>4292.76</v>
      </c>
      <c r="H22" s="31" t="s">
        <v>180</v>
      </c>
      <c r="I22" s="26">
        <f>SUMIF('2020'!B:B,B22,'2020'!C:C)+SUMIF('2021'!B:B,B22,'2021'!C:C)+SUMIF('2022'!B:B,B22,'2022'!C:C)</f>
        <v>217045.27</v>
      </c>
      <c r="J22" s="27">
        <v>44925</v>
      </c>
      <c r="K22" s="25" t="s">
        <v>145</v>
      </c>
    </row>
    <row r="23" spans="1:12" ht="17.25" customHeight="1" x14ac:dyDescent="0.3">
      <c r="A23" s="28" t="s">
        <v>35</v>
      </c>
      <c r="B23" s="322"/>
      <c r="C23" s="22" t="s">
        <v>138</v>
      </c>
      <c r="D23" s="22" t="s">
        <v>138</v>
      </c>
      <c r="E23" s="22" t="s">
        <v>138</v>
      </c>
      <c r="F23" s="22" t="s">
        <v>138</v>
      </c>
      <c r="G23" s="23">
        <f>G22</f>
        <v>4292.76</v>
      </c>
      <c r="H23" s="23" t="str">
        <f>H22</f>
        <v>220</v>
      </c>
      <c r="I23" s="23">
        <f>I22</f>
        <v>217045.27</v>
      </c>
      <c r="J23" s="22" t="s">
        <v>138</v>
      </c>
      <c r="K23" s="22" t="s">
        <v>138</v>
      </c>
    </row>
    <row r="24" spans="1:12" ht="17.25" customHeight="1" x14ac:dyDescent="0.3">
      <c r="A24" s="28" t="s">
        <v>183</v>
      </c>
      <c r="B24" s="322"/>
      <c r="C24" s="22"/>
      <c r="D24" s="22"/>
      <c r="E24" s="22"/>
      <c r="F24" s="22"/>
      <c r="G24" s="23"/>
      <c r="H24" s="24"/>
      <c r="I24" s="23"/>
      <c r="J24" s="22"/>
      <c r="K24" s="22"/>
    </row>
    <row r="25" spans="1:12" ht="17.25" customHeight="1" x14ac:dyDescent="0.3">
      <c r="A25" s="327">
        <f>A22+1</f>
        <v>3</v>
      </c>
      <c r="B25" s="21" t="s">
        <v>181</v>
      </c>
      <c r="C25" s="25">
        <v>1917</v>
      </c>
      <c r="D25" s="22"/>
      <c r="E25" s="32" t="s">
        <v>182</v>
      </c>
      <c r="F25" s="32">
        <v>2</v>
      </c>
      <c r="G25" s="32">
        <v>348.6</v>
      </c>
      <c r="H25" s="33">
        <v>9</v>
      </c>
      <c r="I25" s="26">
        <f>SUMIF('2020'!B:B,B25,'2020'!C:C)+SUMIF('2021'!B:B,B25,'2021'!C:C)+SUMIF('2022'!B:B,B25,'2022'!C:C)</f>
        <v>968776.28</v>
      </c>
      <c r="J25" s="27">
        <v>44925</v>
      </c>
      <c r="K25" s="25" t="s">
        <v>145</v>
      </c>
    </row>
    <row r="26" spans="1:12" ht="17.25" customHeight="1" x14ac:dyDescent="0.3">
      <c r="A26" s="28" t="s">
        <v>35</v>
      </c>
      <c r="B26" s="322"/>
      <c r="C26" s="22" t="s">
        <v>138</v>
      </c>
      <c r="D26" s="22" t="s">
        <v>138</v>
      </c>
      <c r="E26" s="22" t="s">
        <v>138</v>
      </c>
      <c r="F26" s="22" t="s">
        <v>138</v>
      </c>
      <c r="G26" s="23">
        <f>G25</f>
        <v>348.6</v>
      </c>
      <c r="H26" s="24">
        <f>H25</f>
        <v>9</v>
      </c>
      <c r="I26" s="23">
        <f>I25</f>
        <v>968776.28</v>
      </c>
      <c r="J26" s="22" t="s">
        <v>138</v>
      </c>
      <c r="K26" s="22" t="s">
        <v>138</v>
      </c>
    </row>
    <row r="27" spans="1:12" s="40" customFormat="1" ht="17.25" customHeight="1" x14ac:dyDescent="0.3">
      <c r="A27" s="34" t="s">
        <v>100</v>
      </c>
      <c r="B27" s="35"/>
      <c r="C27" s="36" t="s">
        <v>138</v>
      </c>
      <c r="D27" s="36" t="s">
        <v>138</v>
      </c>
      <c r="E27" s="36" t="s">
        <v>138</v>
      </c>
      <c r="F27" s="36" t="s">
        <v>138</v>
      </c>
      <c r="G27" s="37">
        <f>G20+G23+G26</f>
        <v>9133.36</v>
      </c>
      <c r="H27" s="38">
        <f>H20+H23+H26</f>
        <v>501</v>
      </c>
      <c r="I27" s="37">
        <f>I20+I23+I26</f>
        <v>1315821.55</v>
      </c>
      <c r="J27" s="36" t="s">
        <v>138</v>
      </c>
      <c r="K27" s="36" t="s">
        <v>138</v>
      </c>
      <c r="L27" s="39">
        <f>I27-'2021'!C17-'2022'!C14</f>
        <v>0</v>
      </c>
    </row>
    <row r="28" spans="1:12" ht="17.25" customHeight="1" x14ac:dyDescent="0.3">
      <c r="A28" s="377" t="s">
        <v>187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9"/>
    </row>
    <row r="29" spans="1:12" ht="17.25" customHeight="1" x14ac:dyDescent="0.3">
      <c r="A29" s="41" t="s">
        <v>221</v>
      </c>
      <c r="B29" s="328"/>
      <c r="C29" s="42"/>
      <c r="D29" s="42"/>
      <c r="E29" s="42"/>
      <c r="F29" s="328"/>
      <c r="G29" s="328"/>
      <c r="H29" s="43"/>
      <c r="I29" s="328"/>
      <c r="J29" s="328"/>
      <c r="K29" s="329"/>
    </row>
    <row r="30" spans="1:12" ht="17.25" customHeight="1" x14ac:dyDescent="0.3">
      <c r="A30" s="44">
        <f>A25+1</f>
        <v>4</v>
      </c>
      <c r="B30" s="45" t="s">
        <v>290</v>
      </c>
      <c r="C30" s="42">
        <v>1993</v>
      </c>
      <c r="D30" s="42"/>
      <c r="E30" s="42" t="s">
        <v>218</v>
      </c>
      <c r="F30" s="44">
        <v>10</v>
      </c>
      <c r="G30" s="44">
        <v>5861</v>
      </c>
      <c r="H30" s="44">
        <v>154</v>
      </c>
      <c r="I30" s="26">
        <f>SUMIF('2020'!B:B,B30,'2020'!C:C)+SUMIF('2021'!B:B,B30,'2021'!C:C)+SUMIF('2022'!B:B,B30,'2022'!C:C)</f>
        <v>7753272.9199999999</v>
      </c>
      <c r="J30" s="46">
        <v>44925</v>
      </c>
      <c r="K30" s="47" t="s">
        <v>145</v>
      </c>
    </row>
    <row r="31" spans="1:12" ht="17.25" customHeight="1" x14ac:dyDescent="0.3">
      <c r="A31" s="28" t="s">
        <v>35</v>
      </c>
      <c r="B31" s="322"/>
      <c r="C31" s="22" t="s">
        <v>138</v>
      </c>
      <c r="D31" s="22" t="s">
        <v>138</v>
      </c>
      <c r="E31" s="22" t="s">
        <v>138</v>
      </c>
      <c r="F31" s="22" t="s">
        <v>138</v>
      </c>
      <c r="G31" s="23">
        <f>G30</f>
        <v>5861</v>
      </c>
      <c r="H31" s="24">
        <f>H30</f>
        <v>154</v>
      </c>
      <c r="I31" s="23">
        <f>I30</f>
        <v>7753272.9199999999</v>
      </c>
      <c r="J31" s="22" t="s">
        <v>138</v>
      </c>
      <c r="K31" s="22" t="s">
        <v>138</v>
      </c>
    </row>
    <row r="32" spans="1:12" ht="17.25" customHeight="1" x14ac:dyDescent="0.3">
      <c r="A32" s="323" t="s">
        <v>186</v>
      </c>
      <c r="B32" s="21"/>
      <c r="C32" s="22"/>
      <c r="D32" s="22"/>
      <c r="E32" s="22"/>
      <c r="F32" s="22"/>
      <c r="G32" s="48"/>
      <c r="H32" s="24"/>
      <c r="I32" s="22"/>
      <c r="J32" s="49"/>
      <c r="K32" s="49"/>
    </row>
    <row r="33" spans="1:12" ht="17.25" customHeight="1" x14ac:dyDescent="0.3">
      <c r="A33" s="18">
        <f>A30+1</f>
        <v>5</v>
      </c>
      <c r="B33" s="21" t="s">
        <v>185</v>
      </c>
      <c r="C33" s="25">
        <v>1968</v>
      </c>
      <c r="D33" s="22"/>
      <c r="E33" s="50" t="s">
        <v>97</v>
      </c>
      <c r="F33" s="50">
        <v>4</v>
      </c>
      <c r="G33" s="50">
        <v>2645.7</v>
      </c>
      <c r="H33" s="16">
        <v>60</v>
      </c>
      <c r="I33" s="26">
        <f>SUMIF('2020'!B:B,B33,'2020'!C:C)+SUMIF('2021'!B:B,B33,'2021'!C:C)+SUMIF('2022'!B:B,B33,'2022'!C:C)</f>
        <v>949602.59</v>
      </c>
      <c r="J33" s="27">
        <v>44925</v>
      </c>
      <c r="K33" s="25" t="s">
        <v>145</v>
      </c>
    </row>
    <row r="34" spans="1:12" ht="17.25" customHeight="1" x14ac:dyDescent="0.3">
      <c r="A34" s="28" t="s">
        <v>35</v>
      </c>
      <c r="B34" s="322"/>
      <c r="C34" s="22" t="s">
        <v>138</v>
      </c>
      <c r="D34" s="22" t="s">
        <v>138</v>
      </c>
      <c r="E34" s="22" t="s">
        <v>138</v>
      </c>
      <c r="F34" s="22" t="s">
        <v>138</v>
      </c>
      <c r="G34" s="23">
        <f>G33</f>
        <v>2645.7</v>
      </c>
      <c r="H34" s="24">
        <f>H33</f>
        <v>60</v>
      </c>
      <c r="I34" s="23">
        <f>I33</f>
        <v>949602.59</v>
      </c>
      <c r="J34" s="22" t="s">
        <v>138</v>
      </c>
      <c r="K34" s="22" t="s">
        <v>138</v>
      </c>
    </row>
    <row r="35" spans="1:12" s="40" customFormat="1" ht="17.25" customHeight="1" x14ac:dyDescent="0.3">
      <c r="A35" s="34" t="s">
        <v>188</v>
      </c>
      <c r="B35" s="35"/>
      <c r="C35" s="36" t="s">
        <v>138</v>
      </c>
      <c r="D35" s="36" t="s">
        <v>138</v>
      </c>
      <c r="E35" s="36" t="s">
        <v>138</v>
      </c>
      <c r="F35" s="36" t="s">
        <v>138</v>
      </c>
      <c r="G35" s="37">
        <f>G34+G31</f>
        <v>8506.7000000000007</v>
      </c>
      <c r="H35" s="38">
        <f>H34+H31</f>
        <v>214</v>
      </c>
      <c r="I35" s="37">
        <f>I34+I31</f>
        <v>8702875.5099999998</v>
      </c>
      <c r="J35" s="36" t="s">
        <v>138</v>
      </c>
      <c r="K35" s="36" t="s">
        <v>138</v>
      </c>
      <c r="L35" s="39">
        <f>I35-'2021'!C22</f>
        <v>7753272.9199999999</v>
      </c>
    </row>
    <row r="36" spans="1:12" s="40" customFormat="1" ht="17.25" customHeight="1" x14ac:dyDescent="0.3">
      <c r="A36" s="354" t="s">
        <v>38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</row>
    <row r="37" spans="1:12" ht="17.25" customHeight="1" x14ac:dyDescent="0.3">
      <c r="A37" s="20" t="s">
        <v>39</v>
      </c>
      <c r="B37" s="51"/>
      <c r="C37" s="22"/>
      <c r="D37" s="22"/>
      <c r="E37" s="22"/>
      <c r="F37" s="22"/>
      <c r="G37" s="23"/>
      <c r="H37" s="24"/>
      <c r="I37" s="23"/>
      <c r="J37" s="22"/>
      <c r="K37" s="22"/>
    </row>
    <row r="38" spans="1:12" ht="17.25" customHeight="1" x14ac:dyDescent="0.3">
      <c r="A38" s="18">
        <f>A33+1</f>
        <v>6</v>
      </c>
      <c r="B38" s="21" t="s">
        <v>40</v>
      </c>
      <c r="C38" s="25">
        <v>1940</v>
      </c>
      <c r="D38" s="22"/>
      <c r="E38" s="63" t="s">
        <v>105</v>
      </c>
      <c r="F38" s="63">
        <v>10</v>
      </c>
      <c r="G38" s="64">
        <v>6273</v>
      </c>
      <c r="H38" s="65">
        <v>231</v>
      </c>
      <c r="I38" s="26">
        <f>SUMIF('2020'!B:B,B38,'2020'!C:C)+SUMIF('2021'!B:B,B38,'2021'!C:C)+SUMIF('2022'!B:B,B38,'2022'!C:C)</f>
        <v>130000</v>
      </c>
      <c r="J38" s="27">
        <v>44925</v>
      </c>
      <c r="K38" s="50" t="s">
        <v>102</v>
      </c>
    </row>
    <row r="39" spans="1:12" ht="17.25" customHeight="1" x14ac:dyDescent="0.3">
      <c r="A39" s="327">
        <f t="shared" ref="A39:A41" si="0">A38+1</f>
        <v>7</v>
      </c>
      <c r="B39" s="21" t="s">
        <v>41</v>
      </c>
      <c r="C39" s="25">
        <v>1940</v>
      </c>
      <c r="D39" s="22"/>
      <c r="E39" s="63" t="s">
        <v>105</v>
      </c>
      <c r="F39" s="63" t="s">
        <v>103</v>
      </c>
      <c r="G39" s="64">
        <v>10080</v>
      </c>
      <c r="H39" s="65">
        <v>120</v>
      </c>
      <c r="I39" s="26">
        <f>SUMIF('2020'!B:B,B39,'2020'!C:C)+SUMIF('2021'!B:B,B39,'2021'!C:C)+SUMIF('2022'!B:B,B39,'2022'!C:C)</f>
        <v>130000</v>
      </c>
      <c r="J39" s="27">
        <v>44925</v>
      </c>
      <c r="K39" s="50" t="s">
        <v>102</v>
      </c>
    </row>
    <row r="40" spans="1:12" ht="17.25" customHeight="1" x14ac:dyDescent="0.3">
      <c r="A40" s="327">
        <f t="shared" si="0"/>
        <v>8</v>
      </c>
      <c r="B40" s="60" t="s">
        <v>220</v>
      </c>
      <c r="C40" s="61">
        <v>1940</v>
      </c>
      <c r="D40" s="62"/>
      <c r="E40" s="56" t="s">
        <v>95</v>
      </c>
      <c r="F40" s="56">
        <v>4</v>
      </c>
      <c r="G40" s="57">
        <v>2091.6799999999998</v>
      </c>
      <c r="H40" s="56">
        <v>45</v>
      </c>
      <c r="I40" s="26">
        <f>SUMIF('2020'!B:B,B40,'2020'!C:C)+SUMIF('2021'!B:B,B40,'2021'!C:C)+SUMIF('2022'!B:B,B40,'2022'!C:C)</f>
        <v>342924.76</v>
      </c>
      <c r="J40" s="27">
        <v>44925</v>
      </c>
      <c r="K40" s="50" t="s">
        <v>145</v>
      </c>
    </row>
    <row r="41" spans="1:12" ht="17.25" customHeight="1" x14ac:dyDescent="0.3">
      <c r="A41" s="327">
        <f t="shared" si="0"/>
        <v>9</v>
      </c>
      <c r="B41" s="21" t="s">
        <v>139</v>
      </c>
      <c r="C41" s="54">
        <v>1943</v>
      </c>
      <c r="D41" s="55"/>
      <c r="E41" s="56" t="s">
        <v>101</v>
      </c>
      <c r="F41" s="56">
        <v>11</v>
      </c>
      <c r="G41" s="57">
        <v>4298.6899999999996</v>
      </c>
      <c r="H41" s="56">
        <v>103</v>
      </c>
      <c r="I41" s="26">
        <f>SUMIF('2020'!B:B,B41,'2020'!C:C)+SUMIF('2021'!B:B,B41,'2021'!C:C)+SUMIF('2022'!B:B,B41,'2022'!C:C)</f>
        <v>870516.7</v>
      </c>
      <c r="J41" s="27">
        <v>44925</v>
      </c>
      <c r="K41" s="50" t="s">
        <v>145</v>
      </c>
    </row>
    <row r="42" spans="1:12" ht="17.25" customHeight="1" x14ac:dyDescent="0.3">
      <c r="A42" s="327">
        <f>A41+1</f>
        <v>10</v>
      </c>
      <c r="B42" s="53" t="s">
        <v>219</v>
      </c>
      <c r="C42" s="54">
        <v>1940</v>
      </c>
      <c r="D42" s="55"/>
      <c r="E42" s="56" t="s">
        <v>95</v>
      </c>
      <c r="F42" s="56">
        <v>5</v>
      </c>
      <c r="G42" s="57">
        <v>2503.7399999999998</v>
      </c>
      <c r="H42" s="56">
        <v>62</v>
      </c>
      <c r="I42" s="26">
        <f>SUMIF('2020'!B:B,B42,'2020'!C:C)+SUMIF('2021'!B:B,B42,'2021'!C:C)+SUMIF('2022'!B:B,B42,'2022'!C:C)</f>
        <v>391281.5</v>
      </c>
      <c r="J42" s="58">
        <v>44925</v>
      </c>
      <c r="K42" s="59" t="s">
        <v>102</v>
      </c>
    </row>
    <row r="43" spans="1:12" ht="17.25" customHeight="1" x14ac:dyDescent="0.3">
      <c r="A43" s="28" t="s">
        <v>35</v>
      </c>
      <c r="B43" s="21"/>
      <c r="C43" s="25" t="s">
        <v>138</v>
      </c>
      <c r="D43" s="25" t="s">
        <v>138</v>
      </c>
      <c r="E43" s="25" t="s">
        <v>138</v>
      </c>
      <c r="F43" s="25" t="s">
        <v>138</v>
      </c>
      <c r="G43" s="23">
        <f>SUM(G38:G42)</f>
        <v>25247.11</v>
      </c>
      <c r="H43" s="24">
        <f>SUM(H38:H42)</f>
        <v>561</v>
      </c>
      <c r="I43" s="23">
        <f>SUM(I38:I42)</f>
        <v>1864722.96</v>
      </c>
      <c r="J43" s="22" t="s">
        <v>138</v>
      </c>
      <c r="K43" s="22" t="s">
        <v>138</v>
      </c>
    </row>
    <row r="44" spans="1:12" ht="17.25" customHeight="1" x14ac:dyDescent="0.3">
      <c r="A44" s="362" t="s">
        <v>268</v>
      </c>
      <c r="B44" s="363"/>
      <c r="C44" s="66"/>
      <c r="D44" s="66"/>
      <c r="E44" s="66"/>
      <c r="F44" s="66"/>
      <c r="G44" s="68"/>
      <c r="H44" s="69"/>
      <c r="I44" s="68"/>
      <c r="J44" s="67"/>
      <c r="K44" s="67"/>
    </row>
    <row r="45" spans="1:12" ht="17.25" customHeight="1" x14ac:dyDescent="0.3">
      <c r="A45" s="327">
        <f>A42+1</f>
        <v>11</v>
      </c>
      <c r="B45" s="70" t="s">
        <v>269</v>
      </c>
      <c r="C45" s="66">
        <v>1977</v>
      </c>
      <c r="D45" s="66"/>
      <c r="E45" s="66" t="s">
        <v>96</v>
      </c>
      <c r="F45" s="66">
        <v>3</v>
      </c>
      <c r="G45" s="68">
        <v>1341.1</v>
      </c>
      <c r="H45" s="69">
        <v>59</v>
      </c>
      <c r="I45" s="26">
        <f>SUMIF('2020'!B:B,B45,'2020'!C:C)+SUMIF('2021'!B:B,B45,'2021'!C:C)+SUMIF('2022'!B:B,B45,'2022'!C:C)</f>
        <v>365141.79</v>
      </c>
      <c r="J45" s="27">
        <v>44925</v>
      </c>
      <c r="K45" s="50" t="s">
        <v>145</v>
      </c>
    </row>
    <row r="46" spans="1:12" ht="17.25" customHeight="1" x14ac:dyDescent="0.3">
      <c r="A46" s="327">
        <f>A45+1</f>
        <v>12</v>
      </c>
      <c r="B46" s="70" t="s">
        <v>270</v>
      </c>
      <c r="C46" s="66">
        <v>1976</v>
      </c>
      <c r="D46" s="66"/>
      <c r="E46" s="66" t="s">
        <v>95</v>
      </c>
      <c r="F46" s="66">
        <v>3</v>
      </c>
      <c r="G46" s="68">
        <v>1316.6</v>
      </c>
      <c r="H46" s="69">
        <v>39</v>
      </c>
      <c r="I46" s="26">
        <f>SUMIF('2020'!B:B,B46,'2020'!C:C)+SUMIF('2021'!B:B,B46,'2021'!C:C)+SUMIF('2022'!B:B,B46,'2022'!C:C)</f>
        <v>318640.69</v>
      </c>
      <c r="J46" s="27">
        <v>44925</v>
      </c>
      <c r="K46" s="50" t="s">
        <v>145</v>
      </c>
    </row>
    <row r="47" spans="1:12" ht="17.25" customHeight="1" x14ac:dyDescent="0.3">
      <c r="A47" s="327">
        <f>A46+1</f>
        <v>13</v>
      </c>
      <c r="B47" s="70" t="s">
        <v>271</v>
      </c>
      <c r="C47" s="66">
        <v>1978</v>
      </c>
      <c r="D47" s="66"/>
      <c r="E47" s="66" t="s">
        <v>95</v>
      </c>
      <c r="F47" s="66">
        <v>3</v>
      </c>
      <c r="G47" s="68">
        <v>1361.6</v>
      </c>
      <c r="H47" s="69">
        <v>54</v>
      </c>
      <c r="I47" s="26">
        <f>SUMIF('2020'!B:B,B47,'2020'!C:C)+SUMIF('2021'!B:B,B47,'2021'!C:C)+SUMIF('2022'!B:B,B47,'2022'!C:C)</f>
        <v>318640.69</v>
      </c>
      <c r="J47" s="58">
        <v>44925</v>
      </c>
      <c r="K47" s="59" t="s">
        <v>102</v>
      </c>
    </row>
    <row r="48" spans="1:12" ht="17.25" customHeight="1" x14ac:dyDescent="0.3">
      <c r="A48" s="28" t="s">
        <v>35</v>
      </c>
      <c r="B48" s="21"/>
      <c r="C48" s="25" t="s">
        <v>138</v>
      </c>
      <c r="D48" s="25" t="s">
        <v>138</v>
      </c>
      <c r="E48" s="25" t="s">
        <v>138</v>
      </c>
      <c r="F48" s="25" t="s">
        <v>138</v>
      </c>
      <c r="G48" s="23">
        <f t="shared" ref="G48:H48" si="1">SUM(G45:G47)</f>
        <v>4019.2999999999997</v>
      </c>
      <c r="H48" s="23">
        <f t="shared" si="1"/>
        <v>152</v>
      </c>
      <c r="I48" s="23">
        <f>SUM(I45:I47)</f>
        <v>1002423.1699999999</v>
      </c>
      <c r="J48" s="22" t="s">
        <v>138</v>
      </c>
      <c r="K48" s="22" t="s">
        <v>138</v>
      </c>
    </row>
    <row r="49" spans="1:12" ht="17.25" customHeight="1" x14ac:dyDescent="0.3">
      <c r="A49" s="20" t="s">
        <v>190</v>
      </c>
      <c r="B49" s="21"/>
      <c r="C49" s="22"/>
      <c r="D49" s="22"/>
      <c r="E49" s="22"/>
      <c r="F49" s="22"/>
      <c r="G49" s="52"/>
      <c r="H49" s="23"/>
      <c r="I49" s="22"/>
      <c r="J49" s="49"/>
      <c r="K49" s="49"/>
    </row>
    <row r="50" spans="1:12" ht="17.25" customHeight="1" x14ac:dyDescent="0.3">
      <c r="A50" s="327">
        <f>A47+1</f>
        <v>14</v>
      </c>
      <c r="B50" s="21" t="s">
        <v>191</v>
      </c>
      <c r="C50" s="25">
        <v>1976</v>
      </c>
      <c r="D50" s="22"/>
      <c r="E50" s="32" t="s">
        <v>96</v>
      </c>
      <c r="F50" s="32">
        <v>5</v>
      </c>
      <c r="G50" s="71" t="s">
        <v>192</v>
      </c>
      <c r="H50" s="72">
        <v>165</v>
      </c>
      <c r="I50" s="26">
        <f>SUMIF('2020'!B:B,B50,'2020'!C:C)+SUMIF('2021'!B:B,B50,'2021'!C:C)+SUMIF('2022'!B:B,B50,'2022'!C:C)</f>
        <v>1498287.23</v>
      </c>
      <c r="J50" s="27">
        <v>44925</v>
      </c>
      <c r="K50" s="30" t="s">
        <v>145</v>
      </c>
    </row>
    <row r="51" spans="1:12" ht="17.25" customHeight="1" x14ac:dyDescent="0.3">
      <c r="A51" s="28" t="s">
        <v>35</v>
      </c>
      <c r="B51" s="322"/>
      <c r="C51" s="22" t="s">
        <v>138</v>
      </c>
      <c r="D51" s="22" t="s">
        <v>138</v>
      </c>
      <c r="E51" s="22" t="s">
        <v>138</v>
      </c>
      <c r="F51" s="22" t="s">
        <v>138</v>
      </c>
      <c r="G51" s="52">
        <v>4934.3999999999996</v>
      </c>
      <c r="H51" s="24">
        <f>H50</f>
        <v>165</v>
      </c>
      <c r="I51" s="23">
        <f>I50</f>
        <v>1498287.23</v>
      </c>
      <c r="J51" s="22" t="s">
        <v>138</v>
      </c>
      <c r="K51" s="22" t="s">
        <v>138</v>
      </c>
    </row>
    <row r="52" spans="1:12" s="40" customFormat="1" ht="17.25" customHeight="1" x14ac:dyDescent="0.3">
      <c r="A52" s="34" t="s">
        <v>42</v>
      </c>
      <c r="B52" s="324"/>
      <c r="C52" s="36" t="s">
        <v>138</v>
      </c>
      <c r="D52" s="36" t="s">
        <v>138</v>
      </c>
      <c r="E52" s="36" t="s">
        <v>138</v>
      </c>
      <c r="F52" s="36" t="s">
        <v>138</v>
      </c>
      <c r="G52" s="73">
        <f>G51+G43</f>
        <v>30181.510000000002</v>
      </c>
      <c r="H52" s="37">
        <f>H51+H43</f>
        <v>726</v>
      </c>
      <c r="I52" s="37">
        <f>I51+I43+I48</f>
        <v>4365433.3599999994</v>
      </c>
      <c r="J52" s="36" t="s">
        <v>138</v>
      </c>
      <c r="K52" s="36" t="s">
        <v>138</v>
      </c>
      <c r="L52" s="39">
        <f>I52-'2021'!C39</f>
        <v>0</v>
      </c>
    </row>
    <row r="53" spans="1:12" s="40" customFormat="1" x14ac:dyDescent="0.3">
      <c r="A53" s="359" t="s">
        <v>43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</row>
    <row r="54" spans="1:12" x14ac:dyDescent="0.3">
      <c r="A54" s="368" t="s">
        <v>45</v>
      </c>
      <c r="B54" s="368"/>
      <c r="C54" s="25"/>
      <c r="D54" s="26"/>
      <c r="E54" s="26"/>
      <c r="F54" s="26"/>
      <c r="G54" s="26"/>
      <c r="H54" s="18"/>
      <c r="I54" s="26"/>
      <c r="J54" s="26"/>
      <c r="K54" s="26"/>
    </row>
    <row r="55" spans="1:12" x14ac:dyDescent="0.3">
      <c r="A55" s="327">
        <f>A50+1</f>
        <v>15</v>
      </c>
      <c r="B55" s="21" t="s">
        <v>146</v>
      </c>
      <c r="C55" s="25">
        <v>1967</v>
      </c>
      <c r="D55" s="26"/>
      <c r="E55" s="25" t="s">
        <v>128</v>
      </c>
      <c r="F55" s="31">
        <v>5</v>
      </c>
      <c r="G55" s="30">
        <v>5081.5</v>
      </c>
      <c r="H55" s="31">
        <v>179</v>
      </c>
      <c r="I55" s="26">
        <f>SUMIF('2020'!B:B,B55,'2020'!C:C)+SUMIF('2021'!B:B,B55,'2021'!C:C)+SUMIF('2022'!B:B,B55,'2022'!C:C)</f>
        <v>692536.12</v>
      </c>
      <c r="J55" s="27">
        <v>44925</v>
      </c>
      <c r="K55" s="25" t="s">
        <v>145</v>
      </c>
    </row>
    <row r="56" spans="1:12" x14ac:dyDescent="0.3">
      <c r="A56" s="327">
        <f t="shared" ref="A56:A65" si="2">A55+1</f>
        <v>16</v>
      </c>
      <c r="B56" s="21" t="s">
        <v>147</v>
      </c>
      <c r="C56" s="25">
        <v>1982</v>
      </c>
      <c r="D56" s="26"/>
      <c r="E56" s="25" t="s">
        <v>104</v>
      </c>
      <c r="F56" s="31">
        <v>5</v>
      </c>
      <c r="G56" s="30">
        <v>13791.2</v>
      </c>
      <c r="H56" s="31">
        <v>431</v>
      </c>
      <c r="I56" s="26">
        <f>SUMIF('2020'!B:B,B56,'2020'!C:C)+SUMIF('2021'!B:B,B56,'2021'!C:C)+SUMIF('2022'!B:B,B56,'2022'!C:C)</f>
        <v>2302330.79</v>
      </c>
      <c r="J56" s="27">
        <v>44925</v>
      </c>
      <c r="K56" s="25" t="s">
        <v>145</v>
      </c>
    </row>
    <row r="57" spans="1:12" x14ac:dyDescent="0.3">
      <c r="A57" s="327">
        <f t="shared" si="2"/>
        <v>17</v>
      </c>
      <c r="B57" s="21" t="s">
        <v>47</v>
      </c>
      <c r="C57" s="25">
        <v>1958</v>
      </c>
      <c r="D57" s="26"/>
      <c r="E57" s="25" t="s">
        <v>129</v>
      </c>
      <c r="F57" s="31">
        <v>3</v>
      </c>
      <c r="G57" s="74">
        <v>1195.8</v>
      </c>
      <c r="H57" s="75">
        <v>29</v>
      </c>
      <c r="I57" s="26">
        <f>SUMIF('2020'!B:B,B57,'2020'!C:C)+SUMIF('2021'!B:B,B57,'2021'!C:C)+SUMIF('2022'!B:B,B57,'2022'!C:C)</f>
        <v>862328.91000000015</v>
      </c>
      <c r="J57" s="27">
        <v>44925</v>
      </c>
      <c r="K57" s="25" t="s">
        <v>102</v>
      </c>
    </row>
    <row r="58" spans="1:12" x14ac:dyDescent="0.3">
      <c r="A58" s="327">
        <f t="shared" si="2"/>
        <v>18</v>
      </c>
      <c r="B58" s="21" t="s">
        <v>49</v>
      </c>
      <c r="C58" s="25">
        <v>1966</v>
      </c>
      <c r="D58" s="26"/>
      <c r="E58" s="25" t="s">
        <v>130</v>
      </c>
      <c r="F58" s="31">
        <v>5</v>
      </c>
      <c r="G58" s="74">
        <v>3787</v>
      </c>
      <c r="H58" s="75">
        <v>140</v>
      </c>
      <c r="I58" s="26">
        <f>SUMIF('2020'!B:B,B58,'2020'!C:C)+SUMIF('2021'!B:B,B58,'2021'!C:C)+SUMIF('2022'!B:B,B58,'2022'!C:C)</f>
        <v>782831.04</v>
      </c>
      <c r="J58" s="27">
        <v>44925</v>
      </c>
      <c r="K58" s="25" t="s">
        <v>102</v>
      </c>
    </row>
    <row r="59" spans="1:12" x14ac:dyDescent="0.3">
      <c r="A59" s="327">
        <f t="shared" si="2"/>
        <v>19</v>
      </c>
      <c r="B59" s="21" t="s">
        <v>149</v>
      </c>
      <c r="C59" s="25">
        <v>1968</v>
      </c>
      <c r="D59" s="26"/>
      <c r="E59" s="25" t="s">
        <v>128</v>
      </c>
      <c r="F59" s="31">
        <v>3</v>
      </c>
      <c r="G59" s="30">
        <v>1348.4</v>
      </c>
      <c r="H59" s="31">
        <v>42</v>
      </c>
      <c r="I59" s="26">
        <f>SUMIF('2020'!B:B,B59,'2020'!C:C)+SUMIF('2021'!B:B,B59,'2021'!C:C)+SUMIF('2022'!B:B,B59,'2022'!C:C)</f>
        <v>542850.34</v>
      </c>
      <c r="J59" s="27">
        <v>44925</v>
      </c>
      <c r="K59" s="25" t="s">
        <v>145</v>
      </c>
    </row>
    <row r="60" spans="1:12" x14ac:dyDescent="0.3">
      <c r="A60" s="327">
        <f t="shared" si="2"/>
        <v>20</v>
      </c>
      <c r="B60" s="21" t="s">
        <v>51</v>
      </c>
      <c r="C60" s="25">
        <v>1969</v>
      </c>
      <c r="D60" s="26"/>
      <c r="E60" s="25" t="s">
        <v>104</v>
      </c>
      <c r="F60" s="31">
        <v>5</v>
      </c>
      <c r="G60" s="74">
        <v>5972.1</v>
      </c>
      <c r="H60" s="75">
        <v>200</v>
      </c>
      <c r="I60" s="26">
        <f>SUMIF('2020'!B:B,B60,'2020'!C:C)+SUMIF('2021'!B:B,B60,'2021'!C:C)+SUMIF('2022'!B:B,B60,'2022'!C:C)</f>
        <v>858673.53999999992</v>
      </c>
      <c r="J60" s="27">
        <v>44925</v>
      </c>
      <c r="K60" s="25" t="s">
        <v>102</v>
      </c>
    </row>
    <row r="61" spans="1:12" x14ac:dyDescent="0.3">
      <c r="A61" s="327">
        <f t="shared" si="2"/>
        <v>21</v>
      </c>
      <c r="B61" s="21" t="s">
        <v>150</v>
      </c>
      <c r="C61" s="25">
        <v>1969</v>
      </c>
      <c r="D61" s="26"/>
      <c r="E61" s="25" t="s">
        <v>128</v>
      </c>
      <c r="F61" s="31">
        <v>5</v>
      </c>
      <c r="G61" s="30">
        <v>3419.88</v>
      </c>
      <c r="H61" s="31">
        <v>171</v>
      </c>
      <c r="I61" s="26">
        <f>SUMIF('2020'!B:B,B61,'2020'!C:C)+SUMIF('2021'!B:B,B61,'2021'!C:C)+SUMIF('2022'!B:B,B61,'2022'!C:C)</f>
        <v>776662.74</v>
      </c>
      <c r="J61" s="27">
        <v>44925</v>
      </c>
      <c r="K61" s="25" t="s">
        <v>145</v>
      </c>
    </row>
    <row r="62" spans="1:12" x14ac:dyDescent="0.3">
      <c r="A62" s="327">
        <f t="shared" si="2"/>
        <v>22</v>
      </c>
      <c r="B62" s="21" t="s">
        <v>193</v>
      </c>
      <c r="C62" s="25">
        <v>1976</v>
      </c>
      <c r="D62" s="26"/>
      <c r="E62" s="25" t="s">
        <v>128</v>
      </c>
      <c r="F62" s="31">
        <v>5</v>
      </c>
      <c r="G62" s="30">
        <v>2267.1999999999998</v>
      </c>
      <c r="H62" s="31">
        <v>105</v>
      </c>
      <c r="I62" s="26">
        <f>SUMIF('2020'!B:B,B62,'2020'!C:C)+SUMIF('2021'!B:B,B62,'2021'!C:C)+SUMIF('2022'!B:B,B62,'2022'!C:C)</f>
        <v>133829</v>
      </c>
      <c r="J62" s="27">
        <v>44925</v>
      </c>
      <c r="K62" s="25" t="s">
        <v>145</v>
      </c>
    </row>
    <row r="63" spans="1:12" x14ac:dyDescent="0.3">
      <c r="A63" s="327">
        <f t="shared" si="2"/>
        <v>23</v>
      </c>
      <c r="B63" s="21" t="s">
        <v>151</v>
      </c>
      <c r="C63" s="25">
        <v>1977</v>
      </c>
      <c r="D63" s="26"/>
      <c r="E63" s="25" t="s">
        <v>152</v>
      </c>
      <c r="F63" s="31">
        <v>5</v>
      </c>
      <c r="G63" s="30">
        <v>2986</v>
      </c>
      <c r="H63" s="31">
        <v>78</v>
      </c>
      <c r="I63" s="26">
        <f>SUMIF('2020'!B:B,B63,'2020'!C:C)+SUMIF('2021'!B:B,B63,'2021'!C:C)+SUMIF('2022'!B:B,B63,'2022'!C:C)</f>
        <v>803479.8</v>
      </c>
      <c r="J63" s="27">
        <v>44925</v>
      </c>
      <c r="K63" s="25" t="s">
        <v>145</v>
      </c>
    </row>
    <row r="64" spans="1:12" x14ac:dyDescent="0.3">
      <c r="A64" s="327">
        <f t="shared" si="2"/>
        <v>24</v>
      </c>
      <c r="B64" s="21" t="s">
        <v>53</v>
      </c>
      <c r="C64" s="25">
        <v>1966</v>
      </c>
      <c r="D64" s="26"/>
      <c r="E64" s="25" t="s">
        <v>130</v>
      </c>
      <c r="F64" s="31">
        <v>5</v>
      </c>
      <c r="G64" s="74">
        <v>3787</v>
      </c>
      <c r="H64" s="75">
        <v>151</v>
      </c>
      <c r="I64" s="26">
        <f>SUMIF('2020'!B:B,B64,'2020'!C:C)+SUMIF('2021'!B:B,B64,'2021'!C:C)+SUMIF('2022'!B:B,B64,'2022'!C:C)</f>
        <v>777297.84</v>
      </c>
      <c r="J64" s="27">
        <v>44925</v>
      </c>
      <c r="K64" s="25" t="s">
        <v>102</v>
      </c>
    </row>
    <row r="65" spans="1:12" x14ac:dyDescent="0.3">
      <c r="A65" s="327">
        <f t="shared" si="2"/>
        <v>25</v>
      </c>
      <c r="B65" s="21" t="s">
        <v>54</v>
      </c>
      <c r="C65" s="25">
        <v>1968</v>
      </c>
      <c r="D65" s="26"/>
      <c r="E65" s="25" t="s">
        <v>130</v>
      </c>
      <c r="F65" s="31">
        <v>5</v>
      </c>
      <c r="G65" s="74">
        <v>3607</v>
      </c>
      <c r="H65" s="75">
        <v>148</v>
      </c>
      <c r="I65" s="26">
        <f>SUMIF('2020'!B:B,B65,'2020'!C:C)+SUMIF('2021'!B:B,B65,'2021'!C:C)+SUMIF('2022'!B:B,B65,'2022'!C:C)</f>
        <v>729079.54</v>
      </c>
      <c r="J65" s="27">
        <v>44925</v>
      </c>
      <c r="K65" s="25" t="s">
        <v>102</v>
      </c>
    </row>
    <row r="66" spans="1:12" x14ac:dyDescent="0.3">
      <c r="A66" s="327">
        <f t="shared" ref="A66:A67" si="3">A65+1</f>
        <v>26</v>
      </c>
      <c r="B66" s="21" t="s">
        <v>55</v>
      </c>
      <c r="C66" s="25">
        <v>1968</v>
      </c>
      <c r="D66" s="26"/>
      <c r="E66" s="25" t="s">
        <v>130</v>
      </c>
      <c r="F66" s="31">
        <v>5</v>
      </c>
      <c r="G66" s="74">
        <v>3607</v>
      </c>
      <c r="H66" s="75">
        <v>148</v>
      </c>
      <c r="I66" s="26">
        <f>SUMIF('2020'!B:B,B66,'2020'!C:C)+SUMIF('2021'!B:B,B66,'2021'!C:C)+SUMIF('2022'!B:B,B66,'2022'!C:C)</f>
        <v>729079.54</v>
      </c>
      <c r="J66" s="27">
        <v>44925</v>
      </c>
      <c r="K66" s="25" t="s">
        <v>102</v>
      </c>
    </row>
    <row r="67" spans="1:12" x14ac:dyDescent="0.3">
      <c r="A67" s="327">
        <f t="shared" si="3"/>
        <v>27</v>
      </c>
      <c r="B67" s="21" t="s">
        <v>56</v>
      </c>
      <c r="C67" s="25">
        <v>1970</v>
      </c>
      <c r="D67" s="26"/>
      <c r="E67" s="25" t="s">
        <v>104</v>
      </c>
      <c r="F67" s="31">
        <v>5</v>
      </c>
      <c r="G67" s="74">
        <v>5892.36</v>
      </c>
      <c r="H67" s="75">
        <v>181</v>
      </c>
      <c r="I67" s="26">
        <f>SUMIF('2020'!B:B,B67,'2020'!C:C)+SUMIF('2021'!B:B,B67,'2021'!C:C)+SUMIF('2022'!B:B,B67,'2022'!C:C)</f>
        <v>859792.65999999992</v>
      </c>
      <c r="J67" s="27">
        <v>44925</v>
      </c>
      <c r="K67" s="25" t="s">
        <v>102</v>
      </c>
    </row>
    <row r="68" spans="1:12" x14ac:dyDescent="0.3">
      <c r="A68" s="327"/>
      <c r="B68" s="21" t="s">
        <v>35</v>
      </c>
      <c r="C68" s="25" t="s">
        <v>138</v>
      </c>
      <c r="D68" s="25" t="s">
        <v>138</v>
      </c>
      <c r="E68" s="25" t="s">
        <v>138</v>
      </c>
      <c r="F68" s="25" t="s">
        <v>138</v>
      </c>
      <c r="G68" s="26">
        <f>SUM(G55:G67)</f>
        <v>56742.439999999995</v>
      </c>
      <c r="H68" s="18">
        <f>SUM(H55:H67)</f>
        <v>2003</v>
      </c>
      <c r="I68" s="26">
        <f>SUM(I55:I67)</f>
        <v>10850771.859999999</v>
      </c>
      <c r="J68" s="26" t="s">
        <v>138</v>
      </c>
      <c r="K68" s="26" t="s">
        <v>138</v>
      </c>
    </row>
    <row r="69" spans="1:12" s="40" customFormat="1" x14ac:dyDescent="0.3">
      <c r="A69" s="357" t="s">
        <v>57</v>
      </c>
      <c r="B69" s="357"/>
      <c r="C69" s="325" t="s">
        <v>138</v>
      </c>
      <c r="D69" s="325" t="s">
        <v>138</v>
      </c>
      <c r="E69" s="325" t="s">
        <v>138</v>
      </c>
      <c r="F69" s="325" t="s">
        <v>138</v>
      </c>
      <c r="G69" s="325">
        <f>G68</f>
        <v>56742.439999999995</v>
      </c>
      <c r="H69" s="76">
        <f>H68</f>
        <v>2003</v>
      </c>
      <c r="I69" s="325">
        <f>I68</f>
        <v>10850771.859999999</v>
      </c>
      <c r="J69" s="325" t="s">
        <v>138</v>
      </c>
      <c r="K69" s="325" t="s">
        <v>138</v>
      </c>
      <c r="L69" s="39">
        <f>I69-'2021'!C56</f>
        <v>0</v>
      </c>
    </row>
    <row r="70" spans="1:12" s="40" customFormat="1" x14ac:dyDescent="0.3">
      <c r="A70" s="359" t="s">
        <v>58</v>
      </c>
      <c r="B70" s="359"/>
      <c r="C70" s="359"/>
      <c r="D70" s="359"/>
      <c r="E70" s="359"/>
      <c r="F70" s="359"/>
      <c r="G70" s="359"/>
      <c r="H70" s="359"/>
      <c r="I70" s="359"/>
      <c r="J70" s="359"/>
      <c r="K70" s="359"/>
    </row>
    <row r="71" spans="1:12" x14ac:dyDescent="0.3">
      <c r="A71" s="357" t="s">
        <v>59</v>
      </c>
      <c r="B71" s="357"/>
      <c r="C71" s="26"/>
      <c r="D71" s="78"/>
      <c r="E71" s="325"/>
      <c r="F71" s="325"/>
      <c r="G71" s="325"/>
      <c r="H71" s="76"/>
      <c r="I71" s="325"/>
      <c r="J71" s="325"/>
      <c r="K71" s="325"/>
    </row>
    <row r="72" spans="1:12" x14ac:dyDescent="0.3">
      <c r="A72" s="327">
        <f>A67+1</f>
        <v>28</v>
      </c>
      <c r="B72" s="21" t="s">
        <v>60</v>
      </c>
      <c r="C72" s="25">
        <v>1978</v>
      </c>
      <c r="D72" s="78"/>
      <c r="E72" s="32" t="s">
        <v>97</v>
      </c>
      <c r="F72" s="32">
        <v>5</v>
      </c>
      <c r="G72" s="79">
        <v>6129.6</v>
      </c>
      <c r="H72" s="33">
        <v>239</v>
      </c>
      <c r="I72" s="26">
        <f>SUMIF('2020'!B:B,B72,'2020'!C:C)+SUMIF('2021'!B:B,B72,'2021'!C:C)+SUMIF('2022'!B:B,B72,'2022'!C:C)</f>
        <v>164944</v>
      </c>
      <c r="J72" s="27">
        <v>44925</v>
      </c>
      <c r="K72" s="26" t="s">
        <v>102</v>
      </c>
    </row>
    <row r="73" spans="1:12" x14ac:dyDescent="0.3">
      <c r="A73" s="327">
        <f t="shared" ref="A73:A80" si="4">A72+1</f>
        <v>29</v>
      </c>
      <c r="B73" s="21" t="s">
        <v>61</v>
      </c>
      <c r="C73" s="25">
        <v>1977</v>
      </c>
      <c r="D73" s="78"/>
      <c r="E73" s="32" t="s">
        <v>131</v>
      </c>
      <c r="F73" s="32">
        <v>5</v>
      </c>
      <c r="G73" s="79">
        <v>5964.3</v>
      </c>
      <c r="H73" s="33">
        <v>319</v>
      </c>
      <c r="I73" s="26">
        <f>SUMIF('2020'!B:B,B73,'2020'!C:C)+SUMIF('2021'!B:B,B73,'2021'!C:C)+SUMIF('2022'!B:B,B73,'2022'!C:C)</f>
        <v>1207707.6499999999</v>
      </c>
      <c r="J73" s="27">
        <v>44925</v>
      </c>
      <c r="K73" s="26" t="s">
        <v>102</v>
      </c>
    </row>
    <row r="74" spans="1:12" x14ac:dyDescent="0.3">
      <c r="A74" s="327">
        <f t="shared" si="4"/>
        <v>30</v>
      </c>
      <c r="B74" s="21" t="s">
        <v>154</v>
      </c>
      <c r="C74" s="25">
        <v>1976</v>
      </c>
      <c r="D74" s="78"/>
      <c r="E74" s="22" t="s">
        <v>97</v>
      </c>
      <c r="F74" s="22">
        <v>9</v>
      </c>
      <c r="G74" s="22">
        <v>7589.8</v>
      </c>
      <c r="H74" s="48">
        <v>371</v>
      </c>
      <c r="I74" s="26">
        <f>SUMIF('2020'!B:B,B74,'2020'!C:C)+SUMIF('2021'!B:B,B74,'2021'!C:C)+SUMIF('2022'!B:B,B74,'2022'!C:C)</f>
        <v>739312.52</v>
      </c>
      <c r="J74" s="27">
        <v>44925</v>
      </c>
      <c r="K74" s="26" t="s">
        <v>145</v>
      </c>
    </row>
    <row r="75" spans="1:12" x14ac:dyDescent="0.3">
      <c r="A75" s="327">
        <f t="shared" si="4"/>
        <v>31</v>
      </c>
      <c r="B75" s="21" t="s">
        <v>195</v>
      </c>
      <c r="C75" s="25">
        <v>1968</v>
      </c>
      <c r="D75" s="78"/>
      <c r="E75" s="32" t="s">
        <v>98</v>
      </c>
      <c r="F75" s="32">
        <v>5</v>
      </c>
      <c r="G75" s="32">
        <v>3349.7</v>
      </c>
      <c r="H75" s="72">
        <v>163</v>
      </c>
      <c r="I75" s="26">
        <f>SUMIF('2020'!B:B,B75,'2020'!C:C)+SUMIF('2021'!B:B,B75,'2021'!C:C)+SUMIF('2022'!B:B,B75,'2022'!C:C)</f>
        <v>1072983.67</v>
      </c>
      <c r="J75" s="27">
        <v>44925</v>
      </c>
      <c r="K75" s="26" t="s">
        <v>145</v>
      </c>
    </row>
    <row r="76" spans="1:12" x14ac:dyDescent="0.3">
      <c r="A76" s="327">
        <f t="shared" si="4"/>
        <v>32</v>
      </c>
      <c r="B76" s="82" t="s">
        <v>342</v>
      </c>
      <c r="C76" s="66">
        <v>1986</v>
      </c>
      <c r="D76" s="83"/>
      <c r="E76" s="309"/>
      <c r="F76" s="309">
        <v>9</v>
      </c>
      <c r="G76" s="309">
        <v>18324.7</v>
      </c>
      <c r="H76" s="317"/>
      <c r="I76" s="26">
        <f>SUMIF('2020'!B:B,B76,'2020'!C:C)+SUMIF('2021'!B:B,B76,'2021'!C:C)+SUMIF('2022'!B:B,B76,'2022'!C:C)</f>
        <v>451006.87</v>
      </c>
      <c r="J76" s="27">
        <v>44925</v>
      </c>
      <c r="K76" s="26" t="s">
        <v>145</v>
      </c>
    </row>
    <row r="77" spans="1:12" x14ac:dyDescent="0.3">
      <c r="A77" s="327">
        <f t="shared" si="4"/>
        <v>33</v>
      </c>
      <c r="B77" s="21" t="s">
        <v>155</v>
      </c>
      <c r="C77" s="25">
        <v>1974</v>
      </c>
      <c r="D77" s="78"/>
      <c r="E77" s="22" t="s">
        <v>97</v>
      </c>
      <c r="F77" s="22">
        <v>5</v>
      </c>
      <c r="G77" s="22">
        <v>9093.6</v>
      </c>
      <c r="H77" s="48">
        <v>391</v>
      </c>
      <c r="I77" s="26">
        <f>SUMIF('2020'!B:B,B77,'2020'!C:C)+SUMIF('2021'!B:B,B77,'2021'!C:C)+SUMIF('2022'!B:B,B77,'2022'!C:C)</f>
        <v>2183445.64</v>
      </c>
      <c r="J77" s="27">
        <v>44925</v>
      </c>
      <c r="K77" s="26" t="s">
        <v>145</v>
      </c>
    </row>
    <row r="78" spans="1:12" x14ac:dyDescent="0.3">
      <c r="A78" s="327">
        <f t="shared" si="4"/>
        <v>34</v>
      </c>
      <c r="B78" s="21" t="s">
        <v>156</v>
      </c>
      <c r="C78" s="25">
        <v>1977</v>
      </c>
      <c r="D78" s="78"/>
      <c r="E78" s="22" t="s">
        <v>97</v>
      </c>
      <c r="F78" s="32">
        <v>9</v>
      </c>
      <c r="G78" s="32">
        <v>8247.6</v>
      </c>
      <c r="H78" s="72">
        <v>411</v>
      </c>
      <c r="I78" s="26">
        <f>SUMIF('2020'!B:B,B78,'2020'!C:C)+SUMIF('2021'!B:B,B78,'2021'!C:C)+SUMIF('2022'!B:B,B78,'2022'!C:C)</f>
        <v>1949742.6</v>
      </c>
      <c r="J78" s="27">
        <v>44925</v>
      </c>
      <c r="K78" s="26" t="s">
        <v>145</v>
      </c>
    </row>
    <row r="79" spans="1:12" x14ac:dyDescent="0.3">
      <c r="A79" s="327">
        <f t="shared" si="4"/>
        <v>35</v>
      </c>
      <c r="B79" s="21" t="s">
        <v>140</v>
      </c>
      <c r="C79" s="25"/>
      <c r="D79" s="78"/>
      <c r="E79" s="32"/>
      <c r="F79" s="32"/>
      <c r="G79" s="26"/>
      <c r="H79" s="79"/>
      <c r="I79" s="26">
        <f>SUMIF('2020'!B:B,B79,'2020'!C:C)+SUMIF('2021'!B:B,B79,'2021'!C:C)+SUMIF('2022'!B:B,B79,'2022'!C:C)</f>
        <v>110000</v>
      </c>
      <c r="J79" s="27">
        <v>44925</v>
      </c>
      <c r="K79" s="26" t="s">
        <v>145</v>
      </c>
    </row>
    <row r="80" spans="1:12" x14ac:dyDescent="0.3">
      <c r="A80" s="327">
        <f t="shared" si="4"/>
        <v>36</v>
      </c>
      <c r="B80" s="21" t="s">
        <v>157</v>
      </c>
      <c r="C80" s="25">
        <v>1976</v>
      </c>
      <c r="D80" s="78"/>
      <c r="E80" s="22" t="s">
        <v>97</v>
      </c>
      <c r="F80" s="22">
        <v>5</v>
      </c>
      <c r="G80" s="22">
        <v>2713.8</v>
      </c>
      <c r="H80" s="48">
        <v>164</v>
      </c>
      <c r="I80" s="26">
        <f>SUMIF('2020'!B:B,B80,'2020'!C:C)+SUMIF('2021'!B:B,B80,'2021'!C:C)+SUMIF('2022'!B:B,B80,'2022'!C:C)</f>
        <v>130000</v>
      </c>
      <c r="J80" s="27">
        <v>44925</v>
      </c>
      <c r="K80" s="26" t="s">
        <v>145</v>
      </c>
    </row>
    <row r="81" spans="1:12" x14ac:dyDescent="0.3">
      <c r="A81" s="327"/>
      <c r="B81" s="21" t="s">
        <v>35</v>
      </c>
      <c r="C81" s="26" t="s">
        <v>138</v>
      </c>
      <c r="D81" s="26" t="s">
        <v>138</v>
      </c>
      <c r="E81" s="26" t="s">
        <v>138</v>
      </c>
      <c r="F81" s="26" t="s">
        <v>138</v>
      </c>
      <c r="G81" s="26">
        <f>SUM(G72:G80)</f>
        <v>61413.100000000006</v>
      </c>
      <c r="H81" s="18">
        <f>SUM(H72:H80)</f>
        <v>2058</v>
      </c>
      <c r="I81" s="26">
        <f>SUM(I72:I80)</f>
        <v>8009142.9499999993</v>
      </c>
      <c r="J81" s="26" t="s">
        <v>138</v>
      </c>
      <c r="K81" s="26" t="s">
        <v>138</v>
      </c>
    </row>
    <row r="82" spans="1:12" x14ac:dyDescent="0.3">
      <c r="A82" s="93" t="s">
        <v>345</v>
      </c>
      <c r="B82" s="70"/>
      <c r="C82" s="88"/>
      <c r="D82" s="88"/>
      <c r="E82" s="88"/>
      <c r="F82" s="88"/>
      <c r="G82" s="88"/>
      <c r="H82" s="286"/>
      <c r="I82" s="88"/>
      <c r="J82" s="88"/>
      <c r="K82" s="88"/>
    </row>
    <row r="83" spans="1:12" x14ac:dyDescent="0.3">
      <c r="A83" s="87">
        <f>A80+1</f>
        <v>37</v>
      </c>
      <c r="B83" s="82" t="s">
        <v>346</v>
      </c>
      <c r="C83" s="66">
        <v>1968</v>
      </c>
      <c r="D83" s="83"/>
      <c r="E83" s="67" t="s">
        <v>98</v>
      </c>
      <c r="F83" s="286">
        <v>5</v>
      </c>
      <c r="G83" s="88">
        <v>3820</v>
      </c>
      <c r="H83" s="81">
        <v>136</v>
      </c>
      <c r="I83" s="26">
        <f>SUMIF('2020'!B:B,B83,'2020'!C:C)+SUMIF('2021'!B:B,B83,'2021'!C:C)+SUMIF('2022'!B:B,B83,'2022'!C:C)</f>
        <v>130000</v>
      </c>
      <c r="J83" s="27">
        <v>44925</v>
      </c>
      <c r="K83" s="26" t="s">
        <v>145</v>
      </c>
    </row>
    <row r="84" spans="1:12" x14ac:dyDescent="0.3">
      <c r="A84" s="87"/>
      <c r="B84" s="82" t="s">
        <v>35</v>
      </c>
      <c r="C84" s="88"/>
      <c r="D84" s="88"/>
      <c r="E84" s="88"/>
      <c r="F84" s="88"/>
      <c r="G84" s="88">
        <f>G83</f>
        <v>3820</v>
      </c>
      <c r="H84" s="286">
        <f t="shared" ref="H84:I84" si="5">H83</f>
        <v>136</v>
      </c>
      <c r="I84" s="88">
        <f t="shared" si="5"/>
        <v>130000</v>
      </c>
      <c r="J84" s="88"/>
      <c r="K84" s="88"/>
    </row>
    <row r="85" spans="1:12" s="40" customFormat="1" x14ac:dyDescent="0.3">
      <c r="A85" s="357" t="s">
        <v>141</v>
      </c>
      <c r="B85" s="357"/>
      <c r="C85" s="325" t="s">
        <v>138</v>
      </c>
      <c r="D85" s="325" t="s">
        <v>138</v>
      </c>
      <c r="E85" s="325" t="s">
        <v>138</v>
      </c>
      <c r="F85" s="325" t="s">
        <v>138</v>
      </c>
      <c r="G85" s="325">
        <f>G81+G84</f>
        <v>65233.100000000006</v>
      </c>
      <c r="H85" s="325">
        <f t="shared" ref="H85:I85" si="6">H81+H84</f>
        <v>2194</v>
      </c>
      <c r="I85" s="325">
        <f t="shared" si="6"/>
        <v>8139142.9499999993</v>
      </c>
      <c r="J85" s="325" t="s">
        <v>138</v>
      </c>
      <c r="K85" s="325" t="s">
        <v>138</v>
      </c>
      <c r="L85" s="39">
        <f>I85-'2021'!C66-'2022'!C25</f>
        <v>0</v>
      </c>
    </row>
    <row r="86" spans="1:12" x14ac:dyDescent="0.3">
      <c r="A86" s="354" t="s">
        <v>63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</row>
    <row r="87" spans="1:12" x14ac:dyDescent="0.3">
      <c r="A87" s="355" t="s">
        <v>64</v>
      </c>
      <c r="B87" s="355"/>
      <c r="C87" s="26"/>
      <c r="D87" s="78"/>
      <c r="E87" s="78"/>
      <c r="F87" s="78"/>
      <c r="G87" s="26"/>
      <c r="H87" s="18"/>
      <c r="I87" s="26"/>
      <c r="J87" s="84"/>
      <c r="K87" s="26"/>
    </row>
    <row r="88" spans="1:12" ht="16.8" x14ac:dyDescent="0.3">
      <c r="A88" s="19">
        <f>A83+1</f>
        <v>38</v>
      </c>
      <c r="B88" s="214" t="s">
        <v>292</v>
      </c>
      <c r="C88" s="25">
        <v>1975</v>
      </c>
      <c r="D88" s="78"/>
      <c r="E88" s="78" t="s">
        <v>96</v>
      </c>
      <c r="F88" s="19">
        <v>5</v>
      </c>
      <c r="G88" s="304">
        <v>3699.9</v>
      </c>
      <c r="H88" s="19"/>
      <c r="I88" s="26">
        <f>SUMIF('2020'!B:B,B88,'2020'!C:C)+SUMIF('2021'!B:B,B88,'2021'!C:C)+SUMIF('2022'!B:B,B88,'2022'!C:C)</f>
        <v>130000</v>
      </c>
      <c r="J88" s="27">
        <v>44925</v>
      </c>
      <c r="K88" s="26" t="s">
        <v>145</v>
      </c>
    </row>
    <row r="89" spans="1:12" ht="16.8" x14ac:dyDescent="0.3">
      <c r="A89" s="81">
        <f>A88+1</f>
        <v>39</v>
      </c>
      <c r="B89" s="214" t="s">
        <v>293</v>
      </c>
      <c r="C89" s="25">
        <v>1975</v>
      </c>
      <c r="D89" s="78"/>
      <c r="E89" s="78" t="s">
        <v>96</v>
      </c>
      <c r="F89" s="19">
        <v>5</v>
      </c>
      <c r="G89" s="304">
        <v>890.2</v>
      </c>
      <c r="H89" s="81"/>
      <c r="I89" s="26">
        <f>SUMIF('2020'!B:B,B89,'2020'!C:C)+SUMIF('2021'!B:B,B89,'2021'!C:C)+SUMIF('2022'!B:B,B89,'2022'!C:C)</f>
        <v>130000</v>
      </c>
      <c r="J89" s="27">
        <v>44925</v>
      </c>
      <c r="K89" s="26" t="s">
        <v>145</v>
      </c>
    </row>
    <row r="90" spans="1:12" ht="16.8" x14ac:dyDescent="0.3">
      <c r="A90" s="81">
        <f t="shared" ref="A90:A93" si="7">A89+1</f>
        <v>40</v>
      </c>
      <c r="B90" s="214" t="s">
        <v>294</v>
      </c>
      <c r="C90" s="25">
        <v>1975</v>
      </c>
      <c r="D90" s="78"/>
      <c r="E90" s="78" t="s">
        <v>96</v>
      </c>
      <c r="F90" s="19">
        <v>5</v>
      </c>
      <c r="G90" s="304">
        <v>3697.5</v>
      </c>
      <c r="H90" s="81"/>
      <c r="I90" s="26">
        <f>SUMIF('2020'!B:B,B90,'2020'!C:C)+SUMIF('2021'!B:B,B90,'2021'!C:C)+SUMIF('2022'!B:B,B90,'2022'!C:C)</f>
        <v>130000</v>
      </c>
      <c r="J90" s="27">
        <v>44925</v>
      </c>
      <c r="K90" s="26" t="s">
        <v>145</v>
      </c>
    </row>
    <row r="91" spans="1:12" x14ac:dyDescent="0.3">
      <c r="A91" s="81">
        <f t="shared" si="7"/>
        <v>41</v>
      </c>
      <c r="B91" s="21" t="s">
        <v>65</v>
      </c>
      <c r="C91" s="25">
        <v>1976</v>
      </c>
      <c r="D91" s="78"/>
      <c r="E91" s="78"/>
      <c r="F91" s="78"/>
      <c r="G91" s="26"/>
      <c r="H91" s="18"/>
      <c r="I91" s="26">
        <f>SUMIF('2020'!B:B,B91,'2020'!C:C)+SUMIF('2021'!B:B,B91,'2021'!C:C)+SUMIF('2022'!B:B,B91,'2022'!C:C)</f>
        <v>130000</v>
      </c>
      <c r="J91" s="27">
        <v>44925</v>
      </c>
      <c r="K91" s="26" t="s">
        <v>102</v>
      </c>
    </row>
    <row r="92" spans="1:12" x14ac:dyDescent="0.3">
      <c r="A92" s="81">
        <f t="shared" si="7"/>
        <v>42</v>
      </c>
      <c r="B92" s="21" t="s">
        <v>66</v>
      </c>
      <c r="C92" s="25">
        <v>1974</v>
      </c>
      <c r="D92" s="78"/>
      <c r="E92" s="78"/>
      <c r="F92" s="78"/>
      <c r="G92" s="26"/>
      <c r="H92" s="18"/>
      <c r="I92" s="26">
        <f>SUMIF('2020'!B:B,B92,'2020'!C:C)+SUMIF('2021'!B:B,B92,'2021'!C:C)+SUMIF('2022'!B:B,B92,'2022'!C:C)</f>
        <v>130000</v>
      </c>
      <c r="J92" s="27">
        <v>44925</v>
      </c>
      <c r="K92" s="26" t="s">
        <v>102</v>
      </c>
    </row>
    <row r="93" spans="1:12" x14ac:dyDescent="0.3">
      <c r="A93" s="81">
        <f t="shared" si="7"/>
        <v>43</v>
      </c>
      <c r="B93" s="21" t="s">
        <v>67</v>
      </c>
      <c r="C93" s="25">
        <v>1973</v>
      </c>
      <c r="D93" s="78"/>
      <c r="E93" s="78"/>
      <c r="F93" s="78"/>
      <c r="G93" s="26"/>
      <c r="H93" s="18"/>
      <c r="I93" s="26">
        <f>SUMIF('2020'!B:B,B93,'2020'!C:C)+SUMIF('2021'!B:B,B93,'2021'!C:C)+SUMIF('2022'!B:B,B93,'2022'!C:C)</f>
        <v>130000</v>
      </c>
      <c r="J93" s="27">
        <v>44925</v>
      </c>
      <c r="K93" s="26" t="s">
        <v>102</v>
      </c>
    </row>
    <row r="94" spans="1:12" x14ac:dyDescent="0.3">
      <c r="A94" s="356" t="s">
        <v>35</v>
      </c>
      <c r="B94" s="356"/>
      <c r="C94" s="26" t="s">
        <v>138</v>
      </c>
      <c r="D94" s="26" t="s">
        <v>138</v>
      </c>
      <c r="E94" s="26" t="s">
        <v>138</v>
      </c>
      <c r="F94" s="26" t="s">
        <v>138</v>
      </c>
      <c r="G94" s="26">
        <f>SUM(G88:G93)</f>
        <v>8287.6</v>
      </c>
      <c r="H94" s="18">
        <f t="shared" ref="H94:I94" si="8">SUM(H88:H93)</f>
        <v>0</v>
      </c>
      <c r="I94" s="26">
        <f t="shared" si="8"/>
        <v>780000</v>
      </c>
      <c r="J94" s="26" t="s">
        <v>138</v>
      </c>
      <c r="K94" s="26" t="s">
        <v>138</v>
      </c>
    </row>
    <row r="95" spans="1:12" x14ac:dyDescent="0.3">
      <c r="A95" s="318" t="s">
        <v>343</v>
      </c>
      <c r="B95" s="345"/>
      <c r="C95" s="88"/>
      <c r="D95" s="88"/>
      <c r="E95" s="88"/>
      <c r="F95" s="88"/>
      <c r="G95" s="88"/>
      <c r="H95" s="88"/>
      <c r="I95" s="88"/>
      <c r="J95" s="88"/>
      <c r="K95" s="88"/>
    </row>
    <row r="96" spans="1:12" x14ac:dyDescent="0.3">
      <c r="A96" s="81">
        <f>A93+1</f>
        <v>44</v>
      </c>
      <c r="B96" s="82" t="s">
        <v>344</v>
      </c>
      <c r="C96" s="66">
        <v>1992</v>
      </c>
      <c r="D96" s="83"/>
      <c r="E96" s="83" t="s">
        <v>96</v>
      </c>
      <c r="F96" s="81">
        <v>5</v>
      </c>
      <c r="G96" s="83">
        <v>4035.4</v>
      </c>
      <c r="H96" s="81">
        <v>127</v>
      </c>
      <c r="I96" s="26">
        <f>SUMIF('2020'!B:B,B96,'2020'!C:C)+SUMIF('2021'!B:B,B96,'2021'!C:C)+SUMIF('2022'!B:B,B96,'2022'!C:C)</f>
        <v>5894640.6000000006</v>
      </c>
      <c r="J96" s="27">
        <v>44925</v>
      </c>
      <c r="K96" s="88" t="s">
        <v>145</v>
      </c>
    </row>
    <row r="97" spans="1:12" x14ac:dyDescent="0.3">
      <c r="A97" s="356" t="s">
        <v>35</v>
      </c>
      <c r="B97" s="356"/>
      <c r="C97" s="25" t="s">
        <v>138</v>
      </c>
      <c r="D97" s="25" t="s">
        <v>138</v>
      </c>
      <c r="E97" s="25" t="s">
        <v>138</v>
      </c>
      <c r="F97" s="25" t="s">
        <v>138</v>
      </c>
      <c r="G97" s="88">
        <f t="shared" ref="G97:H97" si="9">G96</f>
        <v>4035.4</v>
      </c>
      <c r="H97" s="286">
        <f t="shared" si="9"/>
        <v>127</v>
      </c>
      <c r="I97" s="88">
        <f>I96</f>
        <v>5894640.6000000006</v>
      </c>
      <c r="J97" s="88"/>
      <c r="K97" s="88"/>
    </row>
    <row r="98" spans="1:12" x14ac:dyDescent="0.3">
      <c r="A98" s="355" t="s">
        <v>158</v>
      </c>
      <c r="B98" s="355"/>
      <c r="C98" s="26"/>
      <c r="D98" s="78"/>
      <c r="E98" s="78"/>
      <c r="F98" s="78"/>
      <c r="G98" s="19"/>
      <c r="H98" s="18"/>
      <c r="I98" s="84"/>
      <c r="J98" s="26"/>
      <c r="K98" s="49"/>
    </row>
    <row r="99" spans="1:12" x14ac:dyDescent="0.3">
      <c r="A99" s="19">
        <f>A96+1</f>
        <v>45</v>
      </c>
      <c r="B99" s="21" t="s">
        <v>159</v>
      </c>
      <c r="C99" s="25">
        <v>1975</v>
      </c>
      <c r="D99" s="78"/>
      <c r="E99" s="78"/>
      <c r="F99" s="19">
        <v>5</v>
      </c>
      <c r="G99" s="78">
        <v>1944.1</v>
      </c>
      <c r="H99" s="18">
        <v>65</v>
      </c>
      <c r="I99" s="26">
        <f>SUMIF('2020'!B:B,B99,'2020'!C:C)+SUMIF('2021'!B:B,B99,'2021'!C:C)+SUMIF('2022'!B:B,B99,'2022'!C:C)</f>
        <v>580271.29</v>
      </c>
      <c r="J99" s="27">
        <v>44925</v>
      </c>
      <c r="K99" s="26" t="s">
        <v>145</v>
      </c>
    </row>
    <row r="100" spans="1:12" x14ac:dyDescent="0.3">
      <c r="A100" s="356" t="s">
        <v>35</v>
      </c>
      <c r="B100" s="356"/>
      <c r="C100" s="25" t="s">
        <v>138</v>
      </c>
      <c r="D100" s="25" t="s">
        <v>138</v>
      </c>
      <c r="E100" s="25" t="s">
        <v>138</v>
      </c>
      <c r="F100" s="25" t="s">
        <v>138</v>
      </c>
      <c r="G100" s="26">
        <f>SUM(G99)</f>
        <v>1944.1</v>
      </c>
      <c r="H100" s="18">
        <f>SUM(H99)</f>
        <v>65</v>
      </c>
      <c r="I100" s="26">
        <f>SUM(I99)</f>
        <v>580271.29</v>
      </c>
      <c r="J100" s="26" t="s">
        <v>138</v>
      </c>
      <c r="K100" s="49"/>
    </row>
    <row r="101" spans="1:12" x14ac:dyDescent="0.3">
      <c r="A101" s="357" t="s">
        <v>142</v>
      </c>
      <c r="B101" s="357"/>
      <c r="C101" s="325" t="s">
        <v>138</v>
      </c>
      <c r="D101" s="325" t="s">
        <v>138</v>
      </c>
      <c r="E101" s="325" t="s">
        <v>138</v>
      </c>
      <c r="F101" s="325" t="s">
        <v>138</v>
      </c>
      <c r="G101" s="325">
        <f>G100+G94</f>
        <v>10231.700000000001</v>
      </c>
      <c r="H101" s="76">
        <f t="shared" ref="H101" si="10">H100+H94</f>
        <v>65</v>
      </c>
      <c r="I101" s="325">
        <f>I94+I97+I100</f>
        <v>7254911.8900000006</v>
      </c>
      <c r="J101" s="325" t="s">
        <v>138</v>
      </c>
      <c r="K101" s="325" t="s">
        <v>138</v>
      </c>
      <c r="L101" s="85">
        <f>I101-'2021'!C82</f>
        <v>0</v>
      </c>
    </row>
    <row r="102" spans="1:12" s="40" customFormat="1" x14ac:dyDescent="0.3">
      <c r="A102" s="323"/>
      <c r="B102" s="380" t="s">
        <v>196</v>
      </c>
      <c r="C102" s="380"/>
      <c r="D102" s="380"/>
      <c r="E102" s="380"/>
      <c r="F102" s="380"/>
      <c r="G102" s="380"/>
      <c r="H102" s="380"/>
      <c r="I102" s="380"/>
      <c r="J102" s="77"/>
      <c r="K102" s="77"/>
    </row>
    <row r="103" spans="1:12" x14ac:dyDescent="0.3">
      <c r="A103" s="355" t="s">
        <v>197</v>
      </c>
      <c r="B103" s="355"/>
      <c r="C103" s="26"/>
      <c r="D103" s="26"/>
      <c r="E103" s="26"/>
      <c r="F103" s="26"/>
      <c r="G103" s="19"/>
      <c r="H103" s="18"/>
      <c r="I103" s="26"/>
      <c r="J103" s="49"/>
      <c r="K103" s="49"/>
    </row>
    <row r="104" spans="1:12" x14ac:dyDescent="0.3">
      <c r="A104" s="327">
        <f>A99+1</f>
        <v>46</v>
      </c>
      <c r="B104" s="21" t="s">
        <v>198</v>
      </c>
      <c r="C104" s="25">
        <v>1975</v>
      </c>
      <c r="D104" s="26"/>
      <c r="E104" s="32" t="s">
        <v>130</v>
      </c>
      <c r="F104" s="32">
        <v>5</v>
      </c>
      <c r="G104" s="32">
        <v>5361</v>
      </c>
      <c r="H104" s="33">
        <v>245</v>
      </c>
      <c r="I104" s="26">
        <f>SUMIF('2020'!B:B,B104,'2020'!C:C)+SUMIF('2021'!B:B,B104,'2021'!C:C)+SUMIF('2022'!B:B,B104,'2022'!C:C)</f>
        <v>1634102.77</v>
      </c>
      <c r="J104" s="27">
        <v>44925</v>
      </c>
      <c r="K104" s="26" t="s">
        <v>145</v>
      </c>
    </row>
    <row r="105" spans="1:12" x14ac:dyDescent="0.3">
      <c r="A105" s="356" t="s">
        <v>35</v>
      </c>
      <c r="B105" s="356"/>
      <c r="C105" s="25" t="s">
        <v>138</v>
      </c>
      <c r="D105" s="25" t="s">
        <v>138</v>
      </c>
      <c r="E105" s="25" t="s">
        <v>138</v>
      </c>
      <c r="F105" s="25" t="s">
        <v>138</v>
      </c>
      <c r="G105" s="26">
        <f>G104</f>
        <v>5361</v>
      </c>
      <c r="H105" s="18">
        <f>H104</f>
        <v>245</v>
      </c>
      <c r="I105" s="26">
        <f>I104</f>
        <v>1634102.77</v>
      </c>
      <c r="J105" s="26" t="s">
        <v>138</v>
      </c>
      <c r="K105" s="49"/>
    </row>
    <row r="106" spans="1:12" x14ac:dyDescent="0.3">
      <c r="A106" s="355" t="s">
        <v>200</v>
      </c>
      <c r="B106" s="355"/>
      <c r="C106" s="26"/>
      <c r="D106" s="26"/>
      <c r="E106" s="26"/>
      <c r="F106" s="26"/>
      <c r="G106" s="19"/>
      <c r="H106" s="18"/>
      <c r="I106" s="26"/>
      <c r="J106" s="49"/>
      <c r="K106" s="49"/>
    </row>
    <row r="107" spans="1:12" x14ac:dyDescent="0.3">
      <c r="A107" s="327">
        <f>A104+1</f>
        <v>47</v>
      </c>
      <c r="B107" s="21" t="s">
        <v>201</v>
      </c>
      <c r="C107" s="25">
        <v>1977</v>
      </c>
      <c r="D107" s="26"/>
      <c r="E107" s="63" t="s">
        <v>97</v>
      </c>
      <c r="F107" s="29">
        <v>5</v>
      </c>
      <c r="G107" s="30">
        <v>5006.6000000000004</v>
      </c>
      <c r="H107" s="65">
        <v>167</v>
      </c>
      <c r="I107" s="26">
        <f>SUMIF('2020'!B:B,B107,'2020'!C:C)+SUMIF('2021'!B:B,B107,'2021'!C:C)+SUMIF('2022'!B:B,B107,'2022'!C:C)</f>
        <v>130000</v>
      </c>
      <c r="J107" s="27">
        <v>44925</v>
      </c>
      <c r="K107" s="26" t="s">
        <v>145</v>
      </c>
    </row>
    <row r="108" spans="1:12" x14ac:dyDescent="0.3">
      <c r="A108" s="327">
        <f>A107+1</f>
        <v>48</v>
      </c>
      <c r="B108" s="21" t="s">
        <v>202</v>
      </c>
      <c r="C108" s="25">
        <v>1984</v>
      </c>
      <c r="D108" s="26"/>
      <c r="E108" s="63" t="s">
        <v>97</v>
      </c>
      <c r="F108" s="29">
        <v>3</v>
      </c>
      <c r="G108" s="30">
        <v>2096.1999999999998</v>
      </c>
      <c r="H108" s="65">
        <v>52</v>
      </c>
      <c r="I108" s="26">
        <f>SUMIF('2020'!B:B,B108,'2020'!C:C)+SUMIF('2021'!B:B,B108,'2021'!C:C)+SUMIF('2022'!B:B,B108,'2022'!C:C)</f>
        <v>492972.77</v>
      </c>
      <c r="J108" s="27">
        <v>44925</v>
      </c>
      <c r="K108" s="26" t="s">
        <v>145</v>
      </c>
    </row>
    <row r="109" spans="1:12" x14ac:dyDescent="0.3">
      <c r="A109" s="327">
        <f>A108+1</f>
        <v>49</v>
      </c>
      <c r="B109" s="21" t="s">
        <v>203</v>
      </c>
      <c r="C109" s="25">
        <v>1972</v>
      </c>
      <c r="D109" s="26"/>
      <c r="E109" s="63" t="s">
        <v>97</v>
      </c>
      <c r="F109" s="29">
        <v>5</v>
      </c>
      <c r="G109" s="30">
        <v>4548.1000000000004</v>
      </c>
      <c r="H109" s="65">
        <v>205</v>
      </c>
      <c r="I109" s="26">
        <f>SUMIF('2020'!B:B,B109,'2020'!C:C)+SUMIF('2021'!B:B,B109,'2021'!C:C)+SUMIF('2022'!B:B,B109,'2022'!C:C)</f>
        <v>115701.19</v>
      </c>
      <c r="J109" s="27">
        <v>44925</v>
      </c>
      <c r="K109" s="26" t="s">
        <v>145</v>
      </c>
    </row>
    <row r="110" spans="1:12" x14ac:dyDescent="0.3">
      <c r="A110" s="327">
        <f>A109+1</f>
        <v>50</v>
      </c>
      <c r="B110" s="21" t="s">
        <v>204</v>
      </c>
      <c r="C110" s="25">
        <v>1975</v>
      </c>
      <c r="D110" s="26"/>
      <c r="E110" s="63" t="s">
        <v>97</v>
      </c>
      <c r="F110" s="29">
        <v>5</v>
      </c>
      <c r="G110" s="30">
        <v>3355.9</v>
      </c>
      <c r="H110" s="65">
        <v>130</v>
      </c>
      <c r="I110" s="26">
        <f>SUMIF('2020'!B:B,B110,'2020'!C:C)+SUMIF('2021'!B:B,B110,'2021'!C:C)+SUMIF('2022'!B:B,B110,'2022'!C:C)</f>
        <v>130000</v>
      </c>
      <c r="J110" s="27">
        <v>44925</v>
      </c>
      <c r="K110" s="26" t="s">
        <v>145</v>
      </c>
    </row>
    <row r="111" spans="1:12" x14ac:dyDescent="0.3">
      <c r="A111" s="356" t="s">
        <v>35</v>
      </c>
      <c r="B111" s="356"/>
      <c r="C111" s="26" t="s">
        <v>138</v>
      </c>
      <c r="D111" s="26" t="s">
        <v>138</v>
      </c>
      <c r="E111" s="26" t="s">
        <v>138</v>
      </c>
      <c r="F111" s="26" t="s">
        <v>138</v>
      </c>
      <c r="G111" s="26">
        <f>SUM(G107:G110)</f>
        <v>15006.800000000001</v>
      </c>
      <c r="H111" s="18">
        <f>SUM(H107:H110)</f>
        <v>554</v>
      </c>
      <c r="I111" s="26">
        <f>SUM(I107:I110)</f>
        <v>868673.96</v>
      </c>
      <c r="J111" s="26" t="s">
        <v>138</v>
      </c>
      <c r="K111" s="26" t="s">
        <v>138</v>
      </c>
    </row>
    <row r="112" spans="1:12" x14ac:dyDescent="0.3">
      <c r="A112" s="355" t="s">
        <v>205</v>
      </c>
      <c r="B112" s="355"/>
      <c r="C112" s="26"/>
      <c r="D112" s="26"/>
      <c r="E112" s="26"/>
      <c r="F112" s="26"/>
      <c r="G112" s="19"/>
      <c r="H112" s="18"/>
      <c r="I112" s="26"/>
      <c r="J112" s="49"/>
      <c r="K112" s="49"/>
    </row>
    <row r="113" spans="1:12" x14ac:dyDescent="0.3">
      <c r="A113" s="327">
        <f>A110+1</f>
        <v>51</v>
      </c>
      <c r="B113" s="21" t="s">
        <v>206</v>
      </c>
      <c r="C113" s="25">
        <v>1979</v>
      </c>
      <c r="D113" s="25"/>
      <c r="E113" s="26" t="s">
        <v>104</v>
      </c>
      <c r="F113" s="26">
        <v>5</v>
      </c>
      <c r="G113" s="26">
        <v>4343.7</v>
      </c>
      <c r="H113" s="18">
        <v>128</v>
      </c>
      <c r="I113" s="26">
        <f>SUMIF('2020'!B:B,B113,'2020'!C:C)+SUMIF('2021'!B:B,B113,'2021'!C:C)+SUMIF('2022'!B:B,B113,'2022'!C:C)</f>
        <v>1985182.3699999999</v>
      </c>
      <c r="J113" s="27">
        <v>44925</v>
      </c>
      <c r="K113" s="26" t="s">
        <v>145</v>
      </c>
    </row>
    <row r="114" spans="1:12" x14ac:dyDescent="0.3">
      <c r="A114" s="327">
        <f t="shared" ref="A114:A119" si="11">A113+1</f>
        <v>52</v>
      </c>
      <c r="B114" s="21" t="s">
        <v>207</v>
      </c>
      <c r="C114" s="25">
        <v>1976</v>
      </c>
      <c r="D114" s="25"/>
      <c r="E114" s="26" t="s">
        <v>104</v>
      </c>
      <c r="F114" s="26">
        <v>5</v>
      </c>
      <c r="G114" s="26">
        <v>4017.2</v>
      </c>
      <c r="H114" s="18">
        <v>122</v>
      </c>
      <c r="I114" s="26">
        <f>SUMIF('2020'!B:B,B114,'2020'!C:C)+SUMIF('2021'!B:B,B114,'2021'!C:C)+SUMIF('2022'!B:B,B114,'2022'!C:C)</f>
        <v>1762533.62</v>
      </c>
      <c r="J114" s="27">
        <v>44925</v>
      </c>
      <c r="K114" s="26" t="s">
        <v>145</v>
      </c>
    </row>
    <row r="115" spans="1:12" x14ac:dyDescent="0.3">
      <c r="A115" s="327">
        <f t="shared" si="11"/>
        <v>53</v>
      </c>
      <c r="B115" s="21" t="s">
        <v>208</v>
      </c>
      <c r="C115" s="25">
        <v>1979</v>
      </c>
      <c r="D115" s="25"/>
      <c r="E115" s="26" t="s">
        <v>104</v>
      </c>
      <c r="F115" s="26">
        <v>5</v>
      </c>
      <c r="G115" s="26">
        <v>4009.2</v>
      </c>
      <c r="H115" s="18">
        <v>137</v>
      </c>
      <c r="I115" s="26">
        <f>SUMIF('2020'!B:B,B115,'2020'!C:C)+SUMIF('2021'!B:B,B115,'2021'!C:C)+SUMIF('2022'!B:B,B115,'2022'!C:C)</f>
        <v>1576538.24</v>
      </c>
      <c r="J115" s="27">
        <v>44925</v>
      </c>
      <c r="K115" s="26" t="s">
        <v>145</v>
      </c>
    </row>
    <row r="116" spans="1:12" x14ac:dyDescent="0.3">
      <c r="A116" s="327">
        <f t="shared" si="11"/>
        <v>54</v>
      </c>
      <c r="B116" s="21" t="s">
        <v>209</v>
      </c>
      <c r="C116" s="25">
        <v>1966</v>
      </c>
      <c r="D116" s="25"/>
      <c r="E116" s="26" t="s">
        <v>95</v>
      </c>
      <c r="F116" s="26">
        <v>2</v>
      </c>
      <c r="G116" s="26">
        <v>710.7</v>
      </c>
      <c r="H116" s="18">
        <v>18</v>
      </c>
      <c r="I116" s="26">
        <f>SUMIF('2020'!B:B,B116,'2020'!C:C)+SUMIF('2021'!B:B,B116,'2021'!C:C)+SUMIF('2022'!B:B,B116,'2022'!C:C)</f>
        <v>707715.12</v>
      </c>
      <c r="J116" s="27">
        <v>44925</v>
      </c>
      <c r="K116" s="26" t="s">
        <v>145</v>
      </c>
    </row>
    <row r="117" spans="1:12" x14ac:dyDescent="0.3">
      <c r="A117" s="327">
        <f t="shared" si="11"/>
        <v>55</v>
      </c>
      <c r="B117" s="21" t="s">
        <v>210</v>
      </c>
      <c r="C117" s="25">
        <v>1976</v>
      </c>
      <c r="D117" s="25"/>
      <c r="E117" s="26" t="s">
        <v>104</v>
      </c>
      <c r="F117" s="26">
        <v>5</v>
      </c>
      <c r="G117" s="26">
        <v>3329</v>
      </c>
      <c r="H117" s="18">
        <v>133</v>
      </c>
      <c r="I117" s="26">
        <f>SUMIF('2020'!B:B,B117,'2020'!C:C)+SUMIF('2021'!B:B,B117,'2021'!C:C)+SUMIF('2022'!B:B,B117,'2022'!C:C)</f>
        <v>1293884.29</v>
      </c>
      <c r="J117" s="27">
        <v>44925</v>
      </c>
      <c r="K117" s="26" t="s">
        <v>145</v>
      </c>
    </row>
    <row r="118" spans="1:12" x14ac:dyDescent="0.3">
      <c r="A118" s="327">
        <f t="shared" si="11"/>
        <v>56</v>
      </c>
      <c r="B118" s="21" t="s">
        <v>211</v>
      </c>
      <c r="C118" s="25">
        <v>1977</v>
      </c>
      <c r="D118" s="25"/>
      <c r="E118" s="26" t="s">
        <v>104</v>
      </c>
      <c r="F118" s="18">
        <v>5</v>
      </c>
      <c r="G118" s="26">
        <v>3362.1</v>
      </c>
      <c r="H118" s="18">
        <v>111</v>
      </c>
      <c r="I118" s="26">
        <f>SUMIF('2020'!B:B,B118,'2020'!C:C)+SUMIF('2021'!B:B,B118,'2021'!C:C)+SUMIF('2022'!B:B,B118,'2022'!C:C)</f>
        <v>1801586.32</v>
      </c>
      <c r="J118" s="27">
        <v>44925</v>
      </c>
      <c r="K118" s="26" t="s">
        <v>145</v>
      </c>
    </row>
    <row r="119" spans="1:12" x14ac:dyDescent="0.3">
      <c r="A119" s="327">
        <f t="shared" si="11"/>
        <v>57</v>
      </c>
      <c r="B119" s="21" t="s">
        <v>212</v>
      </c>
      <c r="C119" s="25">
        <v>1980</v>
      </c>
      <c r="D119" s="25"/>
      <c r="E119" s="26" t="s">
        <v>104</v>
      </c>
      <c r="F119" s="18">
        <v>3</v>
      </c>
      <c r="G119" s="26">
        <v>2191.9</v>
      </c>
      <c r="H119" s="18">
        <v>56</v>
      </c>
      <c r="I119" s="26">
        <f>SUMIF('2020'!B:B,B119,'2020'!C:C)+SUMIF('2021'!B:B,B119,'2021'!C:C)+SUMIF('2022'!B:B,B119,'2022'!C:C)</f>
        <v>928863.99</v>
      </c>
      <c r="J119" s="27">
        <v>44925</v>
      </c>
      <c r="K119" s="26" t="s">
        <v>145</v>
      </c>
    </row>
    <row r="120" spans="1:12" x14ac:dyDescent="0.3">
      <c r="A120" s="356" t="s">
        <v>35</v>
      </c>
      <c r="B120" s="356"/>
      <c r="C120" s="25" t="s">
        <v>138</v>
      </c>
      <c r="D120" s="25" t="s">
        <v>138</v>
      </c>
      <c r="E120" s="25" t="s">
        <v>138</v>
      </c>
      <c r="F120" s="25" t="s">
        <v>138</v>
      </c>
      <c r="G120" s="26">
        <f>SUM(G113:G119)</f>
        <v>21963.8</v>
      </c>
      <c r="H120" s="18">
        <f>SUM(H113:H119)</f>
        <v>705</v>
      </c>
      <c r="I120" s="26">
        <f>SUM(I113:I119)</f>
        <v>10056303.950000001</v>
      </c>
      <c r="J120" s="26" t="s">
        <v>138</v>
      </c>
      <c r="K120" s="49"/>
    </row>
    <row r="121" spans="1:12" x14ac:dyDescent="0.3">
      <c r="A121" s="357" t="s">
        <v>199</v>
      </c>
      <c r="B121" s="357"/>
      <c r="C121" s="325" t="s">
        <v>138</v>
      </c>
      <c r="D121" s="325" t="s">
        <v>138</v>
      </c>
      <c r="E121" s="325" t="s">
        <v>138</v>
      </c>
      <c r="F121" s="325" t="s">
        <v>138</v>
      </c>
      <c r="G121" s="325">
        <f>G120+G111+G105</f>
        <v>42331.6</v>
      </c>
      <c r="H121" s="76">
        <f>H120+H111+H105</f>
        <v>1504</v>
      </c>
      <c r="I121" s="325">
        <f>I120+I111+I105</f>
        <v>12559080.68</v>
      </c>
      <c r="J121" s="325" t="s">
        <v>138</v>
      </c>
      <c r="K121" s="325" t="s">
        <v>138</v>
      </c>
      <c r="L121" s="85">
        <f>I121-'2022'!C45</f>
        <v>0</v>
      </c>
    </row>
    <row r="122" spans="1:12" s="40" customFormat="1" x14ac:dyDescent="0.3">
      <c r="A122" s="354" t="s">
        <v>160</v>
      </c>
      <c r="B122" s="354"/>
      <c r="C122" s="354"/>
      <c r="D122" s="354"/>
      <c r="E122" s="354"/>
      <c r="F122" s="354"/>
      <c r="G122" s="354"/>
      <c r="H122" s="354"/>
      <c r="I122" s="354"/>
      <c r="J122" s="354"/>
      <c r="K122" s="77"/>
    </row>
    <row r="123" spans="1:12" x14ac:dyDescent="0.3">
      <c r="A123" s="355" t="s">
        <v>161</v>
      </c>
      <c r="B123" s="355"/>
      <c r="C123" s="325"/>
      <c r="D123" s="325"/>
      <c r="E123" s="325"/>
      <c r="F123" s="325"/>
      <c r="G123" s="86"/>
      <c r="H123" s="325"/>
      <c r="I123" s="325"/>
      <c r="J123" s="325"/>
      <c r="K123" s="49"/>
    </row>
    <row r="124" spans="1:12" x14ac:dyDescent="0.3">
      <c r="A124" s="327">
        <f>A119+1</f>
        <v>58</v>
      </c>
      <c r="B124" s="21" t="s">
        <v>162</v>
      </c>
      <c r="C124" s="25">
        <v>1974</v>
      </c>
      <c r="D124" s="78"/>
      <c r="E124" s="78" t="s">
        <v>96</v>
      </c>
      <c r="F124" s="19">
        <v>5</v>
      </c>
      <c r="G124" s="78">
        <v>3659.54</v>
      </c>
      <c r="H124" s="19">
        <v>137</v>
      </c>
      <c r="I124" s="26">
        <f>SUMIF('2020'!B:B,B124,'2020'!C:C)+SUMIF('2021'!B:B,B124,'2021'!C:C)+SUMIF('2022'!B:B,B124,'2022'!C:C)</f>
        <v>24614738.259999998</v>
      </c>
      <c r="J124" s="27">
        <v>44925</v>
      </c>
      <c r="K124" s="26" t="s">
        <v>145</v>
      </c>
    </row>
    <row r="125" spans="1:12" x14ac:dyDescent="0.3">
      <c r="A125" s="87">
        <f>A124+1</f>
        <v>59</v>
      </c>
      <c r="B125" s="70" t="s">
        <v>261</v>
      </c>
      <c r="C125" s="66">
        <v>1975</v>
      </c>
      <c r="D125" s="83"/>
      <c r="E125" s="88" t="s">
        <v>96</v>
      </c>
      <c r="F125" s="81">
        <v>5</v>
      </c>
      <c r="G125" s="88">
        <v>3447.8</v>
      </c>
      <c r="H125" s="81">
        <v>105</v>
      </c>
      <c r="I125" s="26">
        <f>SUMIF('2020'!B:B,B125,'2020'!C:C)+SUMIF('2021'!B:B,B125,'2021'!C:C)+SUMIF('2022'!B:B,B125,'2022'!C:C)</f>
        <v>879498.7</v>
      </c>
      <c r="J125" s="27">
        <v>44925</v>
      </c>
      <c r="K125" s="26" t="s">
        <v>145</v>
      </c>
    </row>
    <row r="126" spans="1:12" x14ac:dyDescent="0.3">
      <c r="A126" s="356" t="s">
        <v>35</v>
      </c>
      <c r="B126" s="356"/>
      <c r="C126" s="26" t="s">
        <v>138</v>
      </c>
      <c r="D126" s="26" t="s">
        <v>138</v>
      </c>
      <c r="E126" s="26" t="s">
        <v>138</v>
      </c>
      <c r="F126" s="26" t="s">
        <v>138</v>
      </c>
      <c r="G126" s="26">
        <f>G124+G125</f>
        <v>7107.34</v>
      </c>
      <c r="H126" s="18">
        <f t="shared" ref="H126:I126" si="12">H124+H125</f>
        <v>242</v>
      </c>
      <c r="I126" s="26">
        <f t="shared" si="12"/>
        <v>25494236.959999997</v>
      </c>
      <c r="J126" s="26" t="s">
        <v>138</v>
      </c>
      <c r="K126" s="49"/>
    </row>
    <row r="127" spans="1:12" x14ac:dyDescent="0.3">
      <c r="A127" s="381" t="s">
        <v>347</v>
      </c>
      <c r="B127" s="381"/>
      <c r="C127" s="88"/>
      <c r="D127" s="88"/>
      <c r="E127" s="88"/>
      <c r="F127" s="88"/>
      <c r="G127" s="88"/>
      <c r="H127" s="286"/>
      <c r="I127" s="88"/>
      <c r="J127" s="88"/>
      <c r="K127" s="305"/>
    </row>
    <row r="128" spans="1:12" x14ac:dyDescent="0.3">
      <c r="A128" s="87">
        <f>A125+1</f>
        <v>60</v>
      </c>
      <c r="B128" s="321" t="s">
        <v>348</v>
      </c>
      <c r="C128" s="88"/>
      <c r="D128" s="88"/>
      <c r="E128" s="88"/>
      <c r="F128" s="88"/>
      <c r="G128" s="88"/>
      <c r="H128" s="286"/>
      <c r="I128" s="26">
        <f>SUMIF('2020'!B:B,B128,'2020'!C:C)+SUMIF('2021'!B:B,B128,'2021'!C:C)+SUMIF('2022'!B:B,B128,'2022'!C:C)</f>
        <v>191388.46</v>
      </c>
      <c r="J128" s="27">
        <v>44925</v>
      </c>
      <c r="K128" s="26" t="s">
        <v>102</v>
      </c>
    </row>
    <row r="129" spans="1:11" x14ac:dyDescent="0.3">
      <c r="A129" s="356" t="s">
        <v>35</v>
      </c>
      <c r="B129" s="356"/>
      <c r="C129" s="88"/>
      <c r="D129" s="88"/>
      <c r="E129" s="88"/>
      <c r="F129" s="88"/>
      <c r="G129" s="286">
        <f>G128</f>
        <v>0</v>
      </c>
      <c r="H129" s="286">
        <f>H128</f>
        <v>0</v>
      </c>
      <c r="I129" s="88">
        <f t="shared" ref="I129" si="13">I128</f>
        <v>191388.46</v>
      </c>
      <c r="J129" s="286"/>
      <c r="K129" s="286"/>
    </row>
    <row r="130" spans="1:11" x14ac:dyDescent="0.3">
      <c r="A130" s="355" t="s">
        <v>296</v>
      </c>
      <c r="B130" s="355"/>
      <c r="C130" s="88"/>
      <c r="D130" s="88"/>
      <c r="E130" s="88"/>
      <c r="F130" s="88"/>
      <c r="G130" s="88"/>
      <c r="H130" s="286"/>
      <c r="I130" s="88"/>
      <c r="J130" s="88"/>
      <c r="K130" s="305"/>
    </row>
    <row r="131" spans="1:11" ht="16.8" x14ac:dyDescent="0.3">
      <c r="A131" s="87">
        <f>A128+1</f>
        <v>61</v>
      </c>
      <c r="B131" s="306" t="s">
        <v>297</v>
      </c>
      <c r="C131" s="25">
        <v>1990</v>
      </c>
      <c r="D131" s="88"/>
      <c r="E131" s="88"/>
      <c r="F131" s="286">
        <v>4</v>
      </c>
      <c r="G131" s="304">
        <v>2979</v>
      </c>
      <c r="H131" s="286"/>
      <c r="I131" s="26">
        <f>SUMIF('2020'!B:B,B131,'2020'!C:C)+SUMIF('2021'!B:B,B131,'2021'!C:C)+SUMIF('2022'!B:B,B131,'2022'!C:C)</f>
        <v>699222</v>
      </c>
      <c r="J131" s="27">
        <v>44925</v>
      </c>
      <c r="K131" s="305" t="s">
        <v>145</v>
      </c>
    </row>
    <row r="132" spans="1:11" ht="16.8" x14ac:dyDescent="0.3">
      <c r="A132" s="87">
        <f>A131+1</f>
        <v>62</v>
      </c>
      <c r="B132" s="306" t="s">
        <v>298</v>
      </c>
      <c r="C132" s="25">
        <v>1981</v>
      </c>
      <c r="D132" s="88"/>
      <c r="E132" s="88"/>
      <c r="F132" s="286">
        <v>5</v>
      </c>
      <c r="G132" s="304">
        <v>3282.7</v>
      </c>
      <c r="H132" s="286"/>
      <c r="I132" s="26">
        <f>SUMIF('2020'!B:B,B132,'2020'!C:C)+SUMIF('2021'!B:B,B132,'2021'!C:C)+SUMIF('2022'!B:B,B132,'2022'!C:C)</f>
        <v>518285</v>
      </c>
      <c r="J132" s="27">
        <v>44925</v>
      </c>
      <c r="K132" s="305" t="s">
        <v>145</v>
      </c>
    </row>
    <row r="133" spans="1:11" x14ac:dyDescent="0.3">
      <c r="A133" s="356" t="s">
        <v>35</v>
      </c>
      <c r="B133" s="356"/>
      <c r="C133" s="26" t="s">
        <v>138</v>
      </c>
      <c r="D133" s="26" t="s">
        <v>138</v>
      </c>
      <c r="E133" s="26" t="s">
        <v>138</v>
      </c>
      <c r="F133" s="26" t="s">
        <v>138</v>
      </c>
      <c r="G133" s="88">
        <f>G131+G132</f>
        <v>6261.7</v>
      </c>
      <c r="H133" s="88">
        <f t="shared" ref="H133:I133" si="14">H131+H132</f>
        <v>0</v>
      </c>
      <c r="I133" s="88">
        <f t="shared" si="14"/>
        <v>1217507</v>
      </c>
      <c r="J133" s="26" t="s">
        <v>138</v>
      </c>
      <c r="K133" s="305"/>
    </row>
    <row r="134" spans="1:11" x14ac:dyDescent="0.3">
      <c r="A134" s="355" t="s">
        <v>164</v>
      </c>
      <c r="B134" s="355"/>
      <c r="C134" s="26"/>
      <c r="D134" s="78"/>
      <c r="E134" s="26"/>
      <c r="F134" s="26"/>
      <c r="G134" s="19"/>
      <c r="H134" s="18"/>
      <c r="I134" s="26"/>
      <c r="J134" s="26"/>
      <c r="K134" s="49"/>
    </row>
    <row r="135" spans="1:11" x14ac:dyDescent="0.3">
      <c r="A135" s="327">
        <f>A132+1</f>
        <v>63</v>
      </c>
      <c r="B135" s="21" t="s">
        <v>165</v>
      </c>
      <c r="C135" s="66">
        <v>1968</v>
      </c>
      <c r="D135" s="78"/>
      <c r="E135" s="26" t="s">
        <v>98</v>
      </c>
      <c r="F135" s="18">
        <v>5</v>
      </c>
      <c r="G135" s="26">
        <v>3348.72</v>
      </c>
      <c r="H135" s="18">
        <v>104</v>
      </c>
      <c r="I135" s="26">
        <f>SUMIF('2020'!B:B,B135,'2020'!C:C)+SUMIF('2021'!B:B,B135,'2021'!C:C)+SUMIF('2022'!B:B,B135,'2022'!C:C)</f>
        <v>305138.77</v>
      </c>
      <c r="J135" s="27">
        <v>44925</v>
      </c>
      <c r="K135" s="26" t="s">
        <v>145</v>
      </c>
    </row>
    <row r="136" spans="1:11" x14ac:dyDescent="0.3">
      <c r="A136" s="356" t="s">
        <v>35</v>
      </c>
      <c r="B136" s="356"/>
      <c r="C136" s="88" t="s">
        <v>138</v>
      </c>
      <c r="D136" s="26" t="s">
        <v>138</v>
      </c>
      <c r="E136" s="26" t="s">
        <v>138</v>
      </c>
      <c r="F136" s="26" t="s">
        <v>138</v>
      </c>
      <c r="G136" s="26">
        <f>SUM(G135)</f>
        <v>3348.72</v>
      </c>
      <c r="H136" s="18">
        <f>SUM(H135)</f>
        <v>104</v>
      </c>
      <c r="I136" s="26">
        <f>SUM(I135)</f>
        <v>305138.77</v>
      </c>
      <c r="J136" s="26" t="s">
        <v>138</v>
      </c>
      <c r="K136" s="49"/>
    </row>
    <row r="137" spans="1:11" x14ac:dyDescent="0.3">
      <c r="A137" s="315" t="s">
        <v>340</v>
      </c>
      <c r="B137" s="345"/>
      <c r="C137" s="88"/>
      <c r="D137" s="88"/>
      <c r="E137" s="88"/>
      <c r="F137" s="88"/>
      <c r="G137" s="88"/>
      <c r="H137" s="286"/>
      <c r="I137" s="88"/>
      <c r="J137" s="88"/>
      <c r="K137" s="305"/>
    </row>
    <row r="138" spans="1:11" x14ac:dyDescent="0.3">
      <c r="A138" s="87">
        <f>A135+1</f>
        <v>64</v>
      </c>
      <c r="B138" s="345" t="s">
        <v>341</v>
      </c>
      <c r="C138" s="88">
        <v>1983</v>
      </c>
      <c r="D138" s="88"/>
      <c r="E138" s="88"/>
      <c r="F138" s="286">
        <v>5</v>
      </c>
      <c r="G138" s="88">
        <v>3190</v>
      </c>
      <c r="H138" s="286"/>
      <c r="I138" s="26">
        <f>SUMIF('2020'!B:B,B138,'2020'!C:C)+SUMIF('2021'!B:B,B138,'2021'!C:C)+SUMIF('2022'!B:B,B138,'2022'!C:C)</f>
        <v>307929</v>
      </c>
      <c r="J138" s="27">
        <v>44925</v>
      </c>
      <c r="K138" s="26" t="s">
        <v>145</v>
      </c>
    </row>
    <row r="139" spans="1:11" x14ac:dyDescent="0.3">
      <c r="A139" s="356" t="s">
        <v>35</v>
      </c>
      <c r="B139" s="356"/>
      <c r="C139" s="88"/>
      <c r="D139" s="88"/>
      <c r="E139" s="88"/>
      <c r="F139" s="88"/>
      <c r="G139" s="88">
        <f>G138</f>
        <v>3190</v>
      </c>
      <c r="H139" s="88">
        <f t="shared" ref="H139:I139" si="15">H138</f>
        <v>0</v>
      </c>
      <c r="I139" s="88">
        <f t="shared" si="15"/>
        <v>307929</v>
      </c>
      <c r="J139" s="88"/>
      <c r="K139" s="305"/>
    </row>
    <row r="140" spans="1:11" x14ac:dyDescent="0.3">
      <c r="A140" s="355" t="s">
        <v>299</v>
      </c>
      <c r="B140" s="355"/>
      <c r="C140" s="305"/>
      <c r="D140" s="88"/>
      <c r="E140" s="88"/>
      <c r="F140" s="88"/>
      <c r="G140" s="88"/>
      <c r="H140" s="286"/>
      <c r="I140" s="88"/>
      <c r="J140" s="88"/>
      <c r="K140" s="305"/>
    </row>
    <row r="141" spans="1:11" ht="16.8" x14ac:dyDescent="0.3">
      <c r="A141" s="286">
        <f>A138+1</f>
        <v>65</v>
      </c>
      <c r="B141" s="306" t="s">
        <v>300</v>
      </c>
      <c r="C141" s="303">
        <v>1985</v>
      </c>
      <c r="D141" s="88"/>
      <c r="E141" s="88"/>
      <c r="F141" s="286">
        <v>4</v>
      </c>
      <c r="G141" s="304">
        <v>3686.2</v>
      </c>
      <c r="H141" s="286"/>
      <c r="I141" s="26">
        <f>SUMIF('2020'!B:B,B141,'2020'!C:C)+SUMIF('2021'!B:B,B141,'2021'!C:C)+SUMIF('2022'!B:B,B141,'2022'!C:C)</f>
        <v>321672</v>
      </c>
      <c r="J141" s="27">
        <v>44925</v>
      </c>
      <c r="K141" s="26" t="s">
        <v>145</v>
      </c>
    </row>
    <row r="142" spans="1:11" ht="16.8" x14ac:dyDescent="0.3">
      <c r="A142" s="286">
        <f>A141+1</f>
        <v>66</v>
      </c>
      <c r="B142" s="306" t="s">
        <v>301</v>
      </c>
      <c r="C142" s="303">
        <v>1979</v>
      </c>
      <c r="D142" s="88"/>
      <c r="E142" s="88"/>
      <c r="F142" s="286">
        <v>5</v>
      </c>
      <c r="G142" s="304">
        <v>4288.1000000000004</v>
      </c>
      <c r="H142" s="286"/>
      <c r="I142" s="26">
        <f>SUMIF('2020'!B:B,B142,'2020'!C:C)+SUMIF('2021'!B:B,B142,'2021'!C:C)+SUMIF('2022'!B:B,B142,'2022'!C:C)</f>
        <v>999250.5</v>
      </c>
      <c r="J142" s="27">
        <v>44925</v>
      </c>
      <c r="K142" s="26" t="s">
        <v>145</v>
      </c>
    </row>
    <row r="143" spans="1:11" ht="16.8" x14ac:dyDescent="0.3">
      <c r="A143" s="286">
        <f>A142+1</f>
        <v>67</v>
      </c>
      <c r="B143" s="306" t="s">
        <v>302</v>
      </c>
      <c r="C143" s="303">
        <v>1981</v>
      </c>
      <c r="D143" s="26"/>
      <c r="E143" s="26"/>
      <c r="F143" s="18">
        <v>5</v>
      </c>
      <c r="G143" s="304">
        <v>4294.18</v>
      </c>
      <c r="H143" s="286"/>
      <c r="I143" s="26">
        <f>SUMIF('2020'!B:B,B143,'2020'!C:C)+SUMIF('2021'!B:B,B143,'2021'!C:C)+SUMIF('2022'!B:B,B143,'2022'!C:C)</f>
        <v>1223110</v>
      </c>
      <c r="J143" s="27">
        <v>44925</v>
      </c>
      <c r="K143" s="26" t="s">
        <v>145</v>
      </c>
    </row>
    <row r="144" spans="1:11" x14ac:dyDescent="0.3">
      <c r="A144" s="356" t="s">
        <v>35</v>
      </c>
      <c r="B144" s="356"/>
      <c r="C144" s="26" t="s">
        <v>138</v>
      </c>
      <c r="D144" s="26" t="s">
        <v>138</v>
      </c>
      <c r="E144" s="26" t="s">
        <v>138</v>
      </c>
      <c r="F144" s="26" t="s">
        <v>138</v>
      </c>
      <c r="G144" s="88">
        <f>G141+G142+G143</f>
        <v>12268.48</v>
      </c>
      <c r="H144" s="88">
        <f t="shared" ref="H144:I144" si="16">H141+H142+H143</f>
        <v>0</v>
      </c>
      <c r="I144" s="88">
        <f t="shared" si="16"/>
        <v>2544032.5</v>
      </c>
      <c r="J144" s="88" t="s">
        <v>138</v>
      </c>
      <c r="K144" s="305"/>
    </row>
    <row r="145" spans="1:12" x14ac:dyDescent="0.3">
      <c r="A145" s="355" t="s">
        <v>213</v>
      </c>
      <c r="B145" s="355"/>
      <c r="C145" s="26"/>
      <c r="D145" s="78"/>
      <c r="E145" s="26"/>
      <c r="F145" s="26"/>
      <c r="G145" s="19"/>
      <c r="H145" s="18"/>
      <c r="I145" s="26"/>
      <c r="J145" s="49"/>
      <c r="K145" s="49"/>
    </row>
    <row r="146" spans="1:12" x14ac:dyDescent="0.3">
      <c r="A146" s="18">
        <f>A143+1</f>
        <v>68</v>
      </c>
      <c r="B146" s="21" t="s">
        <v>214</v>
      </c>
      <c r="C146" s="25">
        <v>1979</v>
      </c>
      <c r="D146" s="78"/>
      <c r="E146" s="26" t="s">
        <v>98</v>
      </c>
      <c r="F146" s="18">
        <v>5</v>
      </c>
      <c r="G146" s="26">
        <v>3924.6</v>
      </c>
      <c r="H146" s="18">
        <v>81</v>
      </c>
      <c r="I146" s="26">
        <f>SUMIF('2020'!B:B,B146,'2020'!C:C)+SUMIF('2021'!B:B,B146,'2021'!C:C)+SUMIF('2022'!B:B,B146,'2022'!C:C)</f>
        <v>596302.76</v>
      </c>
      <c r="J146" s="27">
        <v>44925</v>
      </c>
      <c r="K146" s="26" t="s">
        <v>145</v>
      </c>
    </row>
    <row r="147" spans="1:12" ht="16.8" x14ac:dyDescent="0.3">
      <c r="A147" s="87">
        <f>A146+1</f>
        <v>69</v>
      </c>
      <c r="B147" s="21" t="s">
        <v>303</v>
      </c>
      <c r="C147" s="66">
        <v>1989</v>
      </c>
      <c r="D147" s="83"/>
      <c r="E147" s="88"/>
      <c r="F147" s="286">
        <v>5</v>
      </c>
      <c r="G147" s="304">
        <v>3468.54</v>
      </c>
      <c r="H147" s="286"/>
      <c r="I147" s="26">
        <f>SUMIF('2020'!B:B,B147,'2020'!C:C)+SUMIF('2021'!B:B,B147,'2021'!C:C)+SUMIF('2022'!B:B,B147,'2022'!C:C)</f>
        <v>1372992.27</v>
      </c>
      <c r="J147" s="27">
        <v>44925</v>
      </c>
      <c r="K147" s="26" t="s">
        <v>145</v>
      </c>
    </row>
    <row r="148" spans="1:12" ht="16.8" x14ac:dyDescent="0.3">
      <c r="A148" s="87">
        <f>A147+1</f>
        <v>70</v>
      </c>
      <c r="B148" s="21" t="s">
        <v>304</v>
      </c>
      <c r="C148" s="66">
        <v>1989</v>
      </c>
      <c r="D148" s="83"/>
      <c r="E148" s="88"/>
      <c r="F148" s="286">
        <v>5</v>
      </c>
      <c r="G148" s="304">
        <v>3459.49</v>
      </c>
      <c r="H148" s="286"/>
      <c r="I148" s="26">
        <f>SUMIF('2020'!B:B,B148,'2020'!C:C)+SUMIF('2021'!B:B,B148,'2021'!C:C)+SUMIF('2022'!B:B,B148,'2022'!C:C)</f>
        <v>1372992.27</v>
      </c>
      <c r="J148" s="27">
        <v>44925</v>
      </c>
      <c r="K148" s="26" t="s">
        <v>145</v>
      </c>
    </row>
    <row r="149" spans="1:12" ht="16.8" x14ac:dyDescent="0.3">
      <c r="A149" s="87">
        <f>A148+1</f>
        <v>71</v>
      </c>
      <c r="B149" s="21" t="s">
        <v>307</v>
      </c>
      <c r="C149" s="66">
        <v>1993</v>
      </c>
      <c r="D149" s="83"/>
      <c r="E149" s="88"/>
      <c r="F149" s="286"/>
      <c r="G149" s="304">
        <v>6033.8</v>
      </c>
      <c r="H149" s="286"/>
      <c r="I149" s="26">
        <f>SUMIF('2020'!B:B,B149,'2020'!C:C)+SUMIF('2021'!B:B,B149,'2021'!C:C)+SUMIF('2022'!B:B,B149,'2022'!C:C)</f>
        <v>1631549.71</v>
      </c>
      <c r="J149" s="27">
        <v>44925</v>
      </c>
      <c r="K149" s="26" t="s">
        <v>145</v>
      </c>
    </row>
    <row r="150" spans="1:12" x14ac:dyDescent="0.3">
      <c r="A150" s="356" t="s">
        <v>35</v>
      </c>
      <c r="B150" s="356"/>
      <c r="C150" s="26" t="s">
        <v>138</v>
      </c>
      <c r="D150" s="26" t="s">
        <v>138</v>
      </c>
      <c r="E150" s="26" t="s">
        <v>138</v>
      </c>
      <c r="F150" s="26" t="s">
        <v>138</v>
      </c>
      <c r="G150" s="26">
        <f>G146+G147+G148+G149</f>
        <v>16886.43</v>
      </c>
      <c r="H150" s="26">
        <f t="shared" ref="H150:I150" si="17">H146+H147+H148+H149</f>
        <v>81</v>
      </c>
      <c r="I150" s="26">
        <f t="shared" si="17"/>
        <v>4973837.01</v>
      </c>
      <c r="J150" s="26" t="s">
        <v>138</v>
      </c>
      <c r="K150" s="49"/>
    </row>
    <row r="151" spans="1:12" x14ac:dyDescent="0.3">
      <c r="A151" s="355" t="s">
        <v>166</v>
      </c>
      <c r="B151" s="355"/>
      <c r="C151" s="26"/>
      <c r="D151" s="78"/>
      <c r="E151" s="26"/>
      <c r="F151" s="26"/>
      <c r="G151" s="19"/>
      <c r="H151" s="26"/>
      <c r="I151" s="26"/>
      <c r="J151" s="26"/>
      <c r="K151" s="22"/>
    </row>
    <row r="152" spans="1:12" x14ac:dyDescent="0.3">
      <c r="A152" s="327">
        <f>A149+1</f>
        <v>72</v>
      </c>
      <c r="B152" s="21" t="s">
        <v>167</v>
      </c>
      <c r="C152" s="25">
        <v>1976</v>
      </c>
      <c r="D152" s="78"/>
      <c r="E152" s="26" t="s">
        <v>96</v>
      </c>
      <c r="F152" s="18">
        <v>5</v>
      </c>
      <c r="G152" s="26">
        <v>4426.6000000000004</v>
      </c>
      <c r="H152" s="19">
        <v>225</v>
      </c>
      <c r="I152" s="26">
        <f>SUMIF('2020'!B:B,B152,'2020'!C:C)+SUMIF('2021'!B:B,B152,'2021'!C:C)+SUMIF('2022'!B:B,B152,'2022'!C:C)</f>
        <v>1035984.08</v>
      </c>
      <c r="J152" s="27">
        <v>44925</v>
      </c>
      <c r="K152" s="26" t="s">
        <v>145</v>
      </c>
    </row>
    <row r="153" spans="1:12" ht="18" customHeight="1" x14ac:dyDescent="0.3">
      <c r="A153" s="327">
        <f>A152+1</f>
        <v>73</v>
      </c>
      <c r="B153" s="21" t="s">
        <v>168</v>
      </c>
      <c r="C153" s="25">
        <v>1977</v>
      </c>
      <c r="D153" s="78"/>
      <c r="E153" s="26" t="s">
        <v>96</v>
      </c>
      <c r="F153" s="18">
        <v>5</v>
      </c>
      <c r="G153" s="26">
        <v>5904.9</v>
      </c>
      <c r="H153" s="19">
        <v>227</v>
      </c>
      <c r="I153" s="26">
        <f>SUMIF('2020'!B:B,B153,'2020'!C:C)+SUMIF('2021'!B:B,B153,'2021'!C:C)+SUMIF('2022'!B:B,B153,'2022'!C:C)</f>
        <v>1035984.08</v>
      </c>
      <c r="J153" s="27">
        <v>44925</v>
      </c>
      <c r="K153" s="26" t="s">
        <v>145</v>
      </c>
    </row>
    <row r="154" spans="1:12" ht="18" customHeight="1" x14ac:dyDescent="0.3">
      <c r="A154" s="327">
        <f>A153+1</f>
        <v>74</v>
      </c>
      <c r="B154" s="21" t="s">
        <v>169</v>
      </c>
      <c r="C154" s="25"/>
      <c r="D154" s="78"/>
      <c r="E154" s="26"/>
      <c r="F154" s="18"/>
      <c r="G154" s="26"/>
      <c r="H154" s="19"/>
      <c r="I154" s="26">
        <f>SUMIF('2020'!B:B,B154,'2020'!C:C)+SUMIF('2021'!B:B,B154,'2021'!C:C)+SUMIF('2022'!B:B,B154,'2022'!C:C)</f>
        <v>790000</v>
      </c>
      <c r="J154" s="27">
        <v>44925</v>
      </c>
      <c r="K154" s="26" t="s">
        <v>145</v>
      </c>
    </row>
    <row r="155" spans="1:12" x14ac:dyDescent="0.3">
      <c r="A155" s="356" t="s">
        <v>35</v>
      </c>
      <c r="B155" s="356"/>
      <c r="C155" s="26" t="s">
        <v>138</v>
      </c>
      <c r="D155" s="26" t="s">
        <v>138</v>
      </c>
      <c r="E155" s="26" t="s">
        <v>138</v>
      </c>
      <c r="F155" s="26" t="s">
        <v>138</v>
      </c>
      <c r="G155" s="26">
        <f>SUM(G152:G154)</f>
        <v>10331.5</v>
      </c>
      <c r="H155" s="89">
        <f>SUM(H152:H154)</f>
        <v>452</v>
      </c>
      <c r="I155" s="26">
        <f>SUM(I152:I154)</f>
        <v>2861968.16</v>
      </c>
      <c r="J155" s="26" t="s">
        <v>138</v>
      </c>
      <c r="K155" s="49"/>
    </row>
    <row r="156" spans="1:12" x14ac:dyDescent="0.3">
      <c r="A156" s="355" t="s">
        <v>215</v>
      </c>
      <c r="B156" s="355"/>
      <c r="C156" s="26"/>
      <c r="D156" s="78"/>
      <c r="E156" s="26"/>
      <c r="F156" s="26"/>
      <c r="G156" s="19"/>
      <c r="H156" s="26"/>
      <c r="I156" s="26"/>
      <c r="J156" s="49"/>
      <c r="K156" s="49"/>
    </row>
    <row r="157" spans="1:12" x14ac:dyDescent="0.3">
      <c r="A157" s="327">
        <f>A154+1</f>
        <v>75</v>
      </c>
      <c r="B157" s="21" t="s">
        <v>216</v>
      </c>
      <c r="C157" s="25">
        <v>1970</v>
      </c>
      <c r="D157" s="78"/>
      <c r="E157" s="26" t="s">
        <v>98</v>
      </c>
      <c r="F157" s="18">
        <v>2</v>
      </c>
      <c r="G157" s="26">
        <v>531.6</v>
      </c>
      <c r="H157" s="19">
        <v>18</v>
      </c>
      <c r="I157" s="26">
        <f>SUMIF('2020'!B:B,B157,'2020'!C:C)+SUMIF('2021'!B:B,B157,'2021'!C:C)+SUMIF('2022'!B:B,B157,'2022'!C:C)</f>
        <v>493967.67</v>
      </c>
      <c r="J157" s="27">
        <v>44925</v>
      </c>
      <c r="K157" s="26" t="s">
        <v>145</v>
      </c>
    </row>
    <row r="158" spans="1:12" x14ac:dyDescent="0.3">
      <c r="A158" s="356" t="s">
        <v>35</v>
      </c>
      <c r="B158" s="356"/>
      <c r="C158" s="26" t="s">
        <v>138</v>
      </c>
      <c r="D158" s="26" t="s">
        <v>138</v>
      </c>
      <c r="E158" s="26" t="s">
        <v>138</v>
      </c>
      <c r="F158" s="26" t="s">
        <v>138</v>
      </c>
      <c r="G158" s="26">
        <f>G157</f>
        <v>531.6</v>
      </c>
      <c r="H158" s="18">
        <f>H157</f>
        <v>18</v>
      </c>
      <c r="I158" s="26">
        <f>I157</f>
        <v>493967.67</v>
      </c>
      <c r="J158" s="26" t="s">
        <v>138</v>
      </c>
      <c r="K158" s="90" t="s">
        <v>138</v>
      </c>
    </row>
    <row r="159" spans="1:12" s="40" customFormat="1" x14ac:dyDescent="0.3">
      <c r="A159" s="323" t="s">
        <v>177</v>
      </c>
      <c r="B159" s="323"/>
      <c r="C159" s="325" t="s">
        <v>138</v>
      </c>
      <c r="D159" s="325" t="s">
        <v>138</v>
      </c>
      <c r="E159" s="325" t="s">
        <v>138</v>
      </c>
      <c r="F159" s="325" t="s">
        <v>138</v>
      </c>
      <c r="G159" s="325">
        <f>G158+G155+G150+G144+G138+G136+G133+H129+G126</f>
        <v>59925.76999999999</v>
      </c>
      <c r="H159" s="325">
        <f t="shared" ref="H159" si="18">H158+H155+H150+H144+H138+H136+H133+I129+H126</f>
        <v>192285.46</v>
      </c>
      <c r="I159" s="325">
        <f>I158+I155+I150+I144+I138+I136+I133+I129+I126</f>
        <v>38390005.530000001</v>
      </c>
      <c r="J159" s="325" t="s">
        <v>138</v>
      </c>
      <c r="K159" s="325" t="s">
        <v>138</v>
      </c>
      <c r="L159" s="39">
        <f>I159-'2020'!C22-'2021'!C118</f>
        <v>879498.70000000298</v>
      </c>
    </row>
    <row r="160" spans="1:12" s="40" customFormat="1" x14ac:dyDescent="0.3">
      <c r="A160" s="354" t="s">
        <v>170</v>
      </c>
      <c r="B160" s="354"/>
      <c r="C160" s="354"/>
      <c r="D160" s="354"/>
      <c r="E160" s="354"/>
      <c r="F160" s="354"/>
      <c r="G160" s="354"/>
      <c r="H160" s="354"/>
      <c r="I160" s="354"/>
      <c r="J160" s="354"/>
      <c r="K160" s="77"/>
    </row>
    <row r="161" spans="1:12" x14ac:dyDescent="0.3">
      <c r="A161" s="327">
        <f>A157+1</f>
        <v>76</v>
      </c>
      <c r="B161" s="21" t="s">
        <v>171</v>
      </c>
      <c r="C161" s="25">
        <v>1973</v>
      </c>
      <c r="D161" s="26"/>
      <c r="E161" s="26" t="s">
        <v>98</v>
      </c>
      <c r="F161" s="75">
        <v>5</v>
      </c>
      <c r="G161" s="25">
        <v>4135.8</v>
      </c>
      <c r="H161" s="31" t="s">
        <v>172</v>
      </c>
      <c r="I161" s="26">
        <f>SUMIF('2020'!B:B,B161,'2020'!C:C)+SUMIF('2021'!B:B,B161,'2021'!C:C)+SUMIF('2022'!B:B,B161,'2022'!C:C)</f>
        <v>1852399.63</v>
      </c>
      <c r="J161" s="27">
        <v>44925</v>
      </c>
      <c r="K161" s="26" t="s">
        <v>145</v>
      </c>
    </row>
    <row r="162" spans="1:12" x14ac:dyDescent="0.3">
      <c r="A162" s="356" t="s">
        <v>35</v>
      </c>
      <c r="B162" s="356"/>
      <c r="C162" s="26" t="s">
        <v>138</v>
      </c>
      <c r="D162" s="26" t="s">
        <v>138</v>
      </c>
      <c r="E162" s="26" t="s">
        <v>138</v>
      </c>
      <c r="F162" s="26" t="s">
        <v>138</v>
      </c>
      <c r="G162" s="26">
        <f>SUM(G161:G161)</f>
        <v>4135.8</v>
      </c>
      <c r="H162" s="26">
        <f>SUM(H161:H161)</f>
        <v>0</v>
      </c>
      <c r="I162" s="26">
        <f>SUM(I161:I161)</f>
        <v>1852399.63</v>
      </c>
      <c r="J162" s="26" t="s">
        <v>138</v>
      </c>
      <c r="K162" s="49"/>
      <c r="L162" s="85">
        <f>I162-'2021'!C130</f>
        <v>0</v>
      </c>
    </row>
    <row r="163" spans="1:12" s="40" customFormat="1" x14ac:dyDescent="0.3">
      <c r="A163" s="354" t="s">
        <v>69</v>
      </c>
      <c r="B163" s="354"/>
      <c r="C163" s="354"/>
      <c r="D163" s="354"/>
      <c r="E163" s="354"/>
      <c r="F163" s="354"/>
      <c r="G163" s="354"/>
      <c r="H163" s="354"/>
      <c r="I163" s="354"/>
      <c r="J163" s="354"/>
      <c r="K163" s="354"/>
    </row>
    <row r="164" spans="1:12" x14ac:dyDescent="0.3">
      <c r="A164" s="355" t="s">
        <v>75</v>
      </c>
      <c r="B164" s="355"/>
      <c r="C164" s="26"/>
      <c r="D164" s="78"/>
      <c r="E164" s="78"/>
      <c r="F164" s="78"/>
      <c r="G164" s="26"/>
      <c r="H164" s="18"/>
      <c r="I164" s="26"/>
      <c r="J164" s="26"/>
      <c r="K164" s="26"/>
    </row>
    <row r="165" spans="1:12" x14ac:dyDescent="0.3">
      <c r="A165" s="327">
        <f>A161+1</f>
        <v>77</v>
      </c>
      <c r="B165" s="21" t="s">
        <v>76</v>
      </c>
      <c r="C165" s="25">
        <v>1965</v>
      </c>
      <c r="D165" s="78"/>
      <c r="E165" s="78" t="s">
        <v>98</v>
      </c>
      <c r="F165" s="19">
        <v>5</v>
      </c>
      <c r="G165" s="26">
        <v>3364.2</v>
      </c>
      <c r="H165" s="18">
        <v>162</v>
      </c>
      <c r="I165" s="26">
        <f>SUMIF('2020'!B:B,B165,'2020'!C:C)+SUMIF('2021'!B:B,B165,'2021'!C:C)+SUMIF('2022'!B:B,B165,'2022'!C:C)</f>
        <v>3046949.52</v>
      </c>
      <c r="J165" s="27">
        <v>44925</v>
      </c>
      <c r="K165" s="26" t="s">
        <v>102</v>
      </c>
    </row>
    <row r="166" spans="1:12" x14ac:dyDescent="0.3">
      <c r="A166" s="327">
        <f>A165+1</f>
        <v>78</v>
      </c>
      <c r="B166" s="60" t="s">
        <v>260</v>
      </c>
      <c r="C166" s="61">
        <v>1977</v>
      </c>
      <c r="D166" s="91"/>
      <c r="E166" s="91" t="s">
        <v>98</v>
      </c>
      <c r="F166" s="92">
        <v>5</v>
      </c>
      <c r="G166" s="91">
        <v>4217.8</v>
      </c>
      <c r="H166" s="92">
        <v>157</v>
      </c>
      <c r="I166" s="26">
        <f>SUMIF('2020'!B:B,B166,'2020'!C:C)+SUMIF('2021'!B:B,B166,'2021'!C:C)+SUMIF('2022'!B:B,B166,'2022'!C:C)</f>
        <v>2100604.2600000002</v>
      </c>
      <c r="J166" s="27">
        <v>44925</v>
      </c>
      <c r="K166" s="26" t="s">
        <v>102</v>
      </c>
    </row>
    <row r="167" spans="1:12" x14ac:dyDescent="0.3">
      <c r="A167" s="327">
        <f>A166+1</f>
        <v>79</v>
      </c>
      <c r="B167" s="70" t="s">
        <v>263</v>
      </c>
      <c r="C167" s="66">
        <v>1966</v>
      </c>
      <c r="D167" s="83"/>
      <c r="E167" s="83" t="s">
        <v>98</v>
      </c>
      <c r="F167" s="81">
        <v>5</v>
      </c>
      <c r="G167" s="83">
        <v>2674.8</v>
      </c>
      <c r="H167" s="81">
        <v>150</v>
      </c>
      <c r="I167" s="26">
        <f>SUMIF('2020'!B:B,B167,'2020'!C:C)+SUMIF('2021'!B:B,B167,'2021'!C:C)+SUMIF('2022'!B:B,B167,'2022'!C:C)</f>
        <v>81394.5</v>
      </c>
      <c r="J167" s="27">
        <v>44925</v>
      </c>
      <c r="K167" s="26" t="s">
        <v>102</v>
      </c>
    </row>
    <row r="168" spans="1:12" x14ac:dyDescent="0.3">
      <c r="A168" s="327">
        <f t="shared" ref="A168:A169" si="19">A167+1</f>
        <v>80</v>
      </c>
      <c r="B168" s="70" t="s">
        <v>267</v>
      </c>
      <c r="C168" s="66">
        <v>1971</v>
      </c>
      <c r="D168" s="83"/>
      <c r="E168" s="83" t="s">
        <v>98</v>
      </c>
      <c r="F168" s="81">
        <v>5</v>
      </c>
      <c r="G168" s="83">
        <v>4398.95</v>
      </c>
      <c r="H168" s="81">
        <v>157</v>
      </c>
      <c r="I168" s="26">
        <f>SUMIF('2020'!B:B,B168,'2020'!C:C)+SUMIF('2021'!B:B,B168,'2021'!C:C)+SUMIF('2022'!B:B,B168,'2022'!C:C)</f>
        <v>235222</v>
      </c>
      <c r="J168" s="27">
        <v>44925</v>
      </c>
      <c r="K168" s="26" t="s">
        <v>102</v>
      </c>
    </row>
    <row r="169" spans="1:12" x14ac:dyDescent="0.3">
      <c r="A169" s="327">
        <f t="shared" si="19"/>
        <v>81</v>
      </c>
      <c r="B169" s="21" t="s">
        <v>77</v>
      </c>
      <c r="C169" s="25">
        <v>1966</v>
      </c>
      <c r="D169" s="78"/>
      <c r="E169" s="78" t="s">
        <v>98</v>
      </c>
      <c r="F169" s="19">
        <v>5</v>
      </c>
      <c r="G169" s="26">
        <v>3474.4</v>
      </c>
      <c r="H169" s="18">
        <v>90</v>
      </c>
      <c r="I169" s="26">
        <f>SUMIF('2020'!B:B,B169,'2020'!C:C)+SUMIF('2021'!B:B,B169,'2021'!C:C)+SUMIF('2022'!B:B,B169,'2022'!C:C)</f>
        <v>1258107.4100000001</v>
      </c>
      <c r="J169" s="27">
        <v>44925</v>
      </c>
      <c r="K169" s="26" t="s">
        <v>102</v>
      </c>
    </row>
    <row r="170" spans="1:12" x14ac:dyDescent="0.3">
      <c r="A170" s="356" t="s">
        <v>35</v>
      </c>
      <c r="B170" s="356"/>
      <c r="C170" s="26" t="s">
        <v>138</v>
      </c>
      <c r="D170" s="26" t="s">
        <v>138</v>
      </c>
      <c r="E170" s="26" t="s">
        <v>138</v>
      </c>
      <c r="F170" s="26" t="s">
        <v>138</v>
      </c>
      <c r="G170" s="26">
        <f>SUM(G165:G169)</f>
        <v>18130.150000000001</v>
      </c>
      <c r="H170" s="18">
        <f>SUM(H165:H169)</f>
        <v>716</v>
      </c>
      <c r="I170" s="26">
        <f>SUM(I165:I169)</f>
        <v>6722277.6900000004</v>
      </c>
      <c r="J170" s="26" t="s">
        <v>138</v>
      </c>
      <c r="K170" s="26" t="s">
        <v>138</v>
      </c>
    </row>
    <row r="171" spans="1:12" s="40" customFormat="1" x14ac:dyDescent="0.3">
      <c r="A171" s="353" t="s">
        <v>78</v>
      </c>
      <c r="B171" s="353"/>
      <c r="C171" s="325" t="s">
        <v>138</v>
      </c>
      <c r="D171" s="325" t="s">
        <v>138</v>
      </c>
      <c r="E171" s="325" t="s">
        <v>138</v>
      </c>
      <c r="F171" s="325" t="s">
        <v>138</v>
      </c>
      <c r="G171" s="325">
        <f>G170</f>
        <v>18130.150000000001</v>
      </c>
      <c r="H171" s="76">
        <f>H170</f>
        <v>716</v>
      </c>
      <c r="I171" s="325">
        <f>I170</f>
        <v>6722277.6900000004</v>
      </c>
      <c r="J171" s="325" t="s">
        <v>138</v>
      </c>
      <c r="K171" s="325" t="s">
        <v>138</v>
      </c>
      <c r="L171" s="39">
        <f>I171-'2020'!C27-'2021'!C127</f>
        <v>0</v>
      </c>
    </row>
    <row r="172" spans="1:12" s="40" customFormat="1" x14ac:dyDescent="0.3">
      <c r="A172" s="354" t="s">
        <v>79</v>
      </c>
      <c r="B172" s="354"/>
      <c r="C172" s="354"/>
      <c r="D172" s="354"/>
      <c r="E172" s="354"/>
      <c r="F172" s="354"/>
      <c r="G172" s="354"/>
      <c r="H172" s="354"/>
      <c r="I172" s="354"/>
      <c r="J172" s="354"/>
      <c r="K172" s="354"/>
    </row>
    <row r="173" spans="1:12" ht="15.6" customHeight="1" x14ac:dyDescent="0.3">
      <c r="A173" s="355" t="s">
        <v>80</v>
      </c>
      <c r="B173" s="355"/>
      <c r="C173" s="26"/>
      <c r="D173" s="78"/>
      <c r="E173" s="78"/>
      <c r="F173" s="78"/>
      <c r="G173" s="26"/>
      <c r="H173" s="18"/>
      <c r="I173" s="26"/>
      <c r="J173" s="26"/>
      <c r="K173" s="26"/>
    </row>
    <row r="174" spans="1:12" ht="15.6" customHeight="1" x14ac:dyDescent="0.3">
      <c r="A174" s="327">
        <f>A169+1</f>
        <v>82</v>
      </c>
      <c r="B174" s="21" t="s">
        <v>81</v>
      </c>
      <c r="C174" s="25">
        <v>1972</v>
      </c>
      <c r="D174" s="78"/>
      <c r="E174" s="78" t="s">
        <v>96</v>
      </c>
      <c r="F174" s="18">
        <v>9</v>
      </c>
      <c r="G174" s="26">
        <v>13377.9</v>
      </c>
      <c r="H174" s="18">
        <v>0</v>
      </c>
      <c r="I174" s="26">
        <f>SUMIF('2020'!B:B,B174,'2020'!C:C)+SUMIF('2021'!B:B,B174,'2021'!C:C)+SUMIF('2022'!B:B,B174,'2022'!C:C)</f>
        <v>130000</v>
      </c>
      <c r="J174" s="27">
        <v>44925</v>
      </c>
      <c r="K174" s="26" t="s">
        <v>102</v>
      </c>
    </row>
    <row r="175" spans="1:12" s="40" customFormat="1" x14ac:dyDescent="0.3">
      <c r="A175" s="353" t="s">
        <v>82</v>
      </c>
      <c r="B175" s="353"/>
      <c r="C175" s="325" t="s">
        <v>138</v>
      </c>
      <c r="D175" s="325" t="s">
        <v>138</v>
      </c>
      <c r="E175" s="325" t="s">
        <v>138</v>
      </c>
      <c r="F175" s="325" t="s">
        <v>138</v>
      </c>
      <c r="G175" s="325">
        <f>G174</f>
        <v>13377.9</v>
      </c>
      <c r="H175" s="325">
        <f>H174</f>
        <v>0</v>
      </c>
      <c r="I175" s="325">
        <f>I174</f>
        <v>130000</v>
      </c>
      <c r="J175" s="325" t="s">
        <v>138</v>
      </c>
      <c r="K175" s="325" t="s">
        <v>138</v>
      </c>
      <c r="L175" s="39">
        <f>I175-'2021'!C135</f>
        <v>0</v>
      </c>
    </row>
    <row r="176" spans="1:12" s="40" customFormat="1" ht="15.6" customHeight="1" x14ac:dyDescent="0.3">
      <c r="A176" s="359" t="s">
        <v>175</v>
      </c>
      <c r="B176" s="359"/>
      <c r="C176" s="359"/>
      <c r="D176" s="359"/>
      <c r="E176" s="359"/>
      <c r="F176" s="359"/>
      <c r="G176" s="359"/>
      <c r="H176" s="359"/>
      <c r="I176" s="359"/>
      <c r="J176" s="359"/>
      <c r="K176" s="77"/>
    </row>
    <row r="177" spans="1:11" s="40" customFormat="1" ht="15.6" customHeight="1" x14ac:dyDescent="0.3">
      <c r="A177" s="330" t="s">
        <v>337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5"/>
    </row>
    <row r="178" spans="1:11" s="40" customFormat="1" ht="15.6" customHeight="1" x14ac:dyDescent="0.3">
      <c r="A178" s="307">
        <f>A174+1</f>
        <v>83</v>
      </c>
      <c r="B178" s="70" t="s">
        <v>305</v>
      </c>
      <c r="C178" s="66">
        <v>1974</v>
      </c>
      <c r="D178" s="83"/>
      <c r="E178" s="83" t="s">
        <v>306</v>
      </c>
      <c r="F178" s="81">
        <v>5</v>
      </c>
      <c r="G178" s="83">
        <v>3103.6</v>
      </c>
      <c r="H178" s="81">
        <v>159</v>
      </c>
      <c r="I178" s="26">
        <f>SUMIF('2020'!B:B,B178,'2020'!C:C)+SUMIF('2021'!B:B,B178,'2021'!C:C)+SUMIF('2022'!B:B,B178,'2022'!C:C)</f>
        <v>259457.47</v>
      </c>
      <c r="J178" s="27">
        <v>44925</v>
      </c>
      <c r="K178" s="26" t="s">
        <v>102</v>
      </c>
    </row>
    <row r="179" spans="1:11" s="40" customFormat="1" ht="15.6" customHeight="1" x14ac:dyDescent="0.3">
      <c r="A179" s="260">
        <f>A178+1</f>
        <v>84</v>
      </c>
      <c r="B179" s="70" t="s">
        <v>264</v>
      </c>
      <c r="C179" s="66">
        <v>1978</v>
      </c>
      <c r="D179" s="83"/>
      <c r="E179" s="83" t="s">
        <v>97</v>
      </c>
      <c r="F179" s="81">
        <v>5</v>
      </c>
      <c r="G179" s="83">
        <v>3245.6</v>
      </c>
      <c r="H179" s="81">
        <v>158</v>
      </c>
      <c r="I179" s="26">
        <f>SUMIF('2020'!B:B,B179,'2020'!C:C)+SUMIF('2021'!B:B,B179,'2021'!C:C)+SUMIF('2022'!B:B,B179,'2022'!C:C)</f>
        <v>255571.43</v>
      </c>
      <c r="J179" s="27">
        <v>44925</v>
      </c>
      <c r="K179" s="26" t="s">
        <v>102</v>
      </c>
    </row>
    <row r="180" spans="1:11" s="40" customFormat="1" ht="15.6" customHeight="1" x14ac:dyDescent="0.3">
      <c r="A180" s="66">
        <f>A179+1</f>
        <v>85</v>
      </c>
      <c r="B180" s="70" t="s">
        <v>265</v>
      </c>
      <c r="C180" s="66">
        <v>1991</v>
      </c>
      <c r="D180" s="83"/>
      <c r="E180" s="83" t="s">
        <v>97</v>
      </c>
      <c r="F180" s="81">
        <v>5</v>
      </c>
      <c r="G180" s="83">
        <v>3371</v>
      </c>
      <c r="H180" s="81">
        <v>150</v>
      </c>
      <c r="I180" s="26">
        <f>SUMIF('2020'!B:B,B180,'2020'!C:C)+SUMIF('2021'!B:B,B180,'2021'!C:C)+SUMIF('2022'!B:B,B180,'2022'!C:C)</f>
        <v>895578.55999999994</v>
      </c>
      <c r="J180" s="27">
        <v>44925</v>
      </c>
      <c r="K180" s="26" t="s">
        <v>102</v>
      </c>
    </row>
    <row r="181" spans="1:11" s="40" customFormat="1" ht="15.6" customHeight="1" x14ac:dyDescent="0.3">
      <c r="A181" s="356" t="s">
        <v>35</v>
      </c>
      <c r="B181" s="356"/>
      <c r="C181" s="26" t="s">
        <v>138</v>
      </c>
      <c r="D181" s="26" t="s">
        <v>138</v>
      </c>
      <c r="E181" s="26" t="s">
        <v>138</v>
      </c>
      <c r="F181" s="26" t="s">
        <v>138</v>
      </c>
      <c r="G181" s="96">
        <f>SUM(G178:G180)</f>
        <v>9720.2000000000007</v>
      </c>
      <c r="H181" s="96">
        <f t="shared" ref="H181:I181" si="20">SUM(H178:H180)</f>
        <v>467</v>
      </c>
      <c r="I181" s="96">
        <f t="shared" si="20"/>
        <v>1410607.46</v>
      </c>
      <c r="J181" s="66" t="s">
        <v>138</v>
      </c>
      <c r="K181" s="98" t="s">
        <v>138</v>
      </c>
    </row>
    <row r="182" spans="1:11" s="40" customFormat="1" ht="15.6" customHeight="1" x14ac:dyDescent="0.3">
      <c r="A182" s="93" t="s">
        <v>291</v>
      </c>
      <c r="B182" s="301"/>
      <c r="C182" s="88"/>
      <c r="D182" s="88"/>
      <c r="E182" s="88"/>
      <c r="F182" s="88"/>
      <c r="G182" s="96"/>
      <c r="H182" s="97"/>
      <c r="I182" s="96"/>
      <c r="J182" s="66"/>
      <c r="K182" s="98"/>
    </row>
    <row r="183" spans="1:11" s="40" customFormat="1" ht="15.6" customHeight="1" x14ac:dyDescent="0.3">
      <c r="A183" s="92">
        <f>A180+1</f>
        <v>86</v>
      </c>
      <c r="B183" s="104" t="s">
        <v>258</v>
      </c>
      <c r="C183" s="105">
        <v>1987</v>
      </c>
      <c r="D183" s="100"/>
      <c r="E183" s="101" t="s">
        <v>130</v>
      </c>
      <c r="F183" s="102">
        <v>5</v>
      </c>
      <c r="G183" s="91">
        <v>3585</v>
      </c>
      <c r="H183" s="106">
        <v>185</v>
      </c>
      <c r="I183" s="26">
        <f>SUMIF('2020'!B:B,B183,'2020'!C:C)+SUMIF('2021'!B:B,B183,'2021'!C:C)+SUMIF('2022'!B:B,B183,'2022'!C:C)</f>
        <v>944968.8</v>
      </c>
      <c r="J183" s="27">
        <v>44925</v>
      </c>
      <c r="K183" s="103" t="s">
        <v>102</v>
      </c>
    </row>
    <row r="184" spans="1:11" s="40" customFormat="1" ht="15.6" customHeight="1" x14ac:dyDescent="0.3">
      <c r="A184" s="384" t="s">
        <v>35</v>
      </c>
      <c r="B184" s="385"/>
      <c r="C184" s="88"/>
      <c r="D184" s="88"/>
      <c r="E184" s="88"/>
      <c r="F184" s="88"/>
      <c r="G184" s="96">
        <f>G183</f>
        <v>3585</v>
      </c>
      <c r="H184" s="97">
        <f t="shared" ref="H184:I184" si="21">H183</f>
        <v>185</v>
      </c>
      <c r="I184" s="96">
        <f t="shared" si="21"/>
        <v>944968.8</v>
      </c>
      <c r="J184" s="66"/>
      <c r="K184" s="98"/>
    </row>
    <row r="185" spans="1:11" ht="15.6" customHeight="1" x14ac:dyDescent="0.3">
      <c r="A185" s="357" t="s">
        <v>173</v>
      </c>
      <c r="B185" s="357"/>
      <c r="C185" s="26"/>
      <c r="D185" s="78"/>
      <c r="E185" s="78"/>
      <c r="F185" s="19"/>
      <c r="G185" s="19"/>
      <c r="H185" s="26"/>
      <c r="I185" s="27"/>
      <c r="J185" s="26"/>
      <c r="K185" s="49"/>
    </row>
    <row r="186" spans="1:11" x14ac:dyDescent="0.3">
      <c r="A186" s="19">
        <f>A183+1</f>
        <v>87</v>
      </c>
      <c r="B186" s="21" t="s">
        <v>174</v>
      </c>
      <c r="C186" s="25">
        <v>1990</v>
      </c>
      <c r="D186" s="19"/>
      <c r="E186" s="99" t="s">
        <v>130</v>
      </c>
      <c r="F186" s="19">
        <v>5</v>
      </c>
      <c r="G186" s="78">
        <v>6613.35</v>
      </c>
      <c r="H186" s="19">
        <v>298</v>
      </c>
      <c r="I186" s="26">
        <f>SUMIF('2020'!B:B,B186,'2020'!C:C)+SUMIF('2021'!B:B,B186,'2021'!C:C)+SUMIF('2022'!B:B,B186,'2022'!C:C)</f>
        <v>1493606.71</v>
      </c>
      <c r="J186" s="27">
        <v>44925</v>
      </c>
      <c r="K186" s="26" t="s">
        <v>145</v>
      </c>
    </row>
    <row r="187" spans="1:11" x14ac:dyDescent="0.3">
      <c r="A187" s="81">
        <f>A186+1</f>
        <v>88</v>
      </c>
      <c r="B187" s="21" t="s">
        <v>309</v>
      </c>
      <c r="C187" s="66">
        <v>1988</v>
      </c>
      <c r="D187" s="308"/>
      <c r="E187" s="99"/>
      <c r="F187" s="102">
        <v>5</v>
      </c>
      <c r="G187" s="83">
        <v>6282.6</v>
      </c>
      <c r="H187" s="81"/>
      <c r="I187" s="26">
        <f>SUMIF('2020'!B:B,B187,'2020'!C:C)+SUMIF('2021'!B:B,B187,'2021'!C:C)+SUMIF('2022'!B:B,B187,'2022'!C:C)</f>
        <v>2226027.0699999998</v>
      </c>
      <c r="J187" s="27">
        <v>44925</v>
      </c>
      <c r="K187" s="103" t="s">
        <v>102</v>
      </c>
    </row>
    <row r="188" spans="1:11" ht="21.6" customHeight="1" x14ac:dyDescent="0.3">
      <c r="A188" s="81">
        <f t="shared" ref="A188:A251" si="22">A187+1</f>
        <v>89</v>
      </c>
      <c r="B188" s="21" t="s">
        <v>222</v>
      </c>
      <c r="C188" s="61">
        <v>1986</v>
      </c>
      <c r="D188" s="100">
        <v>2019</v>
      </c>
      <c r="E188" s="101" t="s">
        <v>130</v>
      </c>
      <c r="F188" s="102">
        <v>5</v>
      </c>
      <c r="G188" s="91">
        <v>3273.7</v>
      </c>
      <c r="H188" s="92">
        <v>145</v>
      </c>
      <c r="I188" s="26">
        <f>SUMIF('2020'!B:B,B188,'2020'!C:C)+SUMIF('2021'!B:B,B188,'2021'!C:C)+SUMIF('2022'!B:B,B188,'2022'!C:C)</f>
        <v>1024444.9</v>
      </c>
      <c r="J188" s="27">
        <v>44925</v>
      </c>
      <c r="K188" s="103" t="s">
        <v>102</v>
      </c>
    </row>
    <row r="189" spans="1:11" ht="21.6" customHeight="1" x14ac:dyDescent="0.3">
      <c r="A189" s="81">
        <f t="shared" si="22"/>
        <v>90</v>
      </c>
      <c r="B189" s="104" t="s">
        <v>338</v>
      </c>
      <c r="C189" s="105">
        <v>1992</v>
      </c>
      <c r="D189" s="308"/>
      <c r="E189" s="101" t="s">
        <v>104</v>
      </c>
      <c r="F189" s="102">
        <v>10</v>
      </c>
      <c r="G189" s="88">
        <v>13870.11</v>
      </c>
      <c r="H189" s="81">
        <v>576</v>
      </c>
      <c r="I189" s="26">
        <f>SUMIF('2020'!B:B,B189,'2020'!C:C)+SUMIF('2021'!B:B,B189,'2021'!C:C)+SUMIF('2022'!B:B,B189,'2022'!C:C)</f>
        <v>4405244.9800000004</v>
      </c>
      <c r="J189" s="27">
        <v>44925</v>
      </c>
      <c r="K189" s="103" t="s">
        <v>102</v>
      </c>
    </row>
    <row r="190" spans="1:11" ht="19.8" customHeight="1" x14ac:dyDescent="0.3">
      <c r="A190" s="81">
        <f t="shared" si="22"/>
        <v>91</v>
      </c>
      <c r="B190" s="104" t="s">
        <v>223</v>
      </c>
      <c r="C190" s="105">
        <v>1996</v>
      </c>
      <c r="D190" s="100">
        <v>2019</v>
      </c>
      <c r="E190" s="101" t="s">
        <v>104</v>
      </c>
      <c r="F190" s="102">
        <v>9</v>
      </c>
      <c r="G190" s="91">
        <v>3971.5</v>
      </c>
      <c r="H190" s="92">
        <v>165</v>
      </c>
      <c r="I190" s="26">
        <f>SUMIF('2020'!B:B,B190,'2020'!C:C)+SUMIF('2021'!B:B,B190,'2021'!C:C)+SUMIF('2022'!B:B,B190,'2022'!C:C)</f>
        <v>1529711.3599999999</v>
      </c>
      <c r="J190" s="27">
        <v>44925</v>
      </c>
      <c r="K190" s="103" t="s">
        <v>102</v>
      </c>
    </row>
    <row r="191" spans="1:11" x14ac:dyDescent="0.3">
      <c r="A191" s="81">
        <f t="shared" si="22"/>
        <v>92</v>
      </c>
      <c r="B191" s="104" t="s">
        <v>310</v>
      </c>
      <c r="C191" s="105">
        <v>1995</v>
      </c>
      <c r="D191" s="308"/>
      <c r="E191" s="309"/>
      <c r="F191" s="102">
        <v>5</v>
      </c>
      <c r="G191" s="83">
        <v>3687.5</v>
      </c>
      <c r="H191" s="81"/>
      <c r="I191" s="26">
        <f>SUMIF('2020'!B:B,B191,'2020'!C:C)+SUMIF('2021'!B:B,B191,'2021'!C:C)+SUMIF('2022'!B:B,B191,'2022'!C:C)</f>
        <v>570532.57999999996</v>
      </c>
      <c r="J191" s="27">
        <v>44925</v>
      </c>
      <c r="K191" s="103" t="s">
        <v>102</v>
      </c>
    </row>
    <row r="192" spans="1:11" x14ac:dyDescent="0.3">
      <c r="A192" s="81">
        <f t="shared" si="22"/>
        <v>93</v>
      </c>
      <c r="B192" s="104" t="s">
        <v>224</v>
      </c>
      <c r="C192" s="105">
        <v>1977</v>
      </c>
      <c r="D192" s="100"/>
      <c r="E192" s="101" t="s">
        <v>128</v>
      </c>
      <c r="F192" s="102">
        <v>5</v>
      </c>
      <c r="G192" s="91">
        <v>7105.68</v>
      </c>
      <c r="H192" s="92">
        <v>279</v>
      </c>
      <c r="I192" s="26">
        <f>SUMIF('2020'!B:B,B192,'2020'!C:C)+SUMIF('2021'!B:B,B192,'2021'!C:C)+SUMIF('2022'!B:B,B192,'2022'!C:C)</f>
        <v>678456.59</v>
      </c>
      <c r="J192" s="27">
        <v>44925</v>
      </c>
      <c r="K192" s="103" t="s">
        <v>102</v>
      </c>
    </row>
    <row r="193" spans="1:11" x14ac:dyDescent="0.3">
      <c r="A193" s="81">
        <f t="shared" si="22"/>
        <v>94</v>
      </c>
      <c r="B193" s="104" t="s">
        <v>312</v>
      </c>
      <c r="C193" s="105">
        <v>1971</v>
      </c>
      <c r="D193" s="308"/>
      <c r="E193" s="309"/>
      <c r="F193" s="102">
        <v>5</v>
      </c>
      <c r="G193" s="83">
        <v>4575.2</v>
      </c>
      <c r="H193" s="81"/>
      <c r="I193" s="26">
        <f>SUMIF('2020'!B:B,B193,'2020'!C:C)+SUMIF('2021'!B:B,B193,'2021'!C:C)+SUMIF('2022'!B:B,B193,'2022'!C:C)</f>
        <v>1043829.4</v>
      </c>
      <c r="J193" s="27">
        <v>44925</v>
      </c>
      <c r="K193" s="103" t="s">
        <v>102</v>
      </c>
    </row>
    <row r="194" spans="1:11" x14ac:dyDescent="0.3">
      <c r="A194" s="81">
        <f t="shared" si="22"/>
        <v>95</v>
      </c>
      <c r="B194" s="104" t="s">
        <v>225</v>
      </c>
      <c r="C194" s="105">
        <v>1969</v>
      </c>
      <c r="D194" s="100"/>
      <c r="E194" s="101" t="s">
        <v>104</v>
      </c>
      <c r="F194" s="102">
        <v>5</v>
      </c>
      <c r="G194" s="91">
        <v>2649.16</v>
      </c>
      <c r="H194" s="92">
        <v>139</v>
      </c>
      <c r="I194" s="26">
        <f>SUMIF('2020'!B:B,B194,'2020'!C:C)+SUMIF('2021'!B:B,B194,'2021'!C:C)+SUMIF('2022'!B:B,B194,'2022'!C:C)</f>
        <v>826940.02</v>
      </c>
      <c r="J194" s="27">
        <v>44925</v>
      </c>
      <c r="K194" s="103" t="s">
        <v>102</v>
      </c>
    </row>
    <row r="195" spans="1:11" x14ac:dyDescent="0.3">
      <c r="A195" s="81">
        <f t="shared" si="22"/>
        <v>96</v>
      </c>
      <c r="B195" s="104" t="s">
        <v>311</v>
      </c>
      <c r="C195" s="105">
        <v>1968</v>
      </c>
      <c r="D195" s="308"/>
      <c r="E195" s="309"/>
      <c r="F195" s="102">
        <v>5</v>
      </c>
      <c r="G195" s="83">
        <v>2941</v>
      </c>
      <c r="H195" s="81"/>
      <c r="I195" s="26">
        <f>SUMIF('2020'!B:B,B195,'2020'!C:C)+SUMIF('2021'!B:B,B195,'2021'!C:C)+SUMIF('2022'!B:B,B195,'2022'!C:C)</f>
        <v>396331.36</v>
      </c>
      <c r="J195" s="27">
        <v>44925</v>
      </c>
      <c r="K195" s="103" t="s">
        <v>102</v>
      </c>
    </row>
    <row r="196" spans="1:11" x14ac:dyDescent="0.3">
      <c r="A196" s="81">
        <f t="shared" si="22"/>
        <v>97</v>
      </c>
      <c r="B196" s="104" t="s">
        <v>226</v>
      </c>
      <c r="C196" s="105">
        <v>1972</v>
      </c>
      <c r="D196" s="100"/>
      <c r="E196" s="101" t="s">
        <v>104</v>
      </c>
      <c r="F196" s="102">
        <v>5</v>
      </c>
      <c r="G196" s="91">
        <v>5631.81</v>
      </c>
      <c r="H196" s="92">
        <v>294</v>
      </c>
      <c r="I196" s="26">
        <f>SUMIF('2020'!B:B,B196,'2020'!C:C)+SUMIF('2021'!B:B,B196,'2021'!C:C)+SUMIF('2022'!B:B,B196,'2022'!C:C)</f>
        <v>1854221.05</v>
      </c>
      <c r="J196" s="27">
        <v>44925</v>
      </c>
      <c r="K196" s="103" t="s">
        <v>102</v>
      </c>
    </row>
    <row r="197" spans="1:11" x14ac:dyDescent="0.3">
      <c r="A197" s="81">
        <f t="shared" si="22"/>
        <v>98</v>
      </c>
      <c r="B197" s="104" t="s">
        <v>227</v>
      </c>
      <c r="C197" s="105">
        <v>1971</v>
      </c>
      <c r="D197" s="100"/>
      <c r="E197" s="101" t="s">
        <v>104</v>
      </c>
      <c r="F197" s="102">
        <v>5</v>
      </c>
      <c r="G197" s="91">
        <v>2706.7</v>
      </c>
      <c r="H197" s="92">
        <v>126</v>
      </c>
      <c r="I197" s="26">
        <f>SUMIF('2020'!B:B,B197,'2020'!C:C)+SUMIF('2021'!B:B,B197,'2021'!C:C)+SUMIF('2022'!B:B,B197,'2022'!C:C)</f>
        <v>555434.44999999995</v>
      </c>
      <c r="J197" s="27">
        <v>44925</v>
      </c>
      <c r="K197" s="103" t="s">
        <v>102</v>
      </c>
    </row>
    <row r="198" spans="1:11" x14ac:dyDescent="0.3">
      <c r="A198" s="81">
        <f t="shared" si="22"/>
        <v>99</v>
      </c>
      <c r="B198" s="104" t="s">
        <v>228</v>
      </c>
      <c r="C198" s="105">
        <v>1981</v>
      </c>
      <c r="D198" s="100"/>
      <c r="E198" s="101" t="s">
        <v>128</v>
      </c>
      <c r="F198" s="102">
        <v>9</v>
      </c>
      <c r="G198" s="91">
        <v>12881.66</v>
      </c>
      <c r="H198" s="92">
        <v>468</v>
      </c>
      <c r="I198" s="26">
        <f>SUMIF('2020'!B:B,B198,'2020'!C:C)+SUMIF('2021'!B:B,B198,'2021'!C:C)+SUMIF('2022'!B:B,B198,'2022'!C:C)</f>
        <v>2721744.67</v>
      </c>
      <c r="J198" s="27">
        <v>44925</v>
      </c>
      <c r="K198" s="103" t="s">
        <v>102</v>
      </c>
    </row>
    <row r="199" spans="1:11" x14ac:dyDescent="0.3">
      <c r="A199" s="81">
        <f t="shared" si="22"/>
        <v>100</v>
      </c>
      <c r="B199" s="104" t="s">
        <v>313</v>
      </c>
      <c r="C199" s="105">
        <v>1975</v>
      </c>
      <c r="D199" s="308"/>
      <c r="E199" s="309"/>
      <c r="F199" s="102">
        <v>5</v>
      </c>
      <c r="G199" s="83">
        <v>3043.9</v>
      </c>
      <c r="H199" s="81"/>
      <c r="I199" s="26">
        <f>SUMIF('2020'!B:B,B199,'2020'!C:C)+SUMIF('2021'!B:B,B199,'2021'!C:C)+SUMIF('2022'!B:B,B199,'2022'!C:C)</f>
        <v>334634.53000000003</v>
      </c>
      <c r="J199" s="27">
        <v>44925</v>
      </c>
      <c r="K199" s="103" t="s">
        <v>102</v>
      </c>
    </row>
    <row r="200" spans="1:11" x14ac:dyDescent="0.3">
      <c r="A200" s="81">
        <f t="shared" si="22"/>
        <v>101</v>
      </c>
      <c r="B200" s="104" t="s">
        <v>318</v>
      </c>
      <c r="C200" s="105">
        <v>1984</v>
      </c>
      <c r="D200" s="308"/>
      <c r="E200" s="309"/>
      <c r="F200" s="102">
        <v>5</v>
      </c>
      <c r="G200" s="83">
        <v>3394.8</v>
      </c>
      <c r="H200" s="81"/>
      <c r="I200" s="26">
        <f>SUMIF('2020'!B:B,B200,'2020'!C:C)+SUMIF('2021'!B:B,B200,'2021'!C:C)+SUMIF('2022'!B:B,B200,'2022'!C:C)</f>
        <v>1306139.1499999999</v>
      </c>
      <c r="J200" s="27">
        <v>44925</v>
      </c>
      <c r="K200" s="103" t="s">
        <v>102</v>
      </c>
    </row>
    <row r="201" spans="1:11" x14ac:dyDescent="0.3">
      <c r="A201" s="81">
        <f t="shared" si="22"/>
        <v>102</v>
      </c>
      <c r="B201" s="104" t="s">
        <v>295</v>
      </c>
      <c r="C201" s="105">
        <v>1982</v>
      </c>
      <c r="D201" s="100"/>
      <c r="E201" s="101" t="s">
        <v>130</v>
      </c>
      <c r="F201" s="102">
        <v>5</v>
      </c>
      <c r="G201" s="91">
        <v>3010.6</v>
      </c>
      <c r="H201" s="92">
        <v>152</v>
      </c>
      <c r="I201" s="26">
        <f>SUMIF('2020'!B:B,B201,'2020'!C:C)+SUMIF('2021'!B:B,B201,'2021'!C:C)+SUMIF('2022'!B:B,B201,'2022'!C:C)</f>
        <v>1012392.52</v>
      </c>
      <c r="J201" s="27">
        <v>44925</v>
      </c>
      <c r="K201" s="103" t="s">
        <v>102</v>
      </c>
    </row>
    <row r="202" spans="1:11" x14ac:dyDescent="0.3">
      <c r="A202" s="81">
        <f t="shared" si="22"/>
        <v>103</v>
      </c>
      <c r="B202" s="104" t="s">
        <v>314</v>
      </c>
      <c r="C202" s="105">
        <v>1971</v>
      </c>
      <c r="D202" s="308"/>
      <c r="E202" s="309"/>
      <c r="F202" s="102">
        <v>5</v>
      </c>
      <c r="G202" s="83">
        <v>4006.3</v>
      </c>
      <c r="H202" s="81"/>
      <c r="I202" s="26">
        <f>SUMIF('2020'!B:B,B202,'2020'!C:C)+SUMIF('2021'!B:B,B202,'2021'!C:C)+SUMIF('2022'!B:B,B202,'2022'!C:C)</f>
        <v>236636.98</v>
      </c>
      <c r="J202" s="27">
        <v>44925</v>
      </c>
      <c r="K202" s="103" t="s">
        <v>102</v>
      </c>
    </row>
    <row r="203" spans="1:11" x14ac:dyDescent="0.3">
      <c r="A203" s="81">
        <f t="shared" si="22"/>
        <v>104</v>
      </c>
      <c r="B203" s="104" t="s">
        <v>229</v>
      </c>
      <c r="C203" s="105">
        <v>1969</v>
      </c>
      <c r="D203" s="100"/>
      <c r="E203" s="101" t="s">
        <v>104</v>
      </c>
      <c r="F203" s="102">
        <v>5</v>
      </c>
      <c r="G203" s="91">
        <v>3494.4</v>
      </c>
      <c r="H203" s="92">
        <v>171</v>
      </c>
      <c r="I203" s="26">
        <f>SUMIF('2020'!B:B,B203,'2020'!C:C)+SUMIF('2021'!B:B,B203,'2021'!C:C)+SUMIF('2022'!B:B,B203,'2022'!C:C)</f>
        <v>208315.93</v>
      </c>
      <c r="J203" s="27">
        <v>44925</v>
      </c>
      <c r="K203" s="103" t="s">
        <v>102</v>
      </c>
    </row>
    <row r="204" spans="1:11" x14ac:dyDescent="0.3">
      <c r="A204" s="81">
        <f t="shared" si="22"/>
        <v>105</v>
      </c>
      <c r="B204" s="104" t="s">
        <v>230</v>
      </c>
      <c r="C204" s="105">
        <v>1991</v>
      </c>
      <c r="D204" s="100">
        <v>2019</v>
      </c>
      <c r="E204" s="101" t="s">
        <v>130</v>
      </c>
      <c r="F204" s="102">
        <v>5</v>
      </c>
      <c r="G204" s="91">
        <v>3722.3</v>
      </c>
      <c r="H204" s="92">
        <v>155</v>
      </c>
      <c r="I204" s="26">
        <f>SUMIF('2020'!B:B,B204,'2020'!C:C)+SUMIF('2021'!B:B,B204,'2021'!C:C)+SUMIF('2022'!B:B,B204,'2022'!C:C)</f>
        <v>1642532.6600000001</v>
      </c>
      <c r="J204" s="27">
        <v>44925</v>
      </c>
      <c r="K204" s="103" t="s">
        <v>102</v>
      </c>
    </row>
    <row r="205" spans="1:11" x14ac:dyDescent="0.3">
      <c r="A205" s="81">
        <f t="shared" si="22"/>
        <v>106</v>
      </c>
      <c r="B205" s="104" t="s">
        <v>231</v>
      </c>
      <c r="C205" s="105">
        <v>1970</v>
      </c>
      <c r="D205" s="100"/>
      <c r="E205" s="101" t="s">
        <v>128</v>
      </c>
      <c r="F205" s="102">
        <v>5</v>
      </c>
      <c r="G205" s="91">
        <v>4962.2700000000004</v>
      </c>
      <c r="H205" s="92">
        <v>178</v>
      </c>
      <c r="I205" s="26">
        <f>SUMIF('2020'!B:B,B205,'2020'!C:C)+SUMIF('2021'!B:B,B205,'2021'!C:C)+SUMIF('2022'!B:B,B205,'2022'!C:C)</f>
        <v>1759221.84</v>
      </c>
      <c r="J205" s="27">
        <v>44925</v>
      </c>
      <c r="K205" s="103" t="s">
        <v>102</v>
      </c>
    </row>
    <row r="206" spans="1:11" x14ac:dyDescent="0.3">
      <c r="A206" s="81">
        <f t="shared" si="22"/>
        <v>107</v>
      </c>
      <c r="B206" s="104" t="s">
        <v>315</v>
      </c>
      <c r="C206" s="105">
        <v>1972</v>
      </c>
      <c r="D206" s="308"/>
      <c r="E206" s="309"/>
      <c r="F206" s="102">
        <v>5</v>
      </c>
      <c r="G206" s="83">
        <v>2598.8000000000002</v>
      </c>
      <c r="H206" s="81"/>
      <c r="I206" s="26">
        <f>SUMIF('2020'!B:B,B206,'2020'!C:C)+SUMIF('2021'!B:B,B206,'2021'!C:C)+SUMIF('2022'!B:B,B206,'2022'!C:C)</f>
        <v>330826.36</v>
      </c>
      <c r="J206" s="27">
        <v>44925</v>
      </c>
      <c r="K206" s="103" t="s">
        <v>102</v>
      </c>
    </row>
    <row r="207" spans="1:11" x14ac:dyDescent="0.3">
      <c r="A207" s="81">
        <f t="shared" si="22"/>
        <v>108</v>
      </c>
      <c r="B207" s="104" t="s">
        <v>316</v>
      </c>
      <c r="C207" s="105">
        <v>1988</v>
      </c>
      <c r="D207" s="308"/>
      <c r="E207" s="309"/>
      <c r="F207" s="102">
        <v>5</v>
      </c>
      <c r="G207" s="83">
        <v>5108.2</v>
      </c>
      <c r="H207" s="81"/>
      <c r="I207" s="26">
        <f>SUMIF('2020'!B:B,B207,'2020'!C:C)+SUMIF('2021'!B:B,B207,'2021'!C:C)+SUMIF('2022'!B:B,B207,'2022'!C:C)</f>
        <v>1864293.56</v>
      </c>
      <c r="J207" s="27">
        <v>44925</v>
      </c>
      <c r="K207" s="103" t="s">
        <v>102</v>
      </c>
    </row>
    <row r="208" spans="1:11" x14ac:dyDescent="0.3">
      <c r="A208" s="81">
        <f t="shared" si="22"/>
        <v>109</v>
      </c>
      <c r="B208" s="104" t="s">
        <v>232</v>
      </c>
      <c r="C208" s="105">
        <v>1978</v>
      </c>
      <c r="D208" s="100">
        <v>2019</v>
      </c>
      <c r="E208" s="101" t="s">
        <v>104</v>
      </c>
      <c r="F208" s="102">
        <v>5</v>
      </c>
      <c r="G208" s="91">
        <v>3983.54</v>
      </c>
      <c r="H208" s="92">
        <v>197</v>
      </c>
      <c r="I208" s="26">
        <f>SUMIF('2020'!B:B,B208,'2020'!C:C)+SUMIF('2021'!B:B,B208,'2021'!C:C)+SUMIF('2022'!B:B,B208,'2022'!C:C)</f>
        <v>1277250.68</v>
      </c>
      <c r="J208" s="27">
        <v>44925</v>
      </c>
      <c r="K208" s="103" t="s">
        <v>102</v>
      </c>
    </row>
    <row r="209" spans="1:12" x14ac:dyDescent="0.3">
      <c r="A209" s="81">
        <f t="shared" si="22"/>
        <v>110</v>
      </c>
      <c r="B209" s="104" t="s">
        <v>233</v>
      </c>
      <c r="C209" s="105">
        <v>1984</v>
      </c>
      <c r="D209" s="100"/>
      <c r="E209" s="101" t="s">
        <v>104</v>
      </c>
      <c r="F209" s="102">
        <v>5</v>
      </c>
      <c r="G209" s="91">
        <v>4812.8999999999996</v>
      </c>
      <c r="H209" s="92">
        <v>218</v>
      </c>
      <c r="I209" s="26">
        <f>SUMIF('2020'!B:B,B209,'2020'!C:C)+SUMIF('2021'!B:B,B209,'2021'!C:C)+SUMIF('2022'!B:B,B209,'2022'!C:C)</f>
        <v>931092.88</v>
      </c>
      <c r="J209" s="27">
        <v>44925</v>
      </c>
      <c r="K209" s="103" t="s">
        <v>102</v>
      </c>
      <c r="L209" s="103" t="s">
        <v>102</v>
      </c>
    </row>
    <row r="210" spans="1:12" x14ac:dyDescent="0.3">
      <c r="A210" s="81">
        <f t="shared" si="22"/>
        <v>111</v>
      </c>
      <c r="B210" s="104" t="s">
        <v>234</v>
      </c>
      <c r="C210" s="105">
        <v>1983</v>
      </c>
      <c r="D210" s="100"/>
      <c r="E210" s="101" t="s">
        <v>104</v>
      </c>
      <c r="F210" s="102">
        <v>5</v>
      </c>
      <c r="G210" s="91">
        <v>4527.8999999999996</v>
      </c>
      <c r="H210" s="92">
        <v>217</v>
      </c>
      <c r="I210" s="26">
        <f>SUMIF('2020'!B:B,B210,'2020'!C:C)+SUMIF('2021'!B:B,B210,'2021'!C:C)+SUMIF('2022'!B:B,B210,'2022'!C:C)</f>
        <v>1113524.8</v>
      </c>
      <c r="J210" s="27">
        <v>44925</v>
      </c>
      <c r="K210" s="103" t="s">
        <v>102</v>
      </c>
    </row>
    <row r="211" spans="1:12" x14ac:dyDescent="0.3">
      <c r="A211" s="81">
        <f t="shared" si="22"/>
        <v>112</v>
      </c>
      <c r="B211" s="104" t="s">
        <v>319</v>
      </c>
      <c r="C211" s="105">
        <v>1988</v>
      </c>
      <c r="D211" s="308"/>
      <c r="E211" s="309"/>
      <c r="F211" s="102">
        <v>5</v>
      </c>
      <c r="G211" s="83">
        <v>5152.5</v>
      </c>
      <c r="H211" s="81"/>
      <c r="I211" s="26">
        <f>SUMIF('2020'!B:B,B211,'2020'!C:C)+SUMIF('2021'!B:B,B211,'2021'!C:C)+SUMIF('2022'!B:B,B211,'2022'!C:C)</f>
        <v>2354456.2599999998</v>
      </c>
      <c r="J211" s="27">
        <v>44925</v>
      </c>
      <c r="K211" s="103" t="s">
        <v>102</v>
      </c>
    </row>
    <row r="212" spans="1:12" x14ac:dyDescent="0.3">
      <c r="A212" s="81">
        <f t="shared" si="22"/>
        <v>113</v>
      </c>
      <c r="B212" s="104" t="s">
        <v>235</v>
      </c>
      <c r="C212" s="105">
        <v>1978</v>
      </c>
      <c r="D212" s="100"/>
      <c r="E212" s="101" t="s">
        <v>130</v>
      </c>
      <c r="F212" s="102">
        <v>9</v>
      </c>
      <c r="G212" s="91">
        <v>9788.9500000000007</v>
      </c>
      <c r="H212" s="92">
        <v>483</v>
      </c>
      <c r="I212" s="26">
        <f>SUMIF('2020'!B:B,B212,'2020'!C:C)+SUMIF('2021'!B:B,B212,'2021'!C:C)+SUMIF('2022'!B:B,B212,'2022'!C:C)</f>
        <v>2547738.4900000002</v>
      </c>
      <c r="J212" s="27">
        <v>44925</v>
      </c>
      <c r="K212" s="103" t="s">
        <v>102</v>
      </c>
    </row>
    <row r="213" spans="1:12" x14ac:dyDescent="0.3">
      <c r="A213" s="81">
        <f t="shared" si="22"/>
        <v>114</v>
      </c>
      <c r="B213" s="104" t="s">
        <v>317</v>
      </c>
      <c r="C213" s="105">
        <v>1983</v>
      </c>
      <c r="D213" s="308"/>
      <c r="E213" s="309"/>
      <c r="F213" s="102">
        <v>12</v>
      </c>
      <c r="G213" s="83">
        <v>4313.8</v>
      </c>
      <c r="H213" s="81"/>
      <c r="I213" s="26">
        <f>SUMIF('2020'!B:B,B213,'2020'!C:C)+SUMIF('2021'!B:B,B213,'2021'!C:C)+SUMIF('2022'!B:B,B213,'2022'!C:C)</f>
        <v>551467.88</v>
      </c>
      <c r="J213" s="27">
        <v>44925</v>
      </c>
      <c r="K213" s="103" t="s">
        <v>102</v>
      </c>
    </row>
    <row r="214" spans="1:12" x14ac:dyDescent="0.3">
      <c r="A214" s="81">
        <f t="shared" si="22"/>
        <v>115</v>
      </c>
      <c r="B214" s="104" t="s">
        <v>236</v>
      </c>
      <c r="C214" s="105">
        <v>1979</v>
      </c>
      <c r="D214" s="100"/>
      <c r="E214" s="101" t="s">
        <v>130</v>
      </c>
      <c r="F214" s="102">
        <v>9</v>
      </c>
      <c r="G214" s="91">
        <v>9766.9</v>
      </c>
      <c r="H214" s="92">
        <v>530</v>
      </c>
      <c r="I214" s="26">
        <f>SUMIF('2020'!B:B,B214,'2020'!C:C)+SUMIF('2021'!B:B,B214,'2021'!C:C)+SUMIF('2022'!B:B,B214,'2022'!C:C)</f>
        <v>868382.86</v>
      </c>
      <c r="J214" s="27">
        <v>44925</v>
      </c>
      <c r="K214" s="103" t="s">
        <v>102</v>
      </c>
    </row>
    <row r="215" spans="1:12" ht="19.8" customHeight="1" x14ac:dyDescent="0.3">
      <c r="A215" s="81">
        <f t="shared" si="22"/>
        <v>116</v>
      </c>
      <c r="B215" s="104" t="s">
        <v>237</v>
      </c>
      <c r="C215" s="105">
        <v>1984</v>
      </c>
      <c r="D215" s="100"/>
      <c r="E215" s="101" t="s">
        <v>130</v>
      </c>
      <c r="F215" s="102">
        <v>5</v>
      </c>
      <c r="G215" s="91">
        <v>4811.3100000000004</v>
      </c>
      <c r="H215" s="92">
        <v>225</v>
      </c>
      <c r="I215" s="26">
        <f>SUMIF('2020'!B:B,B215,'2020'!C:C)+SUMIF('2021'!B:B,B215,'2021'!C:C)+SUMIF('2022'!B:B,B215,'2022'!C:C)</f>
        <v>1009419.11</v>
      </c>
      <c r="J215" s="27">
        <v>44925</v>
      </c>
      <c r="K215" s="103" t="s">
        <v>102</v>
      </c>
    </row>
    <row r="216" spans="1:12" ht="19.8" customHeight="1" x14ac:dyDescent="0.3">
      <c r="A216" s="81">
        <f t="shared" si="22"/>
        <v>117</v>
      </c>
      <c r="B216" s="313" t="s">
        <v>339</v>
      </c>
      <c r="C216" s="105">
        <v>1992</v>
      </c>
      <c r="D216" s="308"/>
      <c r="E216" s="101" t="s">
        <v>128</v>
      </c>
      <c r="F216" s="102">
        <v>12</v>
      </c>
      <c r="G216" s="88">
        <v>6362.55</v>
      </c>
      <c r="H216" s="81">
        <v>195</v>
      </c>
      <c r="I216" s="26">
        <f>SUMIF('2020'!B:B,B216,'2020'!C:C)+SUMIF('2021'!B:B,B216,'2021'!C:C)+SUMIF('2022'!B:B,B216,'2022'!C:C)</f>
        <v>792582.72</v>
      </c>
      <c r="J216" s="27">
        <v>44925</v>
      </c>
      <c r="K216" s="103" t="s">
        <v>102</v>
      </c>
    </row>
    <row r="217" spans="1:12" x14ac:dyDescent="0.3">
      <c r="A217" s="81">
        <f t="shared" si="22"/>
        <v>118</v>
      </c>
      <c r="B217" s="104" t="s">
        <v>238</v>
      </c>
      <c r="C217" s="105">
        <v>1987</v>
      </c>
      <c r="D217" s="100">
        <v>2019</v>
      </c>
      <c r="E217" s="101" t="s">
        <v>130</v>
      </c>
      <c r="F217" s="102">
        <v>5</v>
      </c>
      <c r="G217" s="91">
        <v>4793.2</v>
      </c>
      <c r="H217" s="92">
        <v>209</v>
      </c>
      <c r="I217" s="26">
        <f>SUMIF('2020'!B:B,B217,'2020'!C:C)+SUMIF('2021'!B:B,B217,'2021'!C:C)+SUMIF('2022'!B:B,B217,'2022'!C:C)</f>
        <v>1647739.96</v>
      </c>
      <c r="J217" s="27">
        <v>44925</v>
      </c>
      <c r="K217" s="103" t="s">
        <v>102</v>
      </c>
    </row>
    <row r="218" spans="1:12" x14ac:dyDescent="0.3">
      <c r="A218" s="81">
        <f t="shared" si="22"/>
        <v>119</v>
      </c>
      <c r="B218" s="104" t="s">
        <v>239</v>
      </c>
      <c r="C218" s="105">
        <v>1981</v>
      </c>
      <c r="D218" s="100"/>
      <c r="E218" s="101" t="s">
        <v>130</v>
      </c>
      <c r="F218" s="102">
        <v>9</v>
      </c>
      <c r="G218" s="91">
        <v>13865.44</v>
      </c>
      <c r="H218" s="92">
        <v>728</v>
      </c>
      <c r="I218" s="26">
        <f>SUMIF('2020'!B:B,B218,'2020'!C:C)+SUMIF('2021'!B:B,B218,'2021'!C:C)+SUMIF('2022'!B:B,B218,'2022'!C:C)</f>
        <v>2906325.53</v>
      </c>
      <c r="J218" s="27">
        <v>44925</v>
      </c>
      <c r="K218" s="103" t="s">
        <v>102</v>
      </c>
    </row>
    <row r="219" spans="1:12" x14ac:dyDescent="0.3">
      <c r="A219" s="81">
        <f t="shared" si="22"/>
        <v>120</v>
      </c>
      <c r="B219" s="104" t="s">
        <v>320</v>
      </c>
      <c r="C219" s="105">
        <v>1986</v>
      </c>
      <c r="D219" s="308"/>
      <c r="E219" s="309"/>
      <c r="F219" s="102">
        <v>5</v>
      </c>
      <c r="G219" s="83">
        <v>4834</v>
      </c>
      <c r="H219" s="81"/>
      <c r="I219" s="26">
        <f>SUMIF('2020'!B:B,B219,'2020'!C:C)+SUMIF('2021'!B:B,B219,'2021'!C:C)+SUMIF('2022'!B:B,B219,'2022'!C:C)</f>
        <v>1671094.78</v>
      </c>
      <c r="J219" s="27">
        <v>44925</v>
      </c>
      <c r="K219" s="103" t="s">
        <v>102</v>
      </c>
    </row>
    <row r="220" spans="1:12" x14ac:dyDescent="0.3">
      <c r="A220" s="81">
        <f t="shared" si="22"/>
        <v>121</v>
      </c>
      <c r="B220" s="104" t="s">
        <v>240</v>
      </c>
      <c r="C220" s="105">
        <v>1983</v>
      </c>
      <c r="D220" s="100"/>
      <c r="E220" s="101" t="s">
        <v>104</v>
      </c>
      <c r="F220" s="102">
        <v>5</v>
      </c>
      <c r="G220" s="91">
        <v>6105.22</v>
      </c>
      <c r="H220" s="92">
        <v>288</v>
      </c>
      <c r="I220" s="26">
        <f>SUMIF('2020'!B:B,B220,'2020'!C:C)+SUMIF('2021'!B:B,B220,'2021'!C:C)+SUMIF('2022'!B:B,B220,'2022'!C:C)</f>
        <v>1215027.28</v>
      </c>
      <c r="J220" s="27">
        <v>44925</v>
      </c>
      <c r="K220" s="103" t="s">
        <v>102</v>
      </c>
    </row>
    <row r="221" spans="1:12" x14ac:dyDescent="0.3">
      <c r="A221" s="81">
        <f t="shared" si="22"/>
        <v>122</v>
      </c>
      <c r="B221" s="104" t="s">
        <v>241</v>
      </c>
      <c r="C221" s="105">
        <v>1986</v>
      </c>
      <c r="D221" s="100">
        <v>2019</v>
      </c>
      <c r="E221" s="101" t="s">
        <v>104</v>
      </c>
      <c r="F221" s="102">
        <v>9</v>
      </c>
      <c r="G221" s="91">
        <v>7963.1</v>
      </c>
      <c r="H221" s="92">
        <v>400</v>
      </c>
      <c r="I221" s="26">
        <f>SUMIF('2020'!B:B,B221,'2020'!C:C)+SUMIF('2021'!B:B,B221,'2021'!C:C)+SUMIF('2022'!B:B,B221,'2022'!C:C)</f>
        <v>1816566.42</v>
      </c>
      <c r="J221" s="27">
        <v>44925</v>
      </c>
      <c r="K221" s="103" t="s">
        <v>102</v>
      </c>
    </row>
    <row r="222" spans="1:12" x14ac:dyDescent="0.3">
      <c r="A222" s="81">
        <f t="shared" si="22"/>
        <v>123</v>
      </c>
      <c r="B222" s="104" t="s">
        <v>242</v>
      </c>
      <c r="C222" s="105">
        <v>1986</v>
      </c>
      <c r="D222" s="100"/>
      <c r="E222" s="101" t="s">
        <v>130</v>
      </c>
      <c r="F222" s="102">
        <v>5</v>
      </c>
      <c r="G222" s="91">
        <v>2645.26</v>
      </c>
      <c r="H222" s="92">
        <v>130</v>
      </c>
      <c r="I222" s="26">
        <f>SUMIF('2020'!B:B,B222,'2020'!C:C)+SUMIF('2021'!B:B,B222,'2021'!C:C)+SUMIF('2022'!B:B,B222,'2022'!C:C)</f>
        <v>567691.91</v>
      </c>
      <c r="J222" s="27">
        <v>44925</v>
      </c>
      <c r="K222" s="103" t="s">
        <v>102</v>
      </c>
    </row>
    <row r="223" spans="1:12" x14ac:dyDescent="0.3">
      <c r="A223" s="81">
        <f t="shared" si="22"/>
        <v>124</v>
      </c>
      <c r="B223" s="104" t="s">
        <v>243</v>
      </c>
      <c r="C223" s="105">
        <v>1986</v>
      </c>
      <c r="D223" s="100"/>
      <c r="E223" s="101" t="s">
        <v>130</v>
      </c>
      <c r="F223" s="102">
        <v>4</v>
      </c>
      <c r="G223" s="91">
        <v>2073.61</v>
      </c>
      <c r="H223" s="92">
        <v>96</v>
      </c>
      <c r="I223" s="26">
        <f>SUMIF('2020'!B:B,B223,'2020'!C:C)+SUMIF('2021'!B:B,B223,'2021'!C:C)+SUMIF('2022'!B:B,B223,'2022'!C:C)</f>
        <v>438869.27</v>
      </c>
      <c r="J223" s="27">
        <v>44925</v>
      </c>
      <c r="K223" s="103" t="s">
        <v>102</v>
      </c>
    </row>
    <row r="224" spans="1:12" x14ac:dyDescent="0.3">
      <c r="A224" s="81">
        <f t="shared" si="22"/>
        <v>125</v>
      </c>
      <c r="B224" s="104" t="s">
        <v>244</v>
      </c>
      <c r="C224" s="105">
        <v>1992</v>
      </c>
      <c r="D224" s="100"/>
      <c r="E224" s="101" t="s">
        <v>130</v>
      </c>
      <c r="F224" s="102">
        <v>5</v>
      </c>
      <c r="G224" s="91">
        <v>3896.36</v>
      </c>
      <c r="H224" s="92">
        <v>184</v>
      </c>
      <c r="I224" s="26">
        <f>SUMIF('2020'!B:B,B224,'2020'!C:C)+SUMIF('2021'!B:B,B224,'2021'!C:C)+SUMIF('2022'!B:B,B224,'2022'!C:C)</f>
        <v>1164168.6100000001</v>
      </c>
      <c r="J224" s="27">
        <v>44925</v>
      </c>
      <c r="K224" s="103" t="s">
        <v>102</v>
      </c>
    </row>
    <row r="225" spans="1:11" x14ac:dyDescent="0.3">
      <c r="A225" s="81">
        <f t="shared" si="22"/>
        <v>126</v>
      </c>
      <c r="B225" s="104" t="s">
        <v>245</v>
      </c>
      <c r="C225" s="105">
        <v>1978</v>
      </c>
      <c r="D225" s="100"/>
      <c r="E225" s="101" t="s">
        <v>130</v>
      </c>
      <c r="F225" s="102">
        <v>5</v>
      </c>
      <c r="G225" s="91">
        <v>8461.14</v>
      </c>
      <c r="H225" s="92">
        <v>399</v>
      </c>
      <c r="I225" s="26">
        <f>SUMIF('2020'!B:B,B225,'2020'!C:C)+SUMIF('2021'!B:B,B225,'2021'!C:C)+SUMIF('2022'!B:B,B225,'2022'!C:C)</f>
        <v>2457487.06</v>
      </c>
      <c r="J225" s="27">
        <v>44925</v>
      </c>
      <c r="K225" s="103" t="s">
        <v>102</v>
      </c>
    </row>
    <row r="226" spans="1:11" x14ac:dyDescent="0.3">
      <c r="A226" s="81">
        <f t="shared" si="22"/>
        <v>127</v>
      </c>
      <c r="B226" s="104" t="s">
        <v>321</v>
      </c>
      <c r="C226" s="105">
        <v>1976</v>
      </c>
      <c r="D226" s="308"/>
      <c r="E226" s="309"/>
      <c r="F226" s="102">
        <v>5</v>
      </c>
      <c r="G226" s="83">
        <v>5705.4</v>
      </c>
      <c r="H226" s="81"/>
      <c r="I226" s="26">
        <f>SUMIF('2020'!B:B,B226,'2020'!C:C)+SUMIF('2021'!B:B,B226,'2021'!C:C)+SUMIF('2022'!B:B,B226,'2022'!C:C)</f>
        <v>630325.62</v>
      </c>
      <c r="J226" s="27">
        <v>44925</v>
      </c>
      <c r="K226" s="103" t="s">
        <v>102</v>
      </c>
    </row>
    <row r="227" spans="1:11" x14ac:dyDescent="0.3">
      <c r="A227" s="81">
        <f t="shared" si="22"/>
        <v>128</v>
      </c>
      <c r="B227" s="104" t="s">
        <v>322</v>
      </c>
      <c r="C227" s="105">
        <v>1996</v>
      </c>
      <c r="D227" s="308"/>
      <c r="E227" s="309"/>
      <c r="F227" s="102">
        <v>5</v>
      </c>
      <c r="G227" s="83">
        <v>4143</v>
      </c>
      <c r="H227" s="81"/>
      <c r="I227" s="26">
        <f>SUMIF('2020'!B:B,B227,'2020'!C:C)+SUMIF('2021'!B:B,B227,'2021'!C:C)+SUMIF('2022'!B:B,B227,'2022'!C:C)</f>
        <v>1082496.32</v>
      </c>
      <c r="J227" s="27">
        <v>44925</v>
      </c>
      <c r="K227" s="103" t="s">
        <v>102</v>
      </c>
    </row>
    <row r="228" spans="1:11" x14ac:dyDescent="0.3">
      <c r="A228" s="81">
        <f t="shared" si="22"/>
        <v>129</v>
      </c>
      <c r="B228" s="104" t="s">
        <v>246</v>
      </c>
      <c r="C228" s="105">
        <v>1998</v>
      </c>
      <c r="D228" s="100"/>
      <c r="E228" s="101" t="s">
        <v>130</v>
      </c>
      <c r="F228" s="102">
        <v>5</v>
      </c>
      <c r="G228" s="91">
        <v>4807.8999999999996</v>
      </c>
      <c r="H228" s="92">
        <v>198</v>
      </c>
      <c r="I228" s="26">
        <f>SUMIF('2020'!B:B,B228,'2020'!C:C)+SUMIF('2021'!B:B,B228,'2021'!C:C)+SUMIF('2022'!B:B,B228,'2022'!C:C)</f>
        <v>1129227.03</v>
      </c>
      <c r="J228" s="27">
        <v>44925</v>
      </c>
      <c r="K228" s="103" t="s">
        <v>102</v>
      </c>
    </row>
    <row r="229" spans="1:11" x14ac:dyDescent="0.3">
      <c r="A229" s="81">
        <f t="shared" si="22"/>
        <v>130</v>
      </c>
      <c r="B229" s="104" t="s">
        <v>324</v>
      </c>
      <c r="C229" s="105">
        <v>1986</v>
      </c>
      <c r="D229" s="308"/>
      <c r="E229" s="309"/>
      <c r="F229" s="102">
        <v>5</v>
      </c>
      <c r="G229" s="83">
        <v>2565.1999999999998</v>
      </c>
      <c r="H229" s="81"/>
      <c r="I229" s="26">
        <f>SUMIF('2020'!B:B,B229,'2020'!C:C)+SUMIF('2021'!B:B,B229,'2021'!C:C)+SUMIF('2022'!B:B,B229,'2022'!C:C)</f>
        <v>544173.22</v>
      </c>
      <c r="J229" s="27">
        <v>44925</v>
      </c>
      <c r="K229" s="103" t="s">
        <v>102</v>
      </c>
    </row>
    <row r="230" spans="1:11" x14ac:dyDescent="0.3">
      <c r="A230" s="81">
        <f t="shared" si="22"/>
        <v>131</v>
      </c>
      <c r="B230" s="104" t="s">
        <v>323</v>
      </c>
      <c r="C230" s="105">
        <v>1984</v>
      </c>
      <c r="D230" s="308"/>
      <c r="E230" s="309"/>
      <c r="F230" s="102"/>
      <c r="G230" s="83">
        <v>2357.6</v>
      </c>
      <c r="H230" s="81"/>
      <c r="I230" s="26">
        <f>SUMIF('2020'!B:B,B230,'2020'!C:C)+SUMIF('2021'!B:B,B230,'2021'!C:C)+SUMIF('2022'!B:B,B230,'2022'!C:C)</f>
        <v>518409.35</v>
      </c>
      <c r="J230" s="27">
        <v>44925</v>
      </c>
      <c r="K230" s="103" t="s">
        <v>102</v>
      </c>
    </row>
    <row r="231" spans="1:11" x14ac:dyDescent="0.3">
      <c r="A231" s="81">
        <f t="shared" si="22"/>
        <v>132</v>
      </c>
      <c r="B231" s="104" t="s">
        <v>247</v>
      </c>
      <c r="C231" s="105">
        <v>1984</v>
      </c>
      <c r="D231" s="100"/>
      <c r="E231" s="101" t="s">
        <v>130</v>
      </c>
      <c r="F231" s="102">
        <v>5</v>
      </c>
      <c r="G231" s="91">
        <v>3580.26</v>
      </c>
      <c r="H231" s="92">
        <v>169</v>
      </c>
      <c r="I231" s="26">
        <f>SUMIF('2020'!B:B,B231,'2020'!C:C)+SUMIF('2021'!B:B,B231,'2021'!C:C)+SUMIF('2022'!B:B,B231,'2022'!C:C)</f>
        <v>1089272.1599999999</v>
      </c>
      <c r="J231" s="27">
        <v>44925</v>
      </c>
      <c r="K231" s="103" t="s">
        <v>102</v>
      </c>
    </row>
    <row r="232" spans="1:11" x14ac:dyDescent="0.3">
      <c r="A232" s="81">
        <f t="shared" si="22"/>
        <v>133</v>
      </c>
      <c r="B232" s="104" t="s">
        <v>248</v>
      </c>
      <c r="C232" s="105">
        <v>1981</v>
      </c>
      <c r="D232" s="100"/>
      <c r="E232" s="101" t="s">
        <v>104</v>
      </c>
      <c r="F232" s="102">
        <v>5</v>
      </c>
      <c r="G232" s="91">
        <v>4525.7</v>
      </c>
      <c r="H232" s="92">
        <v>239</v>
      </c>
      <c r="I232" s="26">
        <f>SUMIF('2020'!B:B,B232,'2020'!C:C)+SUMIF('2021'!B:B,B232,'2021'!C:C)+SUMIF('2022'!B:B,B232,'2022'!C:C)</f>
        <v>450987.97</v>
      </c>
      <c r="J232" s="27">
        <v>44925</v>
      </c>
      <c r="K232" s="103" t="s">
        <v>102</v>
      </c>
    </row>
    <row r="233" spans="1:11" x14ac:dyDescent="0.3">
      <c r="A233" s="81">
        <f t="shared" si="22"/>
        <v>134</v>
      </c>
      <c r="B233" s="104" t="s">
        <v>249</v>
      </c>
      <c r="C233" s="105">
        <v>1989</v>
      </c>
      <c r="D233" s="100"/>
      <c r="E233" s="101" t="s">
        <v>104</v>
      </c>
      <c r="F233" s="102">
        <v>5</v>
      </c>
      <c r="G233" s="91">
        <v>5628.5</v>
      </c>
      <c r="H233" s="92">
        <v>241</v>
      </c>
      <c r="I233" s="26">
        <f>SUMIF('2020'!B:B,B233,'2020'!C:C)+SUMIF('2021'!B:B,B233,'2021'!C:C)+SUMIF('2022'!B:B,B233,'2022'!C:C)</f>
        <v>284821.93</v>
      </c>
      <c r="J233" s="27">
        <v>44925</v>
      </c>
      <c r="K233" s="103" t="s">
        <v>102</v>
      </c>
    </row>
    <row r="234" spans="1:11" x14ac:dyDescent="0.3">
      <c r="A234" s="81">
        <f t="shared" si="22"/>
        <v>135</v>
      </c>
      <c r="B234" s="104" t="s">
        <v>325</v>
      </c>
      <c r="C234" s="105">
        <v>1973</v>
      </c>
      <c r="D234" s="308"/>
      <c r="E234" s="309"/>
      <c r="F234" s="102">
        <v>5</v>
      </c>
      <c r="G234" s="83">
        <v>2930.4</v>
      </c>
      <c r="H234" s="81"/>
      <c r="I234" s="26">
        <f>SUMIF('2020'!B:B,B234,'2020'!C:C)+SUMIF('2021'!B:B,B234,'2021'!C:C)+SUMIF('2022'!B:B,B234,'2022'!C:C)</f>
        <v>847498.69</v>
      </c>
      <c r="J234" s="27">
        <v>44925</v>
      </c>
      <c r="K234" s="103" t="s">
        <v>102</v>
      </c>
    </row>
    <row r="235" spans="1:11" x14ac:dyDescent="0.3">
      <c r="A235" s="81">
        <f t="shared" si="22"/>
        <v>136</v>
      </c>
      <c r="B235" s="104" t="s">
        <v>250</v>
      </c>
      <c r="C235" s="105">
        <v>1974</v>
      </c>
      <c r="D235" s="100"/>
      <c r="E235" s="101" t="s">
        <v>130</v>
      </c>
      <c r="F235" s="102">
        <v>5</v>
      </c>
      <c r="G235" s="91">
        <v>2673.19</v>
      </c>
      <c r="H235" s="92">
        <v>139</v>
      </c>
      <c r="I235" s="26">
        <f>SUMIF('2020'!B:B,B235,'2020'!C:C)+SUMIF('2021'!B:B,B235,'2021'!C:C)+SUMIF('2022'!B:B,B235,'2022'!C:C)</f>
        <v>671687.24</v>
      </c>
      <c r="J235" s="27">
        <v>44925</v>
      </c>
      <c r="K235" s="103" t="s">
        <v>102</v>
      </c>
    </row>
    <row r="236" spans="1:11" x14ac:dyDescent="0.3">
      <c r="A236" s="81">
        <f t="shared" si="22"/>
        <v>137</v>
      </c>
      <c r="B236" s="104" t="s">
        <v>326</v>
      </c>
      <c r="C236" s="105">
        <v>1995</v>
      </c>
      <c r="D236" s="308"/>
      <c r="E236" s="309"/>
      <c r="F236" s="102">
        <v>5</v>
      </c>
      <c r="G236" s="83">
        <v>6847.7</v>
      </c>
      <c r="H236" s="81"/>
      <c r="I236" s="26">
        <f>SUMIF('2020'!B:B,B236,'2020'!C:C)+SUMIF('2021'!B:B,B236,'2021'!C:C)+SUMIF('2022'!B:B,B236,'2022'!C:C)</f>
        <v>1635829.58</v>
      </c>
      <c r="J236" s="27">
        <v>44925</v>
      </c>
      <c r="K236" s="103" t="s">
        <v>102</v>
      </c>
    </row>
    <row r="237" spans="1:11" x14ac:dyDescent="0.3">
      <c r="A237" s="81">
        <f t="shared" si="22"/>
        <v>138</v>
      </c>
      <c r="B237" s="104" t="s">
        <v>327</v>
      </c>
      <c r="C237" s="105">
        <v>1982</v>
      </c>
      <c r="D237" s="308"/>
      <c r="E237" s="309"/>
      <c r="F237" s="102">
        <v>5</v>
      </c>
      <c r="G237" s="83">
        <v>2363</v>
      </c>
      <c r="H237" s="81"/>
      <c r="I237" s="26">
        <f>SUMIF('2020'!B:B,B237,'2020'!C:C)+SUMIF('2021'!B:B,B237,'2021'!C:C)+SUMIF('2022'!B:B,B237,'2022'!C:C)</f>
        <v>468218.21</v>
      </c>
      <c r="J237" s="27">
        <v>44925</v>
      </c>
      <c r="K237" s="103" t="s">
        <v>102</v>
      </c>
    </row>
    <row r="238" spans="1:11" x14ac:dyDescent="0.3">
      <c r="A238" s="81">
        <f t="shared" si="22"/>
        <v>139</v>
      </c>
      <c r="B238" s="104" t="s">
        <v>251</v>
      </c>
      <c r="C238" s="105">
        <v>1988</v>
      </c>
      <c r="D238" s="100"/>
      <c r="E238" s="101" t="s">
        <v>104</v>
      </c>
      <c r="F238" s="102">
        <v>5</v>
      </c>
      <c r="G238" s="91">
        <v>3221.6</v>
      </c>
      <c r="H238" s="92">
        <v>135</v>
      </c>
      <c r="I238" s="26">
        <f>SUMIF('2020'!B:B,B238,'2020'!C:C)+SUMIF('2021'!B:B,B238,'2021'!C:C)+SUMIF('2022'!B:B,B238,'2022'!C:C)</f>
        <v>775713.44</v>
      </c>
      <c r="J238" s="27">
        <v>44925</v>
      </c>
      <c r="K238" s="103" t="s">
        <v>102</v>
      </c>
    </row>
    <row r="239" spans="1:11" x14ac:dyDescent="0.3">
      <c r="A239" s="81">
        <f t="shared" si="22"/>
        <v>140</v>
      </c>
      <c r="B239" s="104" t="s">
        <v>252</v>
      </c>
      <c r="C239" s="105">
        <v>1984</v>
      </c>
      <c r="D239" s="100">
        <v>2019</v>
      </c>
      <c r="E239" s="101" t="s">
        <v>104</v>
      </c>
      <c r="F239" s="102">
        <v>5</v>
      </c>
      <c r="G239" s="91">
        <v>10334.030000000001</v>
      </c>
      <c r="H239" s="92">
        <v>491</v>
      </c>
      <c r="I239" s="26">
        <f>SUMIF('2020'!B:B,B239,'2020'!C:C)+SUMIF('2021'!B:B,B239,'2021'!C:C)+SUMIF('2022'!B:B,B239,'2022'!C:C)</f>
        <v>2293426.16</v>
      </c>
      <c r="J239" s="27">
        <v>44925</v>
      </c>
      <c r="K239" s="103" t="s">
        <v>102</v>
      </c>
    </row>
    <row r="240" spans="1:11" ht="16.8" x14ac:dyDescent="0.3">
      <c r="A240" s="81">
        <f t="shared" si="22"/>
        <v>141</v>
      </c>
      <c r="B240" s="70" t="s">
        <v>330</v>
      </c>
      <c r="C240" s="303">
        <v>1993</v>
      </c>
      <c r="D240" s="308"/>
      <c r="E240" s="309"/>
      <c r="F240" s="310">
        <v>9</v>
      </c>
      <c r="G240" s="304">
        <v>9870</v>
      </c>
      <c r="H240" s="81"/>
      <c r="I240" s="26">
        <f>SUMIF('2020'!B:B,B240,'2020'!C:C)+SUMIF('2021'!B:B,B240,'2021'!C:C)+SUMIF('2022'!B:B,B240,'2022'!C:C)</f>
        <v>241470</v>
      </c>
      <c r="J240" s="27">
        <v>44925</v>
      </c>
      <c r="K240" s="103" t="s">
        <v>102</v>
      </c>
    </row>
    <row r="241" spans="1:12" ht="16.8" x14ac:dyDescent="0.3">
      <c r="A241" s="81">
        <f t="shared" si="22"/>
        <v>142</v>
      </c>
      <c r="B241" s="70" t="s">
        <v>331</v>
      </c>
      <c r="C241" s="303">
        <v>1992</v>
      </c>
      <c r="D241" s="308"/>
      <c r="E241" s="309"/>
      <c r="F241" s="310">
        <v>5</v>
      </c>
      <c r="G241" s="304">
        <v>5577.2</v>
      </c>
      <c r="H241" s="81"/>
      <c r="I241" s="26">
        <f>SUMIF('2020'!B:B,B241,'2020'!C:C)+SUMIF('2021'!B:B,B241,'2021'!C:C)+SUMIF('2022'!B:B,B241,'2022'!C:C)</f>
        <v>1053145.1000000001</v>
      </c>
      <c r="J241" s="27">
        <v>44925</v>
      </c>
      <c r="K241" s="103" t="s">
        <v>102</v>
      </c>
    </row>
    <row r="242" spans="1:12" ht="16.8" x14ac:dyDescent="0.3">
      <c r="A242" s="81">
        <f t="shared" si="22"/>
        <v>143</v>
      </c>
      <c r="B242" s="70" t="s">
        <v>332</v>
      </c>
      <c r="C242" s="303">
        <v>1990</v>
      </c>
      <c r="D242" s="308"/>
      <c r="E242" s="309"/>
      <c r="F242" s="310">
        <v>5</v>
      </c>
      <c r="G242" s="304">
        <v>4158.3</v>
      </c>
      <c r="H242" s="81"/>
      <c r="I242" s="26">
        <f>SUMIF('2020'!B:B,B242,'2020'!C:C)+SUMIF('2021'!B:B,B242,'2021'!C:C)+SUMIF('2022'!B:B,B242,'2022'!C:C)</f>
        <v>1349285.88</v>
      </c>
      <c r="J242" s="27">
        <v>44925</v>
      </c>
      <c r="K242" s="103" t="s">
        <v>102</v>
      </c>
    </row>
    <row r="243" spans="1:12" ht="16.8" x14ac:dyDescent="0.3">
      <c r="A243" s="81">
        <f t="shared" si="22"/>
        <v>144</v>
      </c>
      <c r="B243" s="70" t="s">
        <v>328</v>
      </c>
      <c r="C243" s="303">
        <v>1993</v>
      </c>
      <c r="D243" s="308"/>
      <c r="E243" s="309"/>
      <c r="F243" s="310">
        <v>5</v>
      </c>
      <c r="G243" s="304">
        <v>5687.3</v>
      </c>
      <c r="H243" s="81"/>
      <c r="I243" s="26">
        <f>SUMIF('2020'!B:B,B243,'2020'!C:C)+SUMIF('2021'!B:B,B243,'2021'!C:C)+SUMIF('2022'!B:B,B243,'2022'!C:C)</f>
        <v>1697478.7400000002</v>
      </c>
      <c r="J243" s="27">
        <v>44925</v>
      </c>
      <c r="K243" s="103" t="s">
        <v>102</v>
      </c>
    </row>
    <row r="244" spans="1:12" ht="16.8" x14ac:dyDescent="0.3">
      <c r="A244" s="81">
        <f t="shared" si="22"/>
        <v>145</v>
      </c>
      <c r="B244" s="70" t="s">
        <v>329</v>
      </c>
      <c r="C244" s="303">
        <v>1992</v>
      </c>
      <c r="D244" s="308"/>
      <c r="E244" s="309"/>
      <c r="F244" s="310">
        <v>5</v>
      </c>
      <c r="G244" s="304">
        <v>5592.9</v>
      </c>
      <c r="H244" s="81"/>
      <c r="I244" s="26">
        <f>SUMIF('2020'!B:B,B244,'2020'!C:C)+SUMIF('2021'!B:B,B244,'2021'!C:C)+SUMIF('2022'!B:B,B244,'2022'!C:C)</f>
        <v>981444.59</v>
      </c>
      <c r="J244" s="27">
        <v>44925</v>
      </c>
      <c r="K244" s="103" t="s">
        <v>102</v>
      </c>
    </row>
    <row r="245" spans="1:12" ht="16.8" x14ac:dyDescent="0.3">
      <c r="A245" s="81">
        <f t="shared" si="22"/>
        <v>146</v>
      </c>
      <c r="B245" s="104" t="s">
        <v>333</v>
      </c>
      <c r="C245" s="311">
        <v>1999</v>
      </c>
      <c r="D245" s="308"/>
      <c r="E245" s="309"/>
      <c r="F245" s="312" t="s">
        <v>335</v>
      </c>
      <c r="G245" s="304">
        <v>4171.3</v>
      </c>
      <c r="H245" s="81"/>
      <c r="I245" s="26">
        <f>SUMIF('2020'!B:B,B245,'2020'!C:C)+SUMIF('2021'!B:B,B245,'2021'!C:C)+SUMIF('2022'!B:B,B245,'2022'!C:C)</f>
        <v>961868.77</v>
      </c>
      <c r="J245" s="27">
        <v>44925</v>
      </c>
      <c r="K245" s="103" t="s">
        <v>102</v>
      </c>
    </row>
    <row r="246" spans="1:12" ht="18.600000000000001" customHeight="1" x14ac:dyDescent="0.3">
      <c r="A246" s="81">
        <f t="shared" si="22"/>
        <v>147</v>
      </c>
      <c r="B246" s="104" t="s">
        <v>253</v>
      </c>
      <c r="C246" s="105">
        <v>1995</v>
      </c>
      <c r="D246" s="100"/>
      <c r="E246" s="101" t="s">
        <v>130</v>
      </c>
      <c r="F246" s="102">
        <v>5</v>
      </c>
      <c r="G246" s="91">
        <v>4944.47</v>
      </c>
      <c r="H246" s="92">
        <v>211</v>
      </c>
      <c r="I246" s="26">
        <f>SUMIF('2020'!B:B,B246,'2020'!C:C)+SUMIF('2021'!B:B,B246,'2021'!C:C)+SUMIF('2022'!B:B,B246,'2022'!C:C)</f>
        <v>236053.04</v>
      </c>
      <c r="J246" s="27">
        <v>44925</v>
      </c>
      <c r="K246" s="103" t="s">
        <v>102</v>
      </c>
    </row>
    <row r="247" spans="1:12" ht="18.600000000000001" customHeight="1" x14ac:dyDescent="0.3">
      <c r="A247" s="81">
        <f t="shared" si="22"/>
        <v>148</v>
      </c>
      <c r="B247" s="104" t="s">
        <v>334</v>
      </c>
      <c r="C247" s="105">
        <v>1995</v>
      </c>
      <c r="D247" s="308"/>
      <c r="E247" s="309"/>
      <c r="F247" s="102">
        <v>5</v>
      </c>
      <c r="G247" s="83">
        <v>5535.6</v>
      </c>
      <c r="H247" s="81"/>
      <c r="I247" s="26">
        <f>SUMIF('2020'!B:B,B247,'2020'!C:C)+SUMIF('2021'!B:B,B247,'2021'!C:C)+SUMIF('2022'!B:B,B247,'2022'!C:C)</f>
        <v>1316310.3500000001</v>
      </c>
      <c r="J247" s="27">
        <v>44925</v>
      </c>
      <c r="K247" s="103" t="s">
        <v>102</v>
      </c>
    </row>
    <row r="248" spans="1:12" ht="19.8" customHeight="1" x14ac:dyDescent="0.3">
      <c r="A248" s="81">
        <f t="shared" si="22"/>
        <v>149</v>
      </c>
      <c r="B248" s="104" t="s">
        <v>254</v>
      </c>
      <c r="C248" s="105">
        <v>1989</v>
      </c>
      <c r="D248" s="100"/>
      <c r="E248" s="101" t="s">
        <v>130</v>
      </c>
      <c r="F248" s="102">
        <v>5</v>
      </c>
      <c r="G248" s="91">
        <v>4828.3999999999996</v>
      </c>
      <c r="H248" s="92">
        <v>248</v>
      </c>
      <c r="I248" s="26">
        <f>SUMIF('2020'!B:B,B248,'2020'!C:C)+SUMIF('2021'!B:B,B248,'2021'!C:C)+SUMIF('2022'!B:B,B248,'2022'!C:C)</f>
        <v>788999.53</v>
      </c>
      <c r="J248" s="27">
        <v>44925</v>
      </c>
      <c r="K248" s="103" t="s">
        <v>102</v>
      </c>
    </row>
    <row r="249" spans="1:12" ht="19.8" customHeight="1" x14ac:dyDescent="0.3">
      <c r="A249" s="81">
        <f t="shared" si="22"/>
        <v>150</v>
      </c>
      <c r="B249" s="104" t="s">
        <v>336</v>
      </c>
      <c r="C249" s="105">
        <v>1986</v>
      </c>
      <c r="D249" s="308"/>
      <c r="E249" s="309"/>
      <c r="F249" s="102">
        <v>5</v>
      </c>
      <c r="G249" s="83">
        <v>4492.2</v>
      </c>
      <c r="H249" s="81"/>
      <c r="I249" s="26">
        <f>SUMIF('2020'!B:B,B249,'2020'!C:C)+SUMIF('2021'!B:B,B249,'2021'!C:C)+SUMIF('2022'!B:B,B249,'2022'!C:C)</f>
        <v>1341219.24</v>
      </c>
      <c r="J249" s="27">
        <v>44925</v>
      </c>
      <c r="K249" s="103" t="s">
        <v>102</v>
      </c>
    </row>
    <row r="250" spans="1:12" ht="16.8" customHeight="1" x14ac:dyDescent="0.3">
      <c r="A250" s="81">
        <f t="shared" si="22"/>
        <v>151</v>
      </c>
      <c r="B250" s="104" t="s">
        <v>255</v>
      </c>
      <c r="C250" s="105">
        <v>1986</v>
      </c>
      <c r="D250" s="100"/>
      <c r="E250" s="101" t="s">
        <v>130</v>
      </c>
      <c r="F250" s="102">
        <v>5</v>
      </c>
      <c r="G250" s="91">
        <v>4017.9</v>
      </c>
      <c r="H250" s="92">
        <v>211</v>
      </c>
      <c r="I250" s="26">
        <f>SUMIF('2020'!B:B,B250,'2020'!C:C)+SUMIF('2021'!B:B,B250,'2021'!C:C)+SUMIF('2022'!B:B,B250,'2022'!C:C)</f>
        <v>726414.17</v>
      </c>
      <c r="J250" s="27">
        <v>44925</v>
      </c>
      <c r="K250" s="103" t="s">
        <v>102</v>
      </c>
    </row>
    <row r="251" spans="1:12" ht="16.8" customHeight="1" x14ac:dyDescent="0.3">
      <c r="A251" s="81">
        <f t="shared" si="22"/>
        <v>152</v>
      </c>
      <c r="B251" s="104" t="s">
        <v>256</v>
      </c>
      <c r="C251" s="105">
        <v>1968</v>
      </c>
      <c r="D251" s="100"/>
      <c r="E251" s="101" t="s">
        <v>128</v>
      </c>
      <c r="F251" s="102">
        <v>5</v>
      </c>
      <c r="G251" s="91">
        <v>3351.82</v>
      </c>
      <c r="H251" s="92">
        <v>175</v>
      </c>
      <c r="I251" s="26">
        <f>SUMIF('2020'!B:B,B251,'2020'!C:C)+SUMIF('2021'!B:B,B251,'2021'!C:C)+SUMIF('2022'!B:B,B251,'2022'!C:C)</f>
        <v>705762</v>
      </c>
      <c r="J251" s="27">
        <v>44925</v>
      </c>
      <c r="K251" s="103" t="s">
        <v>102</v>
      </c>
    </row>
    <row r="252" spans="1:12" ht="21" customHeight="1" x14ac:dyDescent="0.3">
      <c r="A252" s="81">
        <f t="shared" ref="A252:A254" si="23">A251+1</f>
        <v>153</v>
      </c>
      <c r="B252" s="104" t="s">
        <v>308</v>
      </c>
      <c r="C252" s="105">
        <v>1973</v>
      </c>
      <c r="D252" s="308"/>
      <c r="E252" s="309"/>
      <c r="F252" s="102">
        <v>5</v>
      </c>
      <c r="G252" s="83">
        <v>3373.1</v>
      </c>
      <c r="H252" s="81"/>
      <c r="I252" s="26">
        <f>SUMIF('2020'!B:B,B252,'2020'!C:C)+SUMIF('2021'!B:B,B252,'2021'!C:C)+SUMIF('2022'!B:B,B252,'2022'!C:C)</f>
        <v>1392924.46</v>
      </c>
      <c r="J252" s="27">
        <v>44925</v>
      </c>
      <c r="K252" s="103" t="s">
        <v>102</v>
      </c>
    </row>
    <row r="253" spans="1:12" x14ac:dyDescent="0.3">
      <c r="A253" s="81">
        <f t="shared" si="23"/>
        <v>154</v>
      </c>
      <c r="B253" s="104" t="s">
        <v>257</v>
      </c>
      <c r="C253" s="105">
        <v>1990</v>
      </c>
      <c r="D253" s="100"/>
      <c r="E253" s="101" t="s">
        <v>130</v>
      </c>
      <c r="F253" s="102">
        <v>5</v>
      </c>
      <c r="G253" s="91">
        <v>3636.1</v>
      </c>
      <c r="H253" s="106">
        <v>178</v>
      </c>
      <c r="I253" s="26">
        <f>SUMIF('2020'!B:B,B253,'2020'!C:C)+SUMIF('2021'!B:B,B253,'2021'!C:C)+SUMIF('2022'!B:B,B253,'2022'!C:C)</f>
        <v>724791.88</v>
      </c>
      <c r="J253" s="27">
        <v>44925</v>
      </c>
      <c r="K253" s="103" t="s">
        <v>102</v>
      </c>
    </row>
    <row r="254" spans="1:12" x14ac:dyDescent="0.3">
      <c r="A254" s="81">
        <f t="shared" si="23"/>
        <v>155</v>
      </c>
      <c r="B254" s="104" t="s">
        <v>259</v>
      </c>
      <c r="C254" s="105">
        <v>1983</v>
      </c>
      <c r="D254" s="107"/>
      <c r="E254" s="101" t="s">
        <v>130</v>
      </c>
      <c r="F254" s="102">
        <v>5</v>
      </c>
      <c r="G254" s="91">
        <v>3302.91</v>
      </c>
      <c r="H254" s="106">
        <v>183</v>
      </c>
      <c r="I254" s="26">
        <f>SUMIF('2020'!B:B,B254,'2020'!C:C)+SUMIF('2021'!B:B,B254,'2021'!C:C)+SUMIF('2022'!B:B,B254,'2022'!C:C)</f>
        <v>1030858.62</v>
      </c>
      <c r="J254" s="27">
        <v>44925</v>
      </c>
      <c r="K254" s="103" t="s">
        <v>102</v>
      </c>
    </row>
    <row r="255" spans="1:12" x14ac:dyDescent="0.3">
      <c r="A255" s="356" t="s">
        <v>35</v>
      </c>
      <c r="B255" s="356"/>
      <c r="C255" s="26" t="s">
        <v>138</v>
      </c>
      <c r="D255" s="26" t="s">
        <v>138</v>
      </c>
      <c r="E255" s="26" t="s">
        <v>138</v>
      </c>
      <c r="F255" s="26" t="s">
        <v>138</v>
      </c>
      <c r="G255" s="26">
        <f>SUM(G185:G254)</f>
        <v>351912.19999999995</v>
      </c>
      <c r="H255" s="18">
        <f>SUM(H185:H254)</f>
        <v>10463</v>
      </c>
      <c r="I255" s="26">
        <f>SUM(I186:I254)</f>
        <v>80322518.459999993</v>
      </c>
      <c r="J255" s="26" t="s">
        <v>138</v>
      </c>
      <c r="K255" s="26" t="s">
        <v>138</v>
      </c>
      <c r="L255" s="85" t="e">
        <f>#REF!-'2020'!C74</f>
        <v>#REF!</v>
      </c>
    </row>
    <row r="256" spans="1:12" x14ac:dyDescent="0.3">
      <c r="A256" s="382" t="s">
        <v>266</v>
      </c>
      <c r="B256" s="383"/>
      <c r="C256" s="325" t="s">
        <v>138</v>
      </c>
      <c r="D256" s="325" t="s">
        <v>138</v>
      </c>
      <c r="E256" s="325" t="s">
        <v>138</v>
      </c>
      <c r="F256" s="325" t="s">
        <v>138</v>
      </c>
      <c r="G256" s="325">
        <f>G181+G184+G255</f>
        <v>365217.39999999997</v>
      </c>
      <c r="H256" s="76">
        <f>H181+H184+H255</f>
        <v>11115</v>
      </c>
      <c r="I256" s="325">
        <f>I181+I184+I255</f>
        <v>82678094.719999999</v>
      </c>
      <c r="J256" s="325" t="s">
        <v>138</v>
      </c>
      <c r="K256" s="325" t="s">
        <v>138</v>
      </c>
      <c r="L256" s="85"/>
    </row>
    <row r="257" spans="1:12" x14ac:dyDescent="0.3">
      <c r="A257" s="108"/>
      <c r="B257" s="109" t="s">
        <v>83</v>
      </c>
      <c r="C257" s="325" t="s">
        <v>138</v>
      </c>
      <c r="D257" s="325" t="s">
        <v>138</v>
      </c>
      <c r="E257" s="325" t="s">
        <v>138</v>
      </c>
      <c r="F257" s="325" t="s">
        <v>138</v>
      </c>
      <c r="G257" s="325">
        <f>G256+G175+G171+G101+G85+G69+G52+G27+G162+G159+G121+G35</f>
        <v>683147.42999999993</v>
      </c>
      <c r="H257" s="325">
        <f>H256+H175+H171+H101+H85+H69+H52+H27+H162+H159+H121+H35</f>
        <v>211323.46</v>
      </c>
      <c r="I257" s="325">
        <f>I256+I175+I171+I101+I85+I69+I52+I27+I162+I159+I121+I35</f>
        <v>182960815.37</v>
      </c>
      <c r="J257" s="325" t="s">
        <v>138</v>
      </c>
      <c r="K257" s="325" t="s">
        <v>138</v>
      </c>
      <c r="L257" s="85">
        <f>I257-'2020'!C76-'2021'!C178-'2022'!C51</f>
        <v>0</v>
      </c>
    </row>
    <row r="258" spans="1:12" x14ac:dyDescent="0.3">
      <c r="A258" s="108"/>
      <c r="B258" s="110" t="s">
        <v>133</v>
      </c>
      <c r="C258" s="325" t="s">
        <v>138</v>
      </c>
      <c r="D258" s="325" t="s">
        <v>138</v>
      </c>
      <c r="E258" s="325" t="s">
        <v>138</v>
      </c>
      <c r="F258" s="325" t="s">
        <v>138</v>
      </c>
      <c r="G258" s="37"/>
      <c r="H258" s="38"/>
      <c r="I258" s="37">
        <f>'2020'!C77+'2021'!C179+'2022'!C52</f>
        <v>2857734.6627019998</v>
      </c>
      <c r="J258" s="325" t="s">
        <v>138</v>
      </c>
      <c r="K258" s="325" t="s">
        <v>138</v>
      </c>
    </row>
    <row r="259" spans="1:12" ht="31.2" x14ac:dyDescent="0.3">
      <c r="A259" s="108"/>
      <c r="B259" s="111" t="s">
        <v>134</v>
      </c>
      <c r="C259" s="325" t="s">
        <v>138</v>
      </c>
      <c r="D259" s="325" t="s">
        <v>138</v>
      </c>
      <c r="E259" s="325" t="s">
        <v>138</v>
      </c>
      <c r="F259" s="325" t="s">
        <v>138</v>
      </c>
      <c r="G259" s="37"/>
      <c r="H259" s="38"/>
      <c r="I259" s="37">
        <f>I257+I258</f>
        <v>185818550.032702</v>
      </c>
      <c r="J259" s="325" t="s">
        <v>138</v>
      </c>
      <c r="K259" s="325" t="s">
        <v>138</v>
      </c>
      <c r="L259" s="85">
        <f>I259-'2020'!C78-'2021'!C180-'2022'!C53</f>
        <v>0</v>
      </c>
    </row>
    <row r="261" spans="1:12" hidden="1" x14ac:dyDescent="0.3"/>
    <row r="262" spans="1:12" hidden="1" x14ac:dyDescent="0.3">
      <c r="A262" s="112">
        <f>'2020'!A73</f>
        <v>46</v>
      </c>
      <c r="I262" s="115">
        <f>'2020'!C78</f>
        <v>62978326.233352005</v>
      </c>
    </row>
    <row r="263" spans="1:12" hidden="1" x14ac:dyDescent="0.3">
      <c r="A263" s="112">
        <f>'2021'!A133</f>
        <v>60</v>
      </c>
      <c r="I263" s="115">
        <f>'2021'!C180</f>
        <v>101019676.05935</v>
      </c>
    </row>
    <row r="264" spans="1:12" hidden="1" x14ac:dyDescent="0.3">
      <c r="A264" s="112">
        <f>'2022'!A43</f>
        <v>20</v>
      </c>
      <c r="I264" s="115">
        <f>'2022'!C53</f>
        <v>21820547.740000002</v>
      </c>
    </row>
    <row r="265" spans="1:12" hidden="1" x14ac:dyDescent="0.3">
      <c r="A265" s="117">
        <f>SUM(A262:A264)</f>
        <v>126</v>
      </c>
      <c r="I265" s="118">
        <f>SUM(I262:I264)</f>
        <v>185818550.03270203</v>
      </c>
    </row>
    <row r="266" spans="1:12" hidden="1" x14ac:dyDescent="0.3"/>
    <row r="267" spans="1:12" hidden="1" x14ac:dyDescent="0.3">
      <c r="I267" s="115">
        <f>I265-I259</f>
        <v>0</v>
      </c>
    </row>
    <row r="268" spans="1:12" hidden="1" x14ac:dyDescent="0.3"/>
    <row r="269" spans="1:12" hidden="1" x14ac:dyDescent="0.3"/>
    <row r="270" spans="1:12" hidden="1" x14ac:dyDescent="0.3"/>
    <row r="276" spans="9:14" x14ac:dyDescent="0.3">
      <c r="I276" s="118"/>
      <c r="N276" s="85"/>
    </row>
  </sheetData>
  <protectedRanges>
    <protectedRange password="CC6F" sqref="H60 H64:H67" name="Диапазон2_9_1"/>
    <protectedRange password="CC6F" sqref="H57" name="Диапазон2_9_38_1"/>
    <protectedRange password="CC6F" sqref="H58" name="Диапазон2_9_95_1"/>
    <protectedRange password="CC6F" sqref="H55" name="Диапазон2_9_29_1"/>
    <protectedRange password="CC6F" sqref="H56" name="Диапазон2_9_37_1"/>
    <protectedRange password="CC6F" sqref="H59" name="Диапазон2_9_1_1"/>
    <protectedRange password="CC6F" sqref="H61" name="Диапазон2_9_1_3"/>
    <protectedRange password="CC6F" sqref="H63" name="Диапазон2_9_1_4"/>
    <protectedRange password="CC6F" sqref="H62" name="Диапазон2_9_1_5"/>
  </protectedRanges>
  <autoFilter ref="A16:XCK259"/>
  <mergeCells count="72">
    <mergeCell ref="A173:B173"/>
    <mergeCell ref="A181:B181"/>
    <mergeCell ref="A256:B256"/>
    <mergeCell ref="A255:B255"/>
    <mergeCell ref="A176:J176"/>
    <mergeCell ref="A175:B175"/>
    <mergeCell ref="A185:B185"/>
    <mergeCell ref="A184:B184"/>
    <mergeCell ref="A160:J160"/>
    <mergeCell ref="A162:B162"/>
    <mergeCell ref="A158:B158"/>
    <mergeCell ref="A112:B112"/>
    <mergeCell ref="B102:I102"/>
    <mergeCell ref="A103:B103"/>
    <mergeCell ref="A105:B105"/>
    <mergeCell ref="A106:B106"/>
    <mergeCell ref="A111:B111"/>
    <mergeCell ref="A127:B127"/>
    <mergeCell ref="A129:B129"/>
    <mergeCell ref="A120:B120"/>
    <mergeCell ref="A155:B155"/>
    <mergeCell ref="A123:B123"/>
    <mergeCell ref="A121:B121"/>
    <mergeCell ref="A122:J122"/>
    <mergeCell ref="A172:K172"/>
    <mergeCell ref="A87:B87"/>
    <mergeCell ref="A10:K10"/>
    <mergeCell ref="A11:K11"/>
    <mergeCell ref="A54:B54"/>
    <mergeCell ref="A70:K70"/>
    <mergeCell ref="A71:B71"/>
    <mergeCell ref="F12:F15"/>
    <mergeCell ref="G12:G14"/>
    <mergeCell ref="H12:H14"/>
    <mergeCell ref="A69:B69"/>
    <mergeCell ref="I12:I14"/>
    <mergeCell ref="A12:A14"/>
    <mergeCell ref="B12:B14"/>
    <mergeCell ref="C12:D12"/>
    <mergeCell ref="A28:K28"/>
    <mergeCell ref="E12:E15"/>
    <mergeCell ref="A53:K53"/>
    <mergeCell ref="J12:J15"/>
    <mergeCell ref="K12:K15"/>
    <mergeCell ref="C13:C15"/>
    <mergeCell ref="D13:D15"/>
    <mergeCell ref="A36:K36"/>
    <mergeCell ref="A17:K17"/>
    <mergeCell ref="A44:B44"/>
    <mergeCell ref="A86:K86"/>
    <mergeCell ref="A97:B97"/>
    <mergeCell ref="A85:B85"/>
    <mergeCell ref="A94:B94"/>
    <mergeCell ref="A101:B101"/>
    <mergeCell ref="A98:B98"/>
    <mergeCell ref="A100:B100"/>
    <mergeCell ref="A171:B171"/>
    <mergeCell ref="A163:K163"/>
    <mergeCell ref="A151:B151"/>
    <mergeCell ref="A145:B145"/>
    <mergeCell ref="A126:B126"/>
    <mergeCell ref="A134:B134"/>
    <mergeCell ref="A136:B136"/>
    <mergeCell ref="A133:B133"/>
    <mergeCell ref="A130:B130"/>
    <mergeCell ref="A144:B144"/>
    <mergeCell ref="A140:B140"/>
    <mergeCell ref="A150:B150"/>
    <mergeCell ref="A164:B164"/>
    <mergeCell ref="A170:B170"/>
    <mergeCell ref="A156:B156"/>
    <mergeCell ref="A139:B139"/>
  </mergeCells>
  <conditionalFormatting sqref="B64:B68 B57:B58 B60">
    <cfRule type="duplicateValues" dxfId="21" priority="1676"/>
  </conditionalFormatting>
  <conditionalFormatting sqref="A69">
    <cfRule type="duplicateValues" dxfId="20" priority="1677"/>
  </conditionalFormatting>
  <conditionalFormatting sqref="B174">
    <cfRule type="duplicateValues" dxfId="19" priority="1678"/>
  </conditionalFormatting>
  <conditionalFormatting sqref="B55">
    <cfRule type="duplicateValues" dxfId="18" priority="23"/>
  </conditionalFormatting>
  <conditionalFormatting sqref="B56">
    <cfRule type="duplicateValues" dxfId="17" priority="22"/>
  </conditionalFormatting>
  <conditionalFormatting sqref="B59">
    <cfRule type="duplicateValues" dxfId="16" priority="21"/>
  </conditionalFormatting>
  <conditionalFormatting sqref="B61">
    <cfRule type="duplicateValues" dxfId="15" priority="19"/>
  </conditionalFormatting>
  <conditionalFormatting sqref="B63">
    <cfRule type="duplicateValues" dxfId="14" priority="18"/>
  </conditionalFormatting>
  <conditionalFormatting sqref="B62">
    <cfRule type="duplicateValues" dxfId="13" priority="13"/>
  </conditionalFormatting>
  <conditionalFormatting sqref="B186:B188">
    <cfRule type="duplicateValues" dxfId="12" priority="1680"/>
  </conditionalFormatting>
  <conditionalFormatting sqref="B243:B244">
    <cfRule type="duplicateValues" dxfId="11" priority="2"/>
  </conditionalFormatting>
  <conditionalFormatting sqref="B240:B242">
    <cfRule type="duplicateValues" dxfId="10" priority="1681"/>
  </conditionalFormatting>
  <conditionalFormatting sqref="B128">
    <cfRule type="duplicateValues" dxfId="9" priority="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view="pageBreakPreview" zoomScale="60" zoomScaleNormal="70" workbookViewId="0">
      <pane xSplit="3" ySplit="9" topLeftCell="D61" activePane="bottomRight" state="frozen"/>
      <selection pane="topRight" activeCell="D1" sqref="D1"/>
      <selection pane="bottomLeft" activeCell="A11" sqref="A11"/>
      <selection pane="bottomRight" activeCell="B82" sqref="B82"/>
    </sheetView>
  </sheetViews>
  <sheetFormatPr defaultColWidth="9.109375" defaultRowHeight="15.6" x14ac:dyDescent="0.3"/>
  <cols>
    <col min="1" max="1" width="8.33203125" style="188" customWidth="1"/>
    <col min="2" max="2" width="54.33203125" style="189" customWidth="1"/>
    <col min="3" max="3" width="19.88671875" style="7" customWidth="1"/>
    <col min="4" max="4" width="18" style="7" customWidth="1"/>
    <col min="5" max="5" width="18.44140625" style="7" customWidth="1"/>
    <col min="6" max="6" width="19.109375" style="7" bestFit="1" customWidth="1"/>
    <col min="7" max="7" width="16.88671875" style="7" customWidth="1"/>
    <col min="8" max="8" width="16.5546875" style="7" customWidth="1"/>
    <col min="9" max="9" width="18.6640625" style="7" customWidth="1"/>
    <col min="10" max="10" width="12.5546875" style="11" customWidth="1"/>
    <col min="11" max="11" width="15.6640625" style="7" customWidth="1"/>
    <col min="12" max="12" width="13.6640625" style="7" customWidth="1"/>
    <col min="13" max="13" width="13" style="7" bestFit="1" customWidth="1"/>
    <col min="14" max="14" width="18.88671875" style="7" customWidth="1"/>
    <col min="15" max="15" width="13" style="7" bestFit="1" customWidth="1"/>
    <col min="16" max="16" width="18" style="7" customWidth="1"/>
    <col min="17" max="17" width="11.88671875" style="7" customWidth="1"/>
    <col min="18" max="18" width="16.88671875" style="7" customWidth="1"/>
    <col min="19" max="19" width="15.88671875" style="7" customWidth="1"/>
    <col min="20" max="20" width="10.6640625" style="7" customWidth="1"/>
    <col min="21" max="21" width="14.6640625" style="7" customWidth="1"/>
    <col min="22" max="22" width="16" style="7" customWidth="1"/>
    <col min="23" max="23" width="15.5546875" style="7" customWidth="1"/>
    <col min="24" max="25" width="18.5546875" style="7" hidden="1" customWidth="1"/>
    <col min="26" max="26" width="12.44140625" style="120" hidden="1" customWidth="1"/>
    <col min="27" max="27" width="13.44140625" style="120" hidden="1" customWidth="1"/>
    <col min="28" max="28" width="12.6640625" style="120" hidden="1" customWidth="1"/>
    <col min="29" max="29" width="14.44140625" style="120" hidden="1" customWidth="1"/>
    <col min="30" max="32" width="12.44140625" style="120" hidden="1" customWidth="1"/>
    <col min="33" max="33" width="13.109375" style="120" hidden="1" customWidth="1"/>
    <col min="34" max="37" width="12.44140625" style="120" hidden="1" customWidth="1"/>
    <col min="38" max="38" width="10.6640625" style="120" hidden="1" customWidth="1"/>
    <col min="39" max="41" width="9.109375" style="120" hidden="1" customWidth="1"/>
    <col min="42" max="42" width="9.33203125" style="120" customWidth="1"/>
    <col min="43" max="16384" width="9.109375" style="120"/>
  </cols>
  <sheetData>
    <row r="1" spans="1:36" x14ac:dyDescent="0.3">
      <c r="A1" s="397" t="s">
        <v>283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35"/>
      <c r="Y1" s="335"/>
      <c r="Z1" s="335"/>
      <c r="AA1" s="335"/>
      <c r="AB1" s="335"/>
      <c r="AC1" s="335"/>
      <c r="AD1" s="119"/>
      <c r="AE1" s="119"/>
      <c r="AF1" s="119"/>
      <c r="AG1" s="119"/>
      <c r="AH1" s="119"/>
      <c r="AI1" s="119"/>
    </row>
    <row r="2" spans="1:36" ht="0.75" customHeight="1" x14ac:dyDescent="0.3">
      <c r="A2" s="6"/>
      <c r="B2" s="9"/>
      <c r="C2" s="332"/>
      <c r="D2" s="121"/>
      <c r="E2" s="332"/>
      <c r="F2" s="332"/>
      <c r="G2" s="332"/>
      <c r="H2" s="332"/>
      <c r="I2" s="332"/>
      <c r="K2" s="121"/>
      <c r="L2" s="121"/>
      <c r="M2" s="121"/>
      <c r="N2" s="332"/>
      <c r="O2" s="121"/>
      <c r="P2" s="332"/>
      <c r="Q2" s="121"/>
      <c r="R2" s="332"/>
      <c r="S2" s="332"/>
      <c r="T2" s="121"/>
      <c r="U2" s="332"/>
      <c r="V2" s="121"/>
      <c r="W2" s="332"/>
      <c r="X2" s="332"/>
      <c r="Y2" s="332"/>
      <c r="Z2" s="332"/>
      <c r="AA2" s="332"/>
      <c r="AB2" s="122"/>
      <c r="AC2" s="119"/>
      <c r="AD2" s="119"/>
      <c r="AE2" s="119"/>
      <c r="AF2" s="413" t="s">
        <v>0</v>
      </c>
      <c r="AG2" s="413"/>
      <c r="AH2" s="413"/>
      <c r="AI2" s="119"/>
    </row>
    <row r="3" spans="1:36" ht="11.25" customHeight="1" x14ac:dyDescent="0.3">
      <c r="A3" s="403" t="s">
        <v>1</v>
      </c>
      <c r="B3" s="400" t="s">
        <v>2</v>
      </c>
      <c r="C3" s="386" t="s">
        <v>3</v>
      </c>
      <c r="D3" s="398" t="s">
        <v>4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123"/>
      <c r="Y3" s="123"/>
      <c r="Z3" s="124"/>
      <c r="AA3" s="125"/>
      <c r="AB3" s="122"/>
      <c r="AC3" s="119"/>
      <c r="AD3" s="119"/>
      <c r="AE3" s="119"/>
      <c r="AF3" s="119"/>
      <c r="AG3" s="119"/>
      <c r="AH3" s="119"/>
      <c r="AI3" s="119"/>
    </row>
    <row r="4" spans="1:36" ht="46.5" customHeight="1" x14ac:dyDescent="0.3">
      <c r="A4" s="404"/>
      <c r="B4" s="401"/>
      <c r="C4" s="387"/>
      <c r="D4" s="414" t="s">
        <v>5</v>
      </c>
      <c r="E4" s="415"/>
      <c r="F4" s="415"/>
      <c r="G4" s="415"/>
      <c r="H4" s="415"/>
      <c r="I4" s="416"/>
      <c r="J4" s="414" t="s">
        <v>6</v>
      </c>
      <c r="K4" s="415"/>
      <c r="L4" s="416"/>
      <c r="M4" s="417" t="s">
        <v>7</v>
      </c>
      <c r="N4" s="418"/>
      <c r="O4" s="417" t="s">
        <v>8</v>
      </c>
      <c r="P4" s="418"/>
      <c r="Q4" s="417" t="s">
        <v>9</v>
      </c>
      <c r="R4" s="418"/>
      <c r="S4" s="409" t="s">
        <v>24</v>
      </c>
      <c r="T4" s="417" t="s">
        <v>10</v>
      </c>
      <c r="U4" s="418"/>
      <c r="V4" s="394" t="s">
        <v>11</v>
      </c>
      <c r="W4" s="386" t="s">
        <v>12</v>
      </c>
      <c r="X4" s="337"/>
      <c r="Y4" s="337"/>
      <c r="Z4" s="347"/>
      <c r="AA4" s="347"/>
      <c r="AB4" s="347"/>
      <c r="AC4" s="347"/>
      <c r="AD4" s="347"/>
      <c r="AE4" s="347"/>
      <c r="AF4" s="423" t="s">
        <v>13</v>
      </c>
      <c r="AG4" s="423" t="s">
        <v>14</v>
      </c>
      <c r="AH4" s="423" t="s">
        <v>15</v>
      </c>
      <c r="AI4" s="119"/>
    </row>
    <row r="5" spans="1:36" ht="45" customHeight="1" x14ac:dyDescent="0.3">
      <c r="A5" s="404"/>
      <c r="B5" s="401"/>
      <c r="C5" s="387"/>
      <c r="D5" s="394" t="s">
        <v>16</v>
      </c>
      <c r="E5" s="386" t="s">
        <v>17</v>
      </c>
      <c r="F5" s="386" t="s">
        <v>18</v>
      </c>
      <c r="G5" s="386" t="s">
        <v>19</v>
      </c>
      <c r="H5" s="386" t="s">
        <v>20</v>
      </c>
      <c r="I5" s="386" t="s">
        <v>21</v>
      </c>
      <c r="J5" s="406"/>
      <c r="K5" s="394" t="s">
        <v>22</v>
      </c>
      <c r="L5" s="394" t="s">
        <v>23</v>
      </c>
      <c r="M5" s="419"/>
      <c r="N5" s="420"/>
      <c r="O5" s="419"/>
      <c r="P5" s="420"/>
      <c r="Q5" s="419"/>
      <c r="R5" s="420"/>
      <c r="S5" s="387"/>
      <c r="T5" s="419"/>
      <c r="U5" s="420"/>
      <c r="V5" s="395"/>
      <c r="W5" s="387"/>
      <c r="X5" s="333"/>
      <c r="Y5" s="333"/>
      <c r="Z5" s="347"/>
      <c r="AA5" s="347"/>
      <c r="AB5" s="347"/>
      <c r="AC5" s="347"/>
      <c r="AD5" s="347"/>
      <c r="AE5" s="347"/>
      <c r="AF5" s="423"/>
      <c r="AG5" s="423"/>
      <c r="AH5" s="423"/>
      <c r="AI5" s="119"/>
    </row>
    <row r="6" spans="1:36" x14ac:dyDescent="0.3">
      <c r="A6" s="404"/>
      <c r="B6" s="401"/>
      <c r="C6" s="387"/>
      <c r="D6" s="395"/>
      <c r="E6" s="387"/>
      <c r="F6" s="387"/>
      <c r="G6" s="387"/>
      <c r="H6" s="387"/>
      <c r="I6" s="387"/>
      <c r="J6" s="407"/>
      <c r="K6" s="395"/>
      <c r="L6" s="395"/>
      <c r="M6" s="419"/>
      <c r="N6" s="420"/>
      <c r="O6" s="419"/>
      <c r="P6" s="420"/>
      <c r="Q6" s="419"/>
      <c r="R6" s="420"/>
      <c r="S6" s="387"/>
      <c r="T6" s="419"/>
      <c r="U6" s="420"/>
      <c r="V6" s="395"/>
      <c r="W6" s="387"/>
      <c r="X6" s="333"/>
      <c r="Y6" s="333"/>
      <c r="Z6" s="347" t="s">
        <v>25</v>
      </c>
      <c r="AA6" s="347" t="s">
        <v>26</v>
      </c>
      <c r="AB6" s="347" t="s">
        <v>52</v>
      </c>
      <c r="AC6" s="347" t="s">
        <v>28</v>
      </c>
      <c r="AD6" s="347" t="s">
        <v>29</v>
      </c>
      <c r="AE6" s="347"/>
      <c r="AF6" s="423"/>
      <c r="AG6" s="423"/>
      <c r="AH6" s="423"/>
      <c r="AI6" s="119"/>
    </row>
    <row r="7" spans="1:36" ht="15.75" customHeight="1" x14ac:dyDescent="0.3">
      <c r="A7" s="405"/>
      <c r="B7" s="402"/>
      <c r="C7" s="336"/>
      <c r="D7" s="396"/>
      <c r="E7" s="388"/>
      <c r="F7" s="388"/>
      <c r="G7" s="388"/>
      <c r="H7" s="388"/>
      <c r="I7" s="388"/>
      <c r="J7" s="408"/>
      <c r="K7" s="396"/>
      <c r="L7" s="396"/>
      <c r="M7" s="421"/>
      <c r="N7" s="422"/>
      <c r="O7" s="421"/>
      <c r="P7" s="422"/>
      <c r="Q7" s="421"/>
      <c r="R7" s="422"/>
      <c r="S7" s="388"/>
      <c r="T7" s="421"/>
      <c r="U7" s="422"/>
      <c r="V7" s="396"/>
      <c r="W7" s="388"/>
      <c r="X7" s="336"/>
      <c r="Y7" s="336"/>
      <c r="Z7" s="347"/>
      <c r="AA7" s="347"/>
      <c r="AB7" s="347"/>
      <c r="AC7" s="347"/>
      <c r="AD7" s="347"/>
      <c r="AE7" s="347"/>
      <c r="AF7" s="423"/>
      <c r="AG7" s="423"/>
      <c r="AH7" s="423"/>
      <c r="AI7" s="119"/>
    </row>
    <row r="8" spans="1:36" x14ac:dyDescent="0.3">
      <c r="A8" s="126"/>
      <c r="B8" s="127"/>
      <c r="C8" s="347" t="s">
        <v>30</v>
      </c>
      <c r="D8" s="128" t="s">
        <v>30</v>
      </c>
      <c r="E8" s="347" t="s">
        <v>30</v>
      </c>
      <c r="F8" s="347" t="s">
        <v>30</v>
      </c>
      <c r="G8" s="347" t="s">
        <v>30</v>
      </c>
      <c r="H8" s="347" t="s">
        <v>30</v>
      </c>
      <c r="I8" s="347" t="s">
        <v>30</v>
      </c>
      <c r="J8" s="129" t="s">
        <v>31</v>
      </c>
      <c r="K8" s="128" t="s">
        <v>30</v>
      </c>
      <c r="L8" s="128" t="s">
        <v>30</v>
      </c>
      <c r="M8" s="128" t="s">
        <v>32</v>
      </c>
      <c r="N8" s="347" t="s">
        <v>30</v>
      </c>
      <c r="O8" s="128" t="s">
        <v>32</v>
      </c>
      <c r="P8" s="347" t="s">
        <v>30</v>
      </c>
      <c r="Q8" s="128" t="s">
        <v>32</v>
      </c>
      <c r="R8" s="347" t="s">
        <v>30</v>
      </c>
      <c r="S8" s="347" t="s">
        <v>30</v>
      </c>
      <c r="T8" s="128" t="s">
        <v>33</v>
      </c>
      <c r="U8" s="347" t="s">
        <v>30</v>
      </c>
      <c r="V8" s="128" t="s">
        <v>30</v>
      </c>
      <c r="W8" s="347" t="s">
        <v>30</v>
      </c>
      <c r="X8" s="347"/>
      <c r="Y8" s="347"/>
      <c r="Z8" s="347"/>
      <c r="AA8" s="347"/>
      <c r="AB8" s="347"/>
      <c r="AC8" s="347"/>
      <c r="AD8" s="347"/>
      <c r="AE8" s="347"/>
      <c r="AF8" s="423"/>
      <c r="AG8" s="423"/>
      <c r="AH8" s="423"/>
      <c r="AI8" s="7"/>
    </row>
    <row r="9" spans="1:36" x14ac:dyDescent="0.3">
      <c r="A9" s="130">
        <v>1</v>
      </c>
      <c r="B9" s="129">
        <v>2</v>
      </c>
      <c r="C9" s="130">
        <v>3</v>
      </c>
      <c r="D9" s="130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0">
        <v>10</v>
      </c>
      <c r="K9" s="131">
        <v>11</v>
      </c>
      <c r="L9" s="131">
        <v>12</v>
      </c>
      <c r="M9" s="131">
        <v>13</v>
      </c>
      <c r="N9" s="131">
        <v>14</v>
      </c>
      <c r="O9" s="131">
        <v>15</v>
      </c>
      <c r="P9" s="131">
        <v>16</v>
      </c>
      <c r="Q9" s="131">
        <v>17</v>
      </c>
      <c r="R9" s="131">
        <v>18</v>
      </c>
      <c r="S9" s="131">
        <v>19</v>
      </c>
      <c r="T9" s="131">
        <v>20</v>
      </c>
      <c r="U9" s="131">
        <v>21</v>
      </c>
      <c r="V9" s="131">
        <v>22</v>
      </c>
      <c r="W9" s="129">
        <v>23</v>
      </c>
      <c r="X9" s="132"/>
      <c r="Y9" s="132"/>
      <c r="Z9" s="133"/>
      <c r="AA9" s="132"/>
      <c r="AB9" s="132"/>
      <c r="AC9" s="134"/>
      <c r="AD9" s="11"/>
      <c r="AE9" s="11"/>
      <c r="AF9" s="11"/>
      <c r="AG9" s="11"/>
      <c r="AH9" s="11"/>
      <c r="AI9" s="11"/>
    </row>
    <row r="10" spans="1:36" x14ac:dyDescent="0.3">
      <c r="A10" s="389" t="s">
        <v>187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1"/>
      <c r="X10" s="132"/>
      <c r="Y10" s="132"/>
      <c r="Z10" s="133"/>
      <c r="AA10" s="132"/>
      <c r="AB10" s="132"/>
      <c r="AC10" s="134"/>
      <c r="AD10" s="11"/>
      <c r="AE10" s="11"/>
      <c r="AF10" s="11"/>
      <c r="AG10" s="11"/>
      <c r="AH10" s="11"/>
      <c r="AI10" s="11"/>
    </row>
    <row r="11" spans="1:36" x14ac:dyDescent="0.3">
      <c r="A11" s="41" t="s">
        <v>221</v>
      </c>
      <c r="B11" s="135"/>
      <c r="C11" s="136"/>
      <c r="D11" s="136"/>
      <c r="E11" s="137"/>
      <c r="F11" s="137"/>
      <c r="G11" s="137"/>
      <c r="H11" s="137"/>
      <c r="I11" s="137"/>
      <c r="J11" s="136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  <c r="X11" s="132"/>
      <c r="Y11" s="132"/>
      <c r="Z11" s="133"/>
      <c r="AA11" s="132"/>
      <c r="AB11" s="132"/>
      <c r="AC11" s="134"/>
      <c r="AD11" s="11"/>
      <c r="AE11" s="11"/>
      <c r="AF11" s="11"/>
      <c r="AG11" s="11"/>
      <c r="AH11" s="11"/>
      <c r="AI11" s="11"/>
    </row>
    <row r="12" spans="1:36" x14ac:dyDescent="0.3">
      <c r="A12" s="139">
        <v>1</v>
      </c>
      <c r="B12" s="140" t="s">
        <v>290</v>
      </c>
      <c r="C12" s="47">
        <f>D12+K12+L12+N12+P12+R12+S12+U12+V12+W12</f>
        <v>7753272.9199999999</v>
      </c>
      <c r="D12" s="139"/>
      <c r="E12" s="44"/>
      <c r="F12" s="44"/>
      <c r="G12" s="44"/>
      <c r="H12" s="44"/>
      <c r="I12" s="44"/>
      <c r="J12" s="139">
        <v>2</v>
      </c>
      <c r="K12" s="47">
        <v>7346346</v>
      </c>
      <c r="L12" s="47">
        <v>146926.92000000001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141">
        <v>260000</v>
      </c>
      <c r="X12" s="132"/>
      <c r="Y12" s="132"/>
      <c r="Z12" s="133"/>
      <c r="AA12" s="132"/>
      <c r="AB12" s="132"/>
      <c r="AC12" s="134"/>
      <c r="AD12" s="11"/>
      <c r="AE12" s="11"/>
      <c r="AF12" s="11"/>
      <c r="AG12" s="11"/>
      <c r="AH12" s="11"/>
      <c r="AI12" s="11"/>
    </row>
    <row r="13" spans="1:36" x14ac:dyDescent="0.3">
      <c r="A13" s="142" t="s">
        <v>35</v>
      </c>
      <c r="B13" s="143"/>
      <c r="C13" s="47">
        <f t="shared" ref="C13:W13" si="0">SUM(C12:C12)</f>
        <v>7753272.9199999999</v>
      </c>
      <c r="D13" s="47">
        <f t="shared" si="0"/>
        <v>0</v>
      </c>
      <c r="E13" s="47">
        <f t="shared" si="0"/>
        <v>0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139">
        <f t="shared" si="0"/>
        <v>2</v>
      </c>
      <c r="K13" s="47">
        <f t="shared" si="0"/>
        <v>7346346</v>
      </c>
      <c r="L13" s="47">
        <f t="shared" si="0"/>
        <v>146926.92000000001</v>
      </c>
      <c r="M13" s="47">
        <f t="shared" si="0"/>
        <v>0</v>
      </c>
      <c r="N13" s="47">
        <f t="shared" si="0"/>
        <v>0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47">
        <f t="shared" si="0"/>
        <v>0</v>
      </c>
      <c r="V13" s="47">
        <f t="shared" si="0"/>
        <v>0</v>
      </c>
      <c r="W13" s="47">
        <f t="shared" si="0"/>
        <v>260000</v>
      </c>
      <c r="X13" s="132"/>
      <c r="Y13" s="132"/>
      <c r="Z13" s="133"/>
      <c r="AA13" s="132"/>
      <c r="AB13" s="132"/>
      <c r="AC13" s="134"/>
      <c r="AD13" s="11"/>
      <c r="AE13" s="11"/>
      <c r="AF13" s="11"/>
      <c r="AG13" s="11"/>
      <c r="AH13" s="11"/>
      <c r="AI13" s="11"/>
    </row>
    <row r="14" spans="1:36" s="150" customFormat="1" x14ac:dyDescent="0.3">
      <c r="A14" s="392" t="s">
        <v>189</v>
      </c>
      <c r="B14" s="393"/>
      <c r="C14" s="328">
        <f t="shared" ref="C14:W14" si="1">C13</f>
        <v>7753272.9199999999</v>
      </c>
      <c r="D14" s="328">
        <f t="shared" si="1"/>
        <v>0</v>
      </c>
      <c r="E14" s="328">
        <f t="shared" si="1"/>
        <v>0</v>
      </c>
      <c r="F14" s="328">
        <f t="shared" si="1"/>
        <v>0</v>
      </c>
      <c r="G14" s="328">
        <f t="shared" si="1"/>
        <v>0</v>
      </c>
      <c r="H14" s="328">
        <f t="shared" si="1"/>
        <v>0</v>
      </c>
      <c r="I14" s="328">
        <f t="shared" si="1"/>
        <v>0</v>
      </c>
      <c r="J14" s="338">
        <f t="shared" si="1"/>
        <v>2</v>
      </c>
      <c r="K14" s="328">
        <f t="shared" si="1"/>
        <v>7346346</v>
      </c>
      <c r="L14" s="328">
        <f t="shared" si="1"/>
        <v>146926.92000000001</v>
      </c>
      <c r="M14" s="328">
        <f t="shared" si="1"/>
        <v>0</v>
      </c>
      <c r="N14" s="328">
        <f t="shared" si="1"/>
        <v>0</v>
      </c>
      <c r="O14" s="328">
        <f t="shared" si="1"/>
        <v>0</v>
      </c>
      <c r="P14" s="328">
        <f t="shared" si="1"/>
        <v>0</v>
      </c>
      <c r="Q14" s="328">
        <f t="shared" si="1"/>
        <v>0</v>
      </c>
      <c r="R14" s="328">
        <f t="shared" si="1"/>
        <v>0</v>
      </c>
      <c r="S14" s="328">
        <f t="shared" si="1"/>
        <v>0</v>
      </c>
      <c r="T14" s="328">
        <f t="shared" si="1"/>
        <v>0</v>
      </c>
      <c r="U14" s="328">
        <f t="shared" si="1"/>
        <v>0</v>
      </c>
      <c r="V14" s="328">
        <f t="shared" si="1"/>
        <v>0</v>
      </c>
      <c r="W14" s="328">
        <f t="shared" si="1"/>
        <v>260000</v>
      </c>
      <c r="X14" s="144"/>
      <c r="Y14" s="145"/>
      <c r="Z14" s="145"/>
      <c r="AA14" s="145"/>
      <c r="AB14" s="145"/>
      <c r="AC14" s="325"/>
      <c r="AD14" s="325"/>
      <c r="AE14" s="146"/>
      <c r="AF14" s="147"/>
      <c r="AG14" s="148"/>
      <c r="AH14" s="149"/>
      <c r="AI14" s="149"/>
    </row>
    <row r="15" spans="1:36" x14ac:dyDescent="0.3">
      <c r="A15" s="377" t="s">
        <v>160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  <c r="X15" s="124">
        <f t="shared" ref="X15:X22" si="2">C15-D15-K15-L15-N15-P15-R15-S15-U15-V15-W15</f>
        <v>0</v>
      </c>
      <c r="Y15" s="159"/>
      <c r="Z15" s="332"/>
      <c r="AA15" s="332"/>
      <c r="AB15" s="332"/>
      <c r="AC15" s="332"/>
      <c r="AD15" s="332"/>
      <c r="AE15" s="332"/>
      <c r="AF15" s="122"/>
      <c r="AG15" s="119"/>
      <c r="AH15" s="119"/>
      <c r="AI15" s="119"/>
      <c r="AJ15" s="119"/>
    </row>
    <row r="16" spans="1:36" x14ac:dyDescent="0.3">
      <c r="A16" s="160" t="s">
        <v>161</v>
      </c>
      <c r="B16" s="160"/>
      <c r="C16" s="340"/>
      <c r="D16" s="340"/>
      <c r="E16" s="340"/>
      <c r="F16" s="340"/>
      <c r="G16" s="340"/>
      <c r="H16" s="340"/>
      <c r="I16" s="340"/>
      <c r="J16" s="156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124">
        <f t="shared" si="2"/>
        <v>0</v>
      </c>
      <c r="Y16" s="159"/>
      <c r="Z16" s="332"/>
      <c r="AA16" s="332"/>
      <c r="AB16" s="332"/>
      <c r="AC16" s="332"/>
      <c r="AD16" s="332"/>
      <c r="AE16" s="332"/>
      <c r="AF16" s="122"/>
      <c r="AG16" s="119"/>
      <c r="AH16" s="119"/>
      <c r="AI16" s="119"/>
      <c r="AJ16" s="119"/>
    </row>
    <row r="17" spans="1:43" x14ac:dyDescent="0.3">
      <c r="A17" s="139">
        <f>A12+1</f>
        <v>2</v>
      </c>
      <c r="B17" s="53" t="s">
        <v>162</v>
      </c>
      <c r="C17" s="47">
        <f>D17+K17+L17+N17+P17+R17+S17+U17+V17+W17</f>
        <v>765113.9</v>
      </c>
      <c r="D17" s="47">
        <f>E17+F17+G17+H17+I17</f>
        <v>0</v>
      </c>
      <c r="E17" s="47"/>
      <c r="F17" s="47"/>
      <c r="G17" s="47"/>
      <c r="H17" s="47"/>
      <c r="I17" s="47"/>
      <c r="J17" s="139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>
        <v>765113.9</v>
      </c>
      <c r="X17" s="124">
        <f t="shared" si="2"/>
        <v>0</v>
      </c>
      <c r="Y17" s="124"/>
      <c r="Z17" s="332" t="s">
        <v>13</v>
      </c>
      <c r="AA17" s="332"/>
      <c r="AB17" s="332"/>
      <c r="AC17" s="332"/>
      <c r="AD17" s="332"/>
      <c r="AE17" s="332"/>
      <c r="AF17" s="122"/>
      <c r="AG17" s="119">
        <v>765113.9</v>
      </c>
      <c r="AH17" s="119"/>
      <c r="AI17" s="119"/>
      <c r="AJ17" s="119"/>
    </row>
    <row r="18" spans="1:43" x14ac:dyDescent="0.3">
      <c r="A18" s="161" t="s">
        <v>35</v>
      </c>
      <c r="B18" s="161"/>
      <c r="C18" s="47">
        <f>SUM(C17:C17)</f>
        <v>765113.9</v>
      </c>
      <c r="D18" s="47">
        <f t="shared" ref="D18:W18" si="3">SUM(D17:D17)</f>
        <v>0</v>
      </c>
      <c r="E18" s="47">
        <f t="shared" si="3"/>
        <v>0</v>
      </c>
      <c r="F18" s="47">
        <f t="shared" si="3"/>
        <v>0</v>
      </c>
      <c r="G18" s="47">
        <f t="shared" si="3"/>
        <v>0</v>
      </c>
      <c r="H18" s="47">
        <f t="shared" si="3"/>
        <v>0</v>
      </c>
      <c r="I18" s="47">
        <f t="shared" si="3"/>
        <v>0</v>
      </c>
      <c r="J18" s="139">
        <f t="shared" si="3"/>
        <v>0</v>
      </c>
      <c r="K18" s="47">
        <f t="shared" si="3"/>
        <v>0</v>
      </c>
      <c r="L18" s="47">
        <f t="shared" si="3"/>
        <v>0</v>
      </c>
      <c r="M18" s="47">
        <f t="shared" si="3"/>
        <v>0</v>
      </c>
      <c r="N18" s="47">
        <f t="shared" si="3"/>
        <v>0</v>
      </c>
      <c r="O18" s="47">
        <f t="shared" si="3"/>
        <v>0</v>
      </c>
      <c r="P18" s="47">
        <f t="shared" si="3"/>
        <v>0</v>
      </c>
      <c r="Q18" s="47">
        <f t="shared" si="3"/>
        <v>0</v>
      </c>
      <c r="R18" s="47">
        <f t="shared" si="3"/>
        <v>0</v>
      </c>
      <c r="S18" s="47">
        <f t="shared" si="3"/>
        <v>0</v>
      </c>
      <c r="T18" s="47">
        <f t="shared" si="3"/>
        <v>0</v>
      </c>
      <c r="U18" s="47">
        <f t="shared" si="3"/>
        <v>0</v>
      </c>
      <c r="V18" s="47">
        <f t="shared" si="3"/>
        <v>0</v>
      </c>
      <c r="W18" s="47">
        <f t="shared" si="3"/>
        <v>765113.9</v>
      </c>
      <c r="X18" s="124">
        <f t="shared" si="2"/>
        <v>0</v>
      </c>
      <c r="Y18" s="124"/>
      <c r="Z18" s="332"/>
      <c r="AA18" s="332"/>
      <c r="AB18" s="332"/>
      <c r="AC18" s="332"/>
      <c r="AD18" s="332"/>
      <c r="AE18" s="332"/>
      <c r="AF18" s="122"/>
      <c r="AG18" s="119"/>
      <c r="AH18" s="119"/>
      <c r="AI18" s="119"/>
      <c r="AJ18" s="119"/>
    </row>
    <row r="19" spans="1:43" x14ac:dyDescent="0.3">
      <c r="A19" s="355" t="s">
        <v>213</v>
      </c>
      <c r="B19" s="355"/>
      <c r="C19" s="88"/>
      <c r="D19" s="88"/>
      <c r="E19" s="88"/>
      <c r="F19" s="88"/>
      <c r="G19" s="88"/>
      <c r="H19" s="88"/>
      <c r="I19" s="88"/>
      <c r="J19" s="81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24"/>
      <c r="Y19" s="124"/>
      <c r="Z19" s="332"/>
      <c r="AA19" s="332"/>
      <c r="AB19" s="332"/>
      <c r="AC19" s="332"/>
      <c r="AD19" s="332"/>
      <c r="AE19" s="332"/>
      <c r="AF19" s="122"/>
      <c r="AG19" s="119"/>
      <c r="AH19" s="119"/>
      <c r="AI19" s="119"/>
      <c r="AJ19" s="119"/>
    </row>
    <row r="20" spans="1:43" x14ac:dyDescent="0.3">
      <c r="A20" s="81">
        <f>A17+1</f>
        <v>3</v>
      </c>
      <c r="B20" s="21" t="s">
        <v>307</v>
      </c>
      <c r="C20" s="47">
        <f>D20+K20+L20+N20+P20+R20+S20+U20+V20+W20</f>
        <v>1631549.71</v>
      </c>
      <c r="D20" s="88"/>
      <c r="E20" s="88"/>
      <c r="F20" s="88"/>
      <c r="G20" s="88"/>
      <c r="H20" s="88"/>
      <c r="I20" s="88"/>
      <c r="J20" s="81"/>
      <c r="K20" s="88"/>
      <c r="L20" s="88"/>
      <c r="M20" s="88"/>
      <c r="N20" s="88"/>
      <c r="O20" s="88"/>
      <c r="P20" s="88"/>
      <c r="Q20" s="88"/>
      <c r="R20" s="88">
        <v>1631549.71</v>
      </c>
      <c r="S20" s="88"/>
      <c r="T20" s="88"/>
      <c r="U20" s="88"/>
      <c r="V20" s="88"/>
      <c r="W20" s="88"/>
      <c r="X20" s="124"/>
      <c r="Y20" s="124"/>
      <c r="Z20" s="332"/>
      <c r="AA20" s="332"/>
      <c r="AB20" s="332"/>
      <c r="AC20" s="332"/>
      <c r="AD20" s="332"/>
      <c r="AE20" s="332"/>
      <c r="AF20" s="122"/>
      <c r="AG20" s="119"/>
      <c r="AH20" s="119"/>
      <c r="AI20" s="119"/>
      <c r="AJ20" s="119"/>
    </row>
    <row r="21" spans="1:43" x14ac:dyDescent="0.3">
      <c r="A21" s="161" t="s">
        <v>35</v>
      </c>
      <c r="B21" s="345"/>
      <c r="C21" s="88">
        <f>C20</f>
        <v>1631549.71</v>
      </c>
      <c r="D21" s="88">
        <f t="shared" ref="D21:W21" si="4">D20</f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88">
        <f t="shared" si="4"/>
        <v>0</v>
      </c>
      <c r="J21" s="88">
        <f t="shared" si="4"/>
        <v>0</v>
      </c>
      <c r="K21" s="88">
        <f t="shared" si="4"/>
        <v>0</v>
      </c>
      <c r="L21" s="88">
        <f t="shared" si="4"/>
        <v>0</v>
      </c>
      <c r="M21" s="88">
        <f t="shared" si="4"/>
        <v>0</v>
      </c>
      <c r="N21" s="88">
        <f t="shared" si="4"/>
        <v>0</v>
      </c>
      <c r="O21" s="88">
        <f t="shared" si="4"/>
        <v>0</v>
      </c>
      <c r="P21" s="88">
        <f t="shared" si="4"/>
        <v>0</v>
      </c>
      <c r="Q21" s="88">
        <f t="shared" si="4"/>
        <v>0</v>
      </c>
      <c r="R21" s="88">
        <f t="shared" si="4"/>
        <v>1631549.71</v>
      </c>
      <c r="S21" s="88">
        <f t="shared" si="4"/>
        <v>0</v>
      </c>
      <c r="T21" s="88">
        <f t="shared" si="4"/>
        <v>0</v>
      </c>
      <c r="U21" s="88">
        <f t="shared" si="4"/>
        <v>0</v>
      </c>
      <c r="V21" s="88">
        <f t="shared" si="4"/>
        <v>0</v>
      </c>
      <c r="W21" s="88">
        <f t="shared" si="4"/>
        <v>0</v>
      </c>
      <c r="X21" s="124"/>
      <c r="Y21" s="124"/>
      <c r="Z21" s="332"/>
      <c r="AA21" s="332"/>
      <c r="AB21" s="332"/>
      <c r="AC21" s="332"/>
      <c r="AD21" s="332"/>
      <c r="AE21" s="332"/>
      <c r="AF21" s="122"/>
      <c r="AG21" s="119"/>
      <c r="AH21" s="119"/>
      <c r="AI21" s="119"/>
      <c r="AJ21" s="119"/>
    </row>
    <row r="22" spans="1:43" x14ac:dyDescent="0.3">
      <c r="A22" s="341" t="s">
        <v>163</v>
      </c>
      <c r="B22" s="341"/>
      <c r="C22" s="340">
        <f>C18+C21</f>
        <v>2396663.61</v>
      </c>
      <c r="D22" s="340">
        <f t="shared" ref="D22:W22" si="5">D18+D21</f>
        <v>0</v>
      </c>
      <c r="E22" s="340">
        <f t="shared" si="5"/>
        <v>0</v>
      </c>
      <c r="F22" s="340">
        <f t="shared" si="5"/>
        <v>0</v>
      </c>
      <c r="G22" s="340">
        <f t="shared" si="5"/>
        <v>0</v>
      </c>
      <c r="H22" s="340">
        <f t="shared" si="5"/>
        <v>0</v>
      </c>
      <c r="I22" s="340">
        <f t="shared" si="5"/>
        <v>0</v>
      </c>
      <c r="J22" s="340">
        <f t="shared" si="5"/>
        <v>0</v>
      </c>
      <c r="K22" s="340">
        <f t="shared" si="5"/>
        <v>0</v>
      </c>
      <c r="L22" s="340">
        <f t="shared" si="5"/>
        <v>0</v>
      </c>
      <c r="M22" s="340">
        <f t="shared" si="5"/>
        <v>0</v>
      </c>
      <c r="N22" s="340">
        <f t="shared" si="5"/>
        <v>0</v>
      </c>
      <c r="O22" s="340">
        <f t="shared" si="5"/>
        <v>0</v>
      </c>
      <c r="P22" s="340">
        <f t="shared" si="5"/>
        <v>0</v>
      </c>
      <c r="Q22" s="340">
        <f t="shared" si="5"/>
        <v>0</v>
      </c>
      <c r="R22" s="340">
        <f t="shared" si="5"/>
        <v>1631549.71</v>
      </c>
      <c r="S22" s="340">
        <f t="shared" si="5"/>
        <v>0</v>
      </c>
      <c r="T22" s="340">
        <f t="shared" si="5"/>
        <v>0</v>
      </c>
      <c r="U22" s="340">
        <f t="shared" si="5"/>
        <v>0</v>
      </c>
      <c r="V22" s="340">
        <f t="shared" si="5"/>
        <v>0</v>
      </c>
      <c r="W22" s="340">
        <f t="shared" si="5"/>
        <v>765113.9</v>
      </c>
      <c r="X22" s="124">
        <f t="shared" si="2"/>
        <v>0</v>
      </c>
      <c r="Y22" s="124"/>
      <c r="Z22" s="332"/>
      <c r="AA22" s="332"/>
      <c r="AB22" s="332"/>
      <c r="AC22" s="332"/>
      <c r="AD22" s="332"/>
      <c r="AE22" s="332"/>
      <c r="AF22" s="122"/>
      <c r="AG22" s="119"/>
      <c r="AH22" s="119"/>
      <c r="AI22" s="119"/>
      <c r="AJ22" s="119"/>
    </row>
    <row r="23" spans="1:43" x14ac:dyDescent="0.3">
      <c r="A23" s="377" t="s">
        <v>69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9"/>
      <c r="X23" s="124">
        <f t="shared" ref="X23:X33" si="6">C23-D23-K23-L23-N23-P23-R23-S23-U23-V23-W23</f>
        <v>0</v>
      </c>
      <c r="Y23" s="159"/>
      <c r="Z23" s="159"/>
      <c r="AA23" s="159" t="s">
        <v>70</v>
      </c>
      <c r="AB23" s="159" t="s">
        <v>71</v>
      </c>
      <c r="AC23" s="159" t="s">
        <v>72</v>
      </c>
      <c r="AD23" s="332" t="s">
        <v>73</v>
      </c>
      <c r="AE23" s="332" t="s">
        <v>74</v>
      </c>
      <c r="AF23" s="332"/>
      <c r="AG23" s="122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</row>
    <row r="24" spans="1:43" x14ac:dyDescent="0.3">
      <c r="A24" s="162" t="s">
        <v>75</v>
      </c>
      <c r="B24" s="162"/>
      <c r="C24" s="163"/>
      <c r="D24" s="163"/>
      <c r="E24" s="163"/>
      <c r="F24" s="163"/>
      <c r="G24" s="163"/>
      <c r="H24" s="163"/>
      <c r="I24" s="163"/>
      <c r="J24" s="130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24">
        <f t="shared" si="6"/>
        <v>0</v>
      </c>
      <c r="Y24" s="124"/>
      <c r="Z24" s="124"/>
      <c r="AA24" s="124"/>
      <c r="AB24" s="124"/>
      <c r="AC24" s="124"/>
      <c r="AD24" s="124"/>
      <c r="AE24" s="332"/>
      <c r="AF24" s="332"/>
      <c r="AG24" s="122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</row>
    <row r="25" spans="1:43" x14ac:dyDescent="0.3">
      <c r="A25" s="130">
        <f>A20+1</f>
        <v>4</v>
      </c>
      <c r="B25" s="164" t="s">
        <v>76</v>
      </c>
      <c r="C25" s="163">
        <f>D25+K25+L25+N25+P25+R25+S25+U25+V25+W25</f>
        <v>2815579.2</v>
      </c>
      <c r="D25" s="163">
        <f>E25+F25+G25+H25+I25</f>
        <v>2815579.2</v>
      </c>
      <c r="E25" s="163">
        <v>2815579.2</v>
      </c>
      <c r="F25" s="163"/>
      <c r="G25" s="163"/>
      <c r="H25" s="163"/>
      <c r="I25" s="163"/>
      <c r="J25" s="130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24">
        <f t="shared" si="6"/>
        <v>0</v>
      </c>
      <c r="Y25" s="124"/>
      <c r="Z25" s="124"/>
      <c r="AA25" s="124"/>
      <c r="AB25" s="124"/>
      <c r="AC25" s="124"/>
      <c r="AD25" s="124"/>
      <c r="AE25" s="332">
        <v>231370.32</v>
      </c>
      <c r="AF25" s="332"/>
      <c r="AG25" s="122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</row>
    <row r="26" spans="1:43" x14ac:dyDescent="0.3">
      <c r="A26" s="165" t="s">
        <v>35</v>
      </c>
      <c r="B26" s="165"/>
      <c r="C26" s="163">
        <f>SUM(C25:C25)</f>
        <v>2815579.2</v>
      </c>
      <c r="D26" s="163">
        <f>SUM(D25:D25)</f>
        <v>2815579.2</v>
      </c>
      <c r="E26" s="163">
        <f t="shared" ref="E26:W26" si="7">SUM(E25:E25)</f>
        <v>2815579.2</v>
      </c>
      <c r="F26" s="163">
        <f t="shared" si="7"/>
        <v>0</v>
      </c>
      <c r="G26" s="163">
        <f t="shared" si="7"/>
        <v>0</v>
      </c>
      <c r="H26" s="163">
        <f t="shared" si="7"/>
        <v>0</v>
      </c>
      <c r="I26" s="163">
        <f t="shared" si="7"/>
        <v>0</v>
      </c>
      <c r="J26" s="130">
        <f t="shared" si="7"/>
        <v>0</v>
      </c>
      <c r="K26" s="163">
        <f t="shared" si="7"/>
        <v>0</v>
      </c>
      <c r="L26" s="163">
        <f t="shared" si="7"/>
        <v>0</v>
      </c>
      <c r="M26" s="163">
        <f t="shared" si="7"/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  <c r="S26" s="163">
        <f t="shared" si="7"/>
        <v>0</v>
      </c>
      <c r="T26" s="163">
        <f t="shared" si="7"/>
        <v>0</v>
      </c>
      <c r="U26" s="163">
        <f t="shared" si="7"/>
        <v>0</v>
      </c>
      <c r="V26" s="163">
        <f t="shared" si="7"/>
        <v>0</v>
      </c>
      <c r="W26" s="163">
        <f t="shared" si="7"/>
        <v>0</v>
      </c>
      <c r="X26" s="124">
        <f t="shared" si="6"/>
        <v>0</v>
      </c>
      <c r="Y26" s="124"/>
      <c r="Z26" s="166"/>
      <c r="AA26" s="124"/>
      <c r="AB26" s="124"/>
      <c r="AC26" s="124"/>
      <c r="AD26" s="124"/>
      <c r="AE26" s="332"/>
      <c r="AF26" s="332"/>
      <c r="AG26" s="122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</row>
    <row r="27" spans="1:43" ht="29.25" customHeight="1" x14ac:dyDescent="0.3">
      <c r="A27" s="382" t="s">
        <v>78</v>
      </c>
      <c r="B27" s="383"/>
      <c r="C27" s="167">
        <f>C26</f>
        <v>2815579.2</v>
      </c>
      <c r="D27" s="167">
        <f>D26</f>
        <v>2815579.2</v>
      </c>
      <c r="E27" s="167">
        <f t="shared" ref="E27:W27" si="8">E26</f>
        <v>2815579.2</v>
      </c>
      <c r="F27" s="167">
        <f t="shared" si="8"/>
        <v>0</v>
      </c>
      <c r="G27" s="167">
        <f t="shared" si="8"/>
        <v>0</v>
      </c>
      <c r="H27" s="167">
        <f t="shared" si="8"/>
        <v>0</v>
      </c>
      <c r="I27" s="167">
        <f t="shared" si="8"/>
        <v>0</v>
      </c>
      <c r="J27" s="168">
        <f t="shared" si="8"/>
        <v>0</v>
      </c>
      <c r="K27" s="167">
        <f t="shared" si="8"/>
        <v>0</v>
      </c>
      <c r="L27" s="167">
        <f t="shared" si="8"/>
        <v>0</v>
      </c>
      <c r="M27" s="167">
        <f t="shared" si="8"/>
        <v>0</v>
      </c>
      <c r="N27" s="167">
        <f t="shared" si="8"/>
        <v>0</v>
      </c>
      <c r="O27" s="167">
        <f t="shared" si="8"/>
        <v>0</v>
      </c>
      <c r="P27" s="167">
        <f t="shared" si="8"/>
        <v>0</v>
      </c>
      <c r="Q27" s="167">
        <f t="shared" si="8"/>
        <v>0</v>
      </c>
      <c r="R27" s="167">
        <f t="shared" si="8"/>
        <v>0</v>
      </c>
      <c r="S27" s="167">
        <f t="shared" si="8"/>
        <v>0</v>
      </c>
      <c r="T27" s="167">
        <f t="shared" si="8"/>
        <v>0</v>
      </c>
      <c r="U27" s="167">
        <f t="shared" si="8"/>
        <v>0</v>
      </c>
      <c r="V27" s="167">
        <f t="shared" si="8"/>
        <v>0</v>
      </c>
      <c r="W27" s="167">
        <f t="shared" si="8"/>
        <v>0</v>
      </c>
      <c r="X27" s="124">
        <f t="shared" si="6"/>
        <v>0</v>
      </c>
      <c r="Y27" s="124"/>
      <c r="Z27" s="166"/>
      <c r="AA27" s="124"/>
      <c r="AB27" s="124"/>
      <c r="AC27" s="124"/>
      <c r="AD27" s="124"/>
      <c r="AE27" s="332"/>
      <c r="AF27" s="332"/>
      <c r="AG27" s="122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</row>
    <row r="28" spans="1:43" ht="15" customHeight="1" x14ac:dyDescent="0.3">
      <c r="A28" s="410" t="s">
        <v>175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  <c r="X28" s="124">
        <f t="shared" si="6"/>
        <v>0</v>
      </c>
      <c r="Y28" s="331"/>
      <c r="Z28" s="169"/>
      <c r="AA28" s="151"/>
      <c r="AB28" s="151"/>
      <c r="AC28" s="151"/>
      <c r="AD28" s="151"/>
      <c r="AE28" s="151"/>
      <c r="AF28" s="151"/>
      <c r="AG28" s="151"/>
      <c r="AH28" s="151"/>
      <c r="AI28" s="152"/>
      <c r="AJ28" s="153"/>
      <c r="AK28" s="153"/>
      <c r="AL28" s="119"/>
    </row>
    <row r="29" spans="1:43" ht="15" customHeight="1" x14ac:dyDescent="0.3">
      <c r="A29" s="93" t="s">
        <v>291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124"/>
      <c r="Y29" s="331"/>
      <c r="Z29" s="169"/>
      <c r="AA29" s="298"/>
      <c r="AB29" s="298"/>
      <c r="AC29" s="298"/>
      <c r="AD29" s="298"/>
      <c r="AE29" s="298"/>
      <c r="AF29" s="298"/>
      <c r="AG29" s="298"/>
      <c r="AH29" s="298"/>
      <c r="AI29" s="299"/>
      <c r="AJ29" s="300"/>
      <c r="AK29" s="300"/>
      <c r="AL29" s="119"/>
    </row>
    <row r="30" spans="1:43" ht="24" customHeight="1" x14ac:dyDescent="0.3">
      <c r="A30" s="92">
        <f>A25+1</f>
        <v>5</v>
      </c>
      <c r="B30" s="104" t="s">
        <v>258</v>
      </c>
      <c r="C30" s="47">
        <f>D30+K30+L30+N30+P30+R30+S30+U30+V30+W30</f>
        <v>944968.8</v>
      </c>
      <c r="D30" s="47">
        <f>E30+F30+G30+H30+I30</f>
        <v>944968.8</v>
      </c>
      <c r="E30" s="103"/>
      <c r="F30" s="103"/>
      <c r="G30" s="103"/>
      <c r="H30" s="103">
        <v>944968.8</v>
      </c>
      <c r="I30" s="103"/>
      <c r="J30" s="92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24"/>
      <c r="Y30" s="124"/>
      <c r="Z30" s="176"/>
      <c r="AA30" s="124"/>
      <c r="AB30" s="124"/>
      <c r="AC30" s="124"/>
      <c r="AD30" s="124"/>
      <c r="AE30" s="124"/>
      <c r="AF30" s="124"/>
      <c r="AG30" s="124"/>
      <c r="AH30" s="124"/>
      <c r="AI30" s="177"/>
      <c r="AJ30" s="178"/>
      <c r="AK30" s="179"/>
      <c r="AL30" s="119"/>
    </row>
    <row r="31" spans="1:43" ht="15" customHeight="1" x14ac:dyDescent="0.3">
      <c r="A31" s="384" t="s">
        <v>35</v>
      </c>
      <c r="B31" s="385"/>
      <c r="C31" s="302">
        <f>C30</f>
        <v>944968.8</v>
      </c>
      <c r="D31" s="302">
        <f t="shared" ref="D31:W31" si="9">D30</f>
        <v>944968.8</v>
      </c>
      <c r="E31" s="302">
        <f t="shared" si="9"/>
        <v>0</v>
      </c>
      <c r="F31" s="302">
        <f t="shared" si="9"/>
        <v>0</v>
      </c>
      <c r="G31" s="302">
        <f t="shared" si="9"/>
        <v>0</v>
      </c>
      <c r="H31" s="302">
        <f t="shared" si="9"/>
        <v>944968.8</v>
      </c>
      <c r="I31" s="302">
        <f t="shared" si="9"/>
        <v>0</v>
      </c>
      <c r="J31" s="302">
        <f t="shared" si="9"/>
        <v>0</v>
      </c>
      <c r="K31" s="302">
        <f t="shared" si="9"/>
        <v>0</v>
      </c>
      <c r="L31" s="302">
        <f t="shared" si="9"/>
        <v>0</v>
      </c>
      <c r="M31" s="302">
        <f t="shared" si="9"/>
        <v>0</v>
      </c>
      <c r="N31" s="302">
        <f t="shared" si="9"/>
        <v>0</v>
      </c>
      <c r="O31" s="302">
        <f t="shared" si="9"/>
        <v>0</v>
      </c>
      <c r="P31" s="302">
        <f t="shared" si="9"/>
        <v>0</v>
      </c>
      <c r="Q31" s="302">
        <f t="shared" si="9"/>
        <v>0</v>
      </c>
      <c r="R31" s="302">
        <f t="shared" si="9"/>
        <v>0</v>
      </c>
      <c r="S31" s="302">
        <f t="shared" si="9"/>
        <v>0</v>
      </c>
      <c r="T31" s="302">
        <f t="shared" si="9"/>
        <v>0</v>
      </c>
      <c r="U31" s="302">
        <f t="shared" si="9"/>
        <v>0</v>
      </c>
      <c r="V31" s="302">
        <f t="shared" si="9"/>
        <v>0</v>
      </c>
      <c r="W31" s="302">
        <f t="shared" si="9"/>
        <v>0</v>
      </c>
      <c r="X31" s="124"/>
      <c r="Y31" s="331"/>
      <c r="Z31" s="169"/>
      <c r="AA31" s="298"/>
      <c r="AB31" s="298"/>
      <c r="AC31" s="298"/>
      <c r="AD31" s="298"/>
      <c r="AE31" s="298"/>
      <c r="AF31" s="298"/>
      <c r="AG31" s="298"/>
      <c r="AH31" s="298"/>
      <c r="AI31" s="299"/>
      <c r="AJ31" s="300"/>
      <c r="AK31" s="300"/>
      <c r="AL31" s="119"/>
    </row>
    <row r="32" spans="1:43" ht="15" customHeight="1" x14ac:dyDescent="0.3">
      <c r="A32" s="170" t="s">
        <v>173</v>
      </c>
      <c r="B32" s="53"/>
      <c r="C32" s="47"/>
      <c r="D32" s="47"/>
      <c r="E32" s="47"/>
      <c r="F32" s="47"/>
      <c r="G32" s="47"/>
      <c r="H32" s="47"/>
      <c r="I32" s="47"/>
      <c r="J32" s="139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124">
        <f t="shared" si="6"/>
        <v>0</v>
      </c>
      <c r="Y32" s="171"/>
      <c r="Z32" s="172"/>
      <c r="AA32" s="47"/>
      <c r="AB32" s="47"/>
      <c r="AC32" s="47"/>
      <c r="AD32" s="47"/>
      <c r="AE32" s="47"/>
      <c r="AF32" s="47"/>
      <c r="AG32" s="47"/>
      <c r="AH32" s="47"/>
      <c r="AI32" s="152"/>
      <c r="AJ32" s="153"/>
      <c r="AK32" s="173"/>
      <c r="AL32" s="119"/>
    </row>
    <row r="33" spans="1:38" ht="24" customHeight="1" x14ac:dyDescent="0.3">
      <c r="A33" s="139">
        <f>A30+1</f>
        <v>6</v>
      </c>
      <c r="B33" s="53" t="s">
        <v>174</v>
      </c>
      <c r="C33" s="47">
        <f t="shared" ref="C33:C73" si="10">D33+K33+L33+N33+P33+R33+S33+U33+V33+W33</f>
        <v>1493606.71</v>
      </c>
      <c r="D33" s="47">
        <f t="shared" ref="D33:D73" si="11">E33+F33+G33+H33+I33</f>
        <v>0</v>
      </c>
      <c r="E33" s="47"/>
      <c r="F33" s="47"/>
      <c r="G33" s="47"/>
      <c r="H33" s="47"/>
      <c r="I33" s="47"/>
      <c r="J33" s="139"/>
      <c r="K33" s="47"/>
      <c r="L33" s="47"/>
      <c r="M33" s="47"/>
      <c r="N33" s="47"/>
      <c r="O33" s="47"/>
      <c r="P33" s="47"/>
      <c r="Q33" s="47"/>
      <c r="R33" s="47">
        <v>1493606.71</v>
      </c>
      <c r="S33" s="47"/>
      <c r="T33" s="47"/>
      <c r="U33" s="47"/>
      <c r="V33" s="47"/>
      <c r="W33" s="47"/>
      <c r="X33" s="124">
        <f t="shared" si="6"/>
        <v>0</v>
      </c>
      <c r="Y33" s="171"/>
      <c r="Z33" s="172" t="s">
        <v>176</v>
      </c>
      <c r="AA33" s="47"/>
      <c r="AB33" s="47"/>
      <c r="AC33" s="47"/>
      <c r="AD33" s="47"/>
      <c r="AE33" s="47"/>
      <c r="AF33" s="47"/>
      <c r="AG33" s="47"/>
      <c r="AH33" s="47"/>
      <c r="AI33" s="152"/>
      <c r="AJ33" s="153"/>
      <c r="AK33" s="173"/>
      <c r="AL33" s="119"/>
    </row>
    <row r="34" spans="1:38" ht="24" customHeight="1" x14ac:dyDescent="0.3">
      <c r="A34" s="174">
        <f>A33+1</f>
        <v>7</v>
      </c>
      <c r="B34" s="21" t="s">
        <v>222</v>
      </c>
      <c r="C34" s="47">
        <f t="shared" si="10"/>
        <v>1024444.9</v>
      </c>
      <c r="D34" s="47">
        <f t="shared" si="11"/>
        <v>0</v>
      </c>
      <c r="E34" s="103"/>
      <c r="F34" s="103"/>
      <c r="G34" s="103"/>
      <c r="H34" s="103"/>
      <c r="I34" s="103"/>
      <c r="J34" s="92"/>
      <c r="K34" s="103"/>
      <c r="L34" s="103"/>
      <c r="M34" s="175"/>
      <c r="N34" s="103">
        <v>1024444.9</v>
      </c>
      <c r="O34" s="103"/>
      <c r="P34" s="103"/>
      <c r="Q34" s="103"/>
      <c r="R34" s="103"/>
      <c r="S34" s="103"/>
      <c r="T34" s="103"/>
      <c r="U34" s="103"/>
      <c r="V34" s="103"/>
      <c r="W34" s="103"/>
      <c r="X34" s="124"/>
      <c r="Y34" s="124"/>
      <c r="Z34" s="176"/>
      <c r="AA34" s="124"/>
      <c r="AB34" s="124"/>
      <c r="AC34" s="124"/>
      <c r="AD34" s="124"/>
      <c r="AE34" s="124"/>
      <c r="AF34" s="124"/>
      <c r="AG34" s="124"/>
      <c r="AH34" s="124"/>
      <c r="AI34" s="177"/>
      <c r="AJ34" s="178"/>
      <c r="AK34" s="179"/>
      <c r="AL34" s="119"/>
    </row>
    <row r="35" spans="1:38" ht="24" customHeight="1" x14ac:dyDescent="0.3">
      <c r="A35" s="174">
        <f t="shared" ref="A35:A38" si="12">A34+1</f>
        <v>8</v>
      </c>
      <c r="B35" s="104" t="s">
        <v>338</v>
      </c>
      <c r="C35" s="47">
        <f t="shared" si="10"/>
        <v>4405244.9800000004</v>
      </c>
      <c r="D35" s="47">
        <f t="shared" si="11"/>
        <v>2656752.16</v>
      </c>
      <c r="E35" s="88"/>
      <c r="F35" s="88"/>
      <c r="G35" s="88"/>
      <c r="H35" s="103">
        <v>2656752.16</v>
      </c>
      <c r="I35" s="88"/>
      <c r="J35" s="81"/>
      <c r="K35" s="88"/>
      <c r="L35" s="88"/>
      <c r="M35" s="314"/>
      <c r="N35" s="88"/>
      <c r="O35" s="88"/>
      <c r="P35" s="88"/>
      <c r="Q35" s="88"/>
      <c r="R35" s="88"/>
      <c r="S35" s="88"/>
      <c r="T35" s="88"/>
      <c r="U35" s="88">
        <v>1748492.82</v>
      </c>
      <c r="V35" s="88"/>
      <c r="W35" s="88"/>
      <c r="X35" s="124"/>
      <c r="Y35" s="124"/>
      <c r="Z35" s="176"/>
      <c r="AA35" s="124"/>
      <c r="AB35" s="124"/>
      <c r="AC35" s="124"/>
      <c r="AD35" s="124"/>
      <c r="AE35" s="124"/>
      <c r="AF35" s="124"/>
      <c r="AG35" s="124"/>
      <c r="AH35" s="124"/>
      <c r="AI35" s="177"/>
      <c r="AJ35" s="178"/>
      <c r="AK35" s="179"/>
      <c r="AL35" s="119"/>
    </row>
    <row r="36" spans="1:38" ht="24" customHeight="1" x14ac:dyDescent="0.3">
      <c r="A36" s="174">
        <f t="shared" si="12"/>
        <v>9</v>
      </c>
      <c r="B36" s="104" t="s">
        <v>223</v>
      </c>
      <c r="C36" s="47">
        <f t="shared" si="10"/>
        <v>658786.15</v>
      </c>
      <c r="D36" s="47">
        <f t="shared" si="11"/>
        <v>0</v>
      </c>
      <c r="E36" s="103"/>
      <c r="F36" s="103"/>
      <c r="G36" s="103"/>
      <c r="H36" s="103"/>
      <c r="I36" s="103"/>
      <c r="J36" s="92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>
        <v>658786.15</v>
      </c>
      <c r="V36" s="103"/>
      <c r="W36" s="103"/>
      <c r="X36" s="124"/>
      <c r="Y36" s="124"/>
      <c r="Z36" s="176"/>
      <c r="AA36" s="124"/>
      <c r="AB36" s="124"/>
      <c r="AC36" s="124"/>
      <c r="AD36" s="124"/>
      <c r="AE36" s="124"/>
      <c r="AF36" s="124"/>
      <c r="AG36" s="124"/>
      <c r="AH36" s="124"/>
      <c r="AI36" s="177"/>
      <c r="AJ36" s="178"/>
      <c r="AK36" s="179"/>
      <c r="AL36" s="119"/>
    </row>
    <row r="37" spans="1:38" ht="24" customHeight="1" x14ac:dyDescent="0.3">
      <c r="A37" s="174">
        <f t="shared" si="12"/>
        <v>10</v>
      </c>
      <c r="B37" s="104" t="s">
        <v>224</v>
      </c>
      <c r="C37" s="47">
        <f t="shared" si="10"/>
        <v>678456.59</v>
      </c>
      <c r="D37" s="47">
        <f t="shared" si="11"/>
        <v>678456.59</v>
      </c>
      <c r="E37" s="103"/>
      <c r="F37" s="103"/>
      <c r="G37" s="103">
        <v>678456.59</v>
      </c>
      <c r="H37" s="103"/>
      <c r="I37" s="103"/>
      <c r="J37" s="92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24"/>
      <c r="Y37" s="124"/>
      <c r="Z37" s="176"/>
      <c r="AA37" s="124"/>
      <c r="AB37" s="124"/>
      <c r="AC37" s="124"/>
      <c r="AD37" s="124"/>
      <c r="AE37" s="124"/>
      <c r="AF37" s="124"/>
      <c r="AG37" s="124"/>
      <c r="AH37" s="124"/>
      <c r="AI37" s="177"/>
      <c r="AJ37" s="178"/>
      <c r="AK37" s="179"/>
      <c r="AL37" s="119"/>
    </row>
    <row r="38" spans="1:38" ht="24" customHeight="1" x14ac:dyDescent="0.3">
      <c r="A38" s="174">
        <f t="shared" si="12"/>
        <v>11</v>
      </c>
      <c r="B38" s="104" t="s">
        <v>225</v>
      </c>
      <c r="C38" s="47">
        <f t="shared" si="10"/>
        <v>613397.12</v>
      </c>
      <c r="D38" s="47">
        <f t="shared" si="11"/>
        <v>613397.12</v>
      </c>
      <c r="E38" s="103"/>
      <c r="F38" s="103"/>
      <c r="G38" s="103"/>
      <c r="H38" s="103">
        <v>613397.12</v>
      </c>
      <c r="I38" s="103"/>
      <c r="J38" s="92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24"/>
      <c r="Y38" s="124"/>
      <c r="Z38" s="176"/>
      <c r="AA38" s="124"/>
      <c r="AB38" s="124"/>
      <c r="AC38" s="124"/>
      <c r="AD38" s="124"/>
      <c r="AE38" s="124"/>
      <c r="AF38" s="124"/>
      <c r="AG38" s="124"/>
      <c r="AH38" s="124"/>
      <c r="AI38" s="177"/>
      <c r="AJ38" s="178"/>
      <c r="AK38" s="179"/>
      <c r="AL38" s="119"/>
    </row>
    <row r="39" spans="1:38" ht="24" customHeight="1" x14ac:dyDescent="0.3">
      <c r="A39" s="174">
        <f t="shared" ref="A39:A73" si="13">A38+1</f>
        <v>12</v>
      </c>
      <c r="B39" s="104" t="s">
        <v>226</v>
      </c>
      <c r="C39" s="47">
        <f t="shared" si="10"/>
        <v>1854221.05</v>
      </c>
      <c r="D39" s="47">
        <f t="shared" si="11"/>
        <v>1854221.05</v>
      </c>
      <c r="E39" s="103"/>
      <c r="F39" s="103">
        <v>1854221.05</v>
      </c>
      <c r="G39" s="103"/>
      <c r="H39" s="103"/>
      <c r="I39" s="103"/>
      <c r="J39" s="92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24"/>
      <c r="Y39" s="124"/>
      <c r="Z39" s="176"/>
      <c r="AA39" s="124"/>
      <c r="AB39" s="124"/>
      <c r="AC39" s="124"/>
      <c r="AD39" s="124"/>
      <c r="AE39" s="124"/>
      <c r="AF39" s="124"/>
      <c r="AG39" s="124"/>
      <c r="AH39" s="124"/>
      <c r="AI39" s="177"/>
      <c r="AJ39" s="178"/>
      <c r="AK39" s="179"/>
      <c r="AL39" s="119"/>
    </row>
    <row r="40" spans="1:38" ht="24" customHeight="1" x14ac:dyDescent="0.3">
      <c r="A40" s="174">
        <f t="shared" si="13"/>
        <v>13</v>
      </c>
      <c r="B40" s="104" t="s">
        <v>227</v>
      </c>
      <c r="C40" s="47">
        <f t="shared" si="10"/>
        <v>555434.44999999995</v>
      </c>
      <c r="D40" s="47">
        <f t="shared" si="11"/>
        <v>555434.44999999995</v>
      </c>
      <c r="E40" s="103"/>
      <c r="F40" s="103"/>
      <c r="G40" s="103"/>
      <c r="H40" s="103">
        <v>555434.44999999995</v>
      </c>
      <c r="I40" s="103"/>
      <c r="J40" s="92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24"/>
      <c r="Y40" s="124"/>
      <c r="Z40" s="176"/>
      <c r="AA40" s="124"/>
      <c r="AB40" s="124"/>
      <c r="AC40" s="124"/>
      <c r="AD40" s="124"/>
      <c r="AE40" s="124"/>
      <c r="AF40" s="124"/>
      <c r="AG40" s="124"/>
      <c r="AH40" s="124"/>
      <c r="AI40" s="177"/>
      <c r="AJ40" s="178"/>
      <c r="AK40" s="179"/>
      <c r="AL40" s="119"/>
    </row>
    <row r="41" spans="1:38" ht="24" customHeight="1" x14ac:dyDescent="0.3">
      <c r="A41" s="174">
        <f t="shared" si="13"/>
        <v>14</v>
      </c>
      <c r="B41" s="104" t="s">
        <v>228</v>
      </c>
      <c r="C41" s="47">
        <f t="shared" si="10"/>
        <v>2721744.67</v>
      </c>
      <c r="D41" s="47">
        <f t="shared" si="11"/>
        <v>2721744.67</v>
      </c>
      <c r="E41" s="103">
        <v>2721744.67</v>
      </c>
      <c r="F41" s="103"/>
      <c r="G41" s="103"/>
      <c r="H41" s="103"/>
      <c r="I41" s="103"/>
      <c r="J41" s="9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24"/>
      <c r="Y41" s="124"/>
      <c r="Z41" s="176"/>
      <c r="AA41" s="124"/>
      <c r="AB41" s="124"/>
      <c r="AC41" s="124"/>
      <c r="AD41" s="124"/>
      <c r="AE41" s="124"/>
      <c r="AF41" s="124"/>
      <c r="AG41" s="124"/>
      <c r="AH41" s="124"/>
      <c r="AI41" s="177"/>
      <c r="AJ41" s="178"/>
      <c r="AK41" s="179"/>
      <c r="AL41" s="119"/>
    </row>
    <row r="42" spans="1:38" ht="24" customHeight="1" x14ac:dyDescent="0.3">
      <c r="A42" s="174">
        <f t="shared" si="13"/>
        <v>15</v>
      </c>
      <c r="B42" s="104" t="s">
        <v>295</v>
      </c>
      <c r="C42" s="47">
        <f>D42+K42+L42+N42+P42+R42+S42+U42+V42+W42</f>
        <v>1012392.52</v>
      </c>
      <c r="D42" s="47">
        <f>E42+F42+G42+H42+I42</f>
        <v>1012392.52</v>
      </c>
      <c r="E42" s="103"/>
      <c r="F42" s="103">
        <v>1012392.52</v>
      </c>
      <c r="G42" s="103"/>
      <c r="H42" s="103"/>
      <c r="I42" s="103"/>
      <c r="J42" s="92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24"/>
      <c r="Y42" s="124"/>
      <c r="Z42" s="176"/>
      <c r="AA42" s="124"/>
      <c r="AB42" s="124"/>
      <c r="AC42" s="124"/>
      <c r="AD42" s="124"/>
      <c r="AE42" s="124"/>
      <c r="AF42" s="124"/>
      <c r="AG42" s="124"/>
      <c r="AH42" s="124"/>
      <c r="AI42" s="177"/>
      <c r="AJ42" s="178"/>
      <c r="AK42" s="179"/>
      <c r="AL42" s="119"/>
    </row>
    <row r="43" spans="1:38" ht="24" customHeight="1" x14ac:dyDescent="0.3">
      <c r="A43" s="174">
        <f t="shared" si="13"/>
        <v>16</v>
      </c>
      <c r="B43" s="104" t="s">
        <v>229</v>
      </c>
      <c r="C43" s="47">
        <f t="shared" si="10"/>
        <v>208315.93</v>
      </c>
      <c r="D43" s="47">
        <f t="shared" si="11"/>
        <v>208315.93</v>
      </c>
      <c r="E43" s="103"/>
      <c r="F43" s="103"/>
      <c r="G43" s="103"/>
      <c r="H43" s="103"/>
      <c r="I43" s="103">
        <v>208315.93</v>
      </c>
      <c r="J43" s="92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24"/>
      <c r="Y43" s="124"/>
      <c r="Z43" s="176"/>
      <c r="AA43" s="124"/>
      <c r="AB43" s="124"/>
      <c r="AC43" s="124"/>
      <c r="AD43" s="124"/>
      <c r="AE43" s="124"/>
      <c r="AF43" s="124"/>
      <c r="AG43" s="124"/>
      <c r="AH43" s="124"/>
      <c r="AI43" s="177"/>
      <c r="AJ43" s="178"/>
      <c r="AK43" s="179"/>
      <c r="AL43" s="119"/>
    </row>
    <row r="44" spans="1:38" ht="24" customHeight="1" x14ac:dyDescent="0.3">
      <c r="A44" s="174">
        <f t="shared" si="13"/>
        <v>17</v>
      </c>
      <c r="B44" s="104" t="s">
        <v>230</v>
      </c>
      <c r="C44" s="47">
        <f t="shared" si="10"/>
        <v>754536.68</v>
      </c>
      <c r="D44" s="47">
        <f t="shared" si="11"/>
        <v>0</v>
      </c>
      <c r="E44" s="103"/>
      <c r="F44" s="103"/>
      <c r="G44" s="103"/>
      <c r="H44" s="103"/>
      <c r="I44" s="103"/>
      <c r="J44" s="92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>
        <v>754536.68</v>
      </c>
      <c r="V44" s="103"/>
      <c r="W44" s="103"/>
      <c r="X44" s="124"/>
      <c r="Y44" s="124"/>
      <c r="Z44" s="176"/>
      <c r="AA44" s="124"/>
      <c r="AB44" s="124"/>
      <c r="AC44" s="124"/>
      <c r="AD44" s="124"/>
      <c r="AE44" s="124"/>
      <c r="AF44" s="124"/>
      <c r="AG44" s="124"/>
      <c r="AH44" s="124"/>
      <c r="AI44" s="177"/>
      <c r="AJ44" s="178"/>
      <c r="AK44" s="179"/>
      <c r="AL44" s="119"/>
    </row>
    <row r="45" spans="1:38" ht="24" customHeight="1" x14ac:dyDescent="0.3">
      <c r="A45" s="174">
        <f t="shared" si="13"/>
        <v>18</v>
      </c>
      <c r="B45" s="104" t="s">
        <v>231</v>
      </c>
      <c r="C45" s="47">
        <f t="shared" si="10"/>
        <v>1759221.84</v>
      </c>
      <c r="D45" s="47">
        <f t="shared" si="11"/>
        <v>1759221.84</v>
      </c>
      <c r="E45" s="103"/>
      <c r="F45" s="103">
        <v>1759221.84</v>
      </c>
      <c r="G45" s="103"/>
      <c r="H45" s="103"/>
      <c r="I45" s="103"/>
      <c r="J45" s="92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24"/>
      <c r="Y45" s="124"/>
      <c r="Z45" s="176"/>
      <c r="AA45" s="124"/>
      <c r="AB45" s="124"/>
      <c r="AC45" s="124"/>
      <c r="AD45" s="124"/>
      <c r="AE45" s="124"/>
      <c r="AF45" s="124"/>
      <c r="AG45" s="124"/>
      <c r="AH45" s="124"/>
      <c r="AI45" s="177"/>
      <c r="AJ45" s="178"/>
      <c r="AK45" s="179"/>
      <c r="AL45" s="119"/>
    </row>
    <row r="46" spans="1:38" ht="24" customHeight="1" x14ac:dyDescent="0.3">
      <c r="A46" s="174">
        <f t="shared" si="13"/>
        <v>19</v>
      </c>
      <c r="B46" s="104" t="s">
        <v>232</v>
      </c>
      <c r="C46" s="47">
        <f t="shared" si="10"/>
        <v>1277250.68</v>
      </c>
      <c r="D46" s="47">
        <f t="shared" si="11"/>
        <v>0</v>
      </c>
      <c r="E46" s="103"/>
      <c r="F46" s="103"/>
      <c r="G46" s="103"/>
      <c r="H46" s="103"/>
      <c r="I46" s="103"/>
      <c r="J46" s="92"/>
      <c r="K46" s="103"/>
      <c r="L46" s="103"/>
      <c r="M46" s="103"/>
      <c r="N46" s="103">
        <v>1277250.68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24"/>
      <c r="Y46" s="124"/>
      <c r="Z46" s="176"/>
      <c r="AA46" s="124"/>
      <c r="AB46" s="124"/>
      <c r="AC46" s="124"/>
      <c r="AD46" s="124"/>
      <c r="AE46" s="124"/>
      <c r="AF46" s="124"/>
      <c r="AG46" s="124"/>
      <c r="AH46" s="124"/>
      <c r="AI46" s="177"/>
      <c r="AJ46" s="178"/>
      <c r="AK46" s="179"/>
      <c r="AL46" s="119"/>
    </row>
    <row r="47" spans="1:38" ht="24" customHeight="1" x14ac:dyDescent="0.3">
      <c r="A47" s="174">
        <f t="shared" si="13"/>
        <v>20</v>
      </c>
      <c r="B47" s="104" t="s">
        <v>233</v>
      </c>
      <c r="C47" s="47">
        <f t="shared" si="10"/>
        <v>931092.88</v>
      </c>
      <c r="D47" s="47">
        <f t="shared" si="11"/>
        <v>931092.88</v>
      </c>
      <c r="E47" s="103"/>
      <c r="F47" s="103"/>
      <c r="G47" s="103"/>
      <c r="H47" s="103">
        <v>931092.88</v>
      </c>
      <c r="I47" s="103"/>
      <c r="J47" s="92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24"/>
      <c r="Y47" s="124"/>
      <c r="Z47" s="176"/>
      <c r="AA47" s="124"/>
      <c r="AB47" s="124"/>
      <c r="AC47" s="124"/>
      <c r="AD47" s="124"/>
      <c r="AE47" s="124"/>
      <c r="AF47" s="124"/>
      <c r="AG47" s="124"/>
      <c r="AH47" s="124"/>
      <c r="AI47" s="177"/>
      <c r="AJ47" s="178"/>
      <c r="AK47" s="179"/>
      <c r="AL47" s="119"/>
    </row>
    <row r="48" spans="1:38" ht="24" customHeight="1" x14ac:dyDescent="0.3">
      <c r="A48" s="174">
        <f t="shared" si="13"/>
        <v>21</v>
      </c>
      <c r="B48" s="104" t="s">
        <v>234</v>
      </c>
      <c r="C48" s="47">
        <f t="shared" si="10"/>
        <v>1113524.8</v>
      </c>
      <c r="D48" s="47">
        <f t="shared" si="11"/>
        <v>1113524.8</v>
      </c>
      <c r="E48" s="103"/>
      <c r="F48" s="103"/>
      <c r="G48" s="103"/>
      <c r="H48" s="103">
        <v>1113524.8</v>
      </c>
      <c r="I48" s="103"/>
      <c r="J48" s="92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24"/>
      <c r="Y48" s="124"/>
      <c r="Z48" s="176"/>
      <c r="AA48" s="124"/>
      <c r="AB48" s="124"/>
      <c r="AC48" s="124"/>
      <c r="AD48" s="124"/>
      <c r="AE48" s="124"/>
      <c r="AF48" s="124"/>
      <c r="AG48" s="124"/>
      <c r="AH48" s="124"/>
      <c r="AI48" s="177"/>
      <c r="AJ48" s="178"/>
      <c r="AK48" s="179"/>
      <c r="AL48" s="119"/>
    </row>
    <row r="49" spans="1:38" ht="24" customHeight="1" x14ac:dyDescent="0.3">
      <c r="A49" s="174">
        <f t="shared" si="13"/>
        <v>22</v>
      </c>
      <c r="B49" s="104" t="s">
        <v>235</v>
      </c>
      <c r="C49" s="47">
        <f t="shared" si="10"/>
        <v>1292192.51</v>
      </c>
      <c r="D49" s="47">
        <f t="shared" si="11"/>
        <v>1292192.51</v>
      </c>
      <c r="E49" s="103"/>
      <c r="F49" s="103">
        <v>1292192.51</v>
      </c>
      <c r="G49" s="103"/>
      <c r="H49" s="103"/>
      <c r="I49" s="103"/>
      <c r="J49" s="92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24"/>
      <c r="Y49" s="124"/>
      <c r="Z49" s="176"/>
      <c r="AA49" s="124"/>
      <c r="AB49" s="124"/>
      <c r="AC49" s="124"/>
      <c r="AD49" s="124"/>
      <c r="AE49" s="124"/>
      <c r="AF49" s="124"/>
      <c r="AG49" s="124"/>
      <c r="AH49" s="124"/>
      <c r="AI49" s="177"/>
      <c r="AJ49" s="178"/>
      <c r="AK49" s="179"/>
      <c r="AL49" s="119"/>
    </row>
    <row r="50" spans="1:38" ht="24" customHeight="1" x14ac:dyDescent="0.3">
      <c r="A50" s="174">
        <f t="shared" si="13"/>
        <v>23</v>
      </c>
      <c r="B50" s="104" t="s">
        <v>236</v>
      </c>
      <c r="C50" s="47">
        <f t="shared" si="10"/>
        <v>868382.86</v>
      </c>
      <c r="D50" s="47">
        <f t="shared" si="11"/>
        <v>868382.86</v>
      </c>
      <c r="E50" s="103"/>
      <c r="F50" s="103"/>
      <c r="G50" s="103"/>
      <c r="H50" s="103">
        <v>868382.86</v>
      </c>
      <c r="I50" s="103"/>
      <c r="J50" s="92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24"/>
      <c r="Y50" s="124"/>
      <c r="Z50" s="176"/>
      <c r="AA50" s="124"/>
      <c r="AB50" s="124"/>
      <c r="AC50" s="124"/>
      <c r="AD50" s="124"/>
      <c r="AE50" s="124"/>
      <c r="AF50" s="124"/>
      <c r="AG50" s="124"/>
      <c r="AH50" s="124"/>
      <c r="AI50" s="177"/>
      <c r="AJ50" s="178"/>
      <c r="AK50" s="179"/>
      <c r="AL50" s="119"/>
    </row>
    <row r="51" spans="1:38" ht="24" customHeight="1" x14ac:dyDescent="0.3">
      <c r="A51" s="174">
        <f t="shared" si="13"/>
        <v>24</v>
      </c>
      <c r="B51" s="104" t="s">
        <v>237</v>
      </c>
      <c r="C51" s="47">
        <f t="shared" si="10"/>
        <v>1009419.11</v>
      </c>
      <c r="D51" s="47">
        <f t="shared" si="11"/>
        <v>1009419.11</v>
      </c>
      <c r="E51" s="103"/>
      <c r="F51" s="103"/>
      <c r="G51" s="103"/>
      <c r="H51" s="103">
        <v>1009419.11</v>
      </c>
      <c r="I51" s="103"/>
      <c r="J51" s="92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24"/>
      <c r="Y51" s="124"/>
      <c r="Z51" s="176"/>
      <c r="AA51" s="124"/>
      <c r="AB51" s="124"/>
      <c r="AC51" s="124"/>
      <c r="AD51" s="124"/>
      <c r="AE51" s="124"/>
      <c r="AF51" s="124"/>
      <c r="AG51" s="124"/>
      <c r="AH51" s="124"/>
      <c r="AI51" s="177"/>
      <c r="AJ51" s="178"/>
      <c r="AK51" s="179"/>
      <c r="AL51" s="119"/>
    </row>
    <row r="52" spans="1:38" ht="24" customHeight="1" x14ac:dyDescent="0.3">
      <c r="A52" s="174">
        <f t="shared" si="13"/>
        <v>25</v>
      </c>
      <c r="B52" s="313" t="s">
        <v>339</v>
      </c>
      <c r="C52" s="47">
        <f t="shared" si="10"/>
        <v>792582.72</v>
      </c>
      <c r="D52" s="88"/>
      <c r="E52" s="88"/>
      <c r="F52" s="88"/>
      <c r="G52" s="88"/>
      <c r="H52" s="88"/>
      <c r="I52" s="88"/>
      <c r="J52" s="81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>
        <v>792582.72</v>
      </c>
      <c r="V52" s="88"/>
      <c r="W52" s="88"/>
      <c r="X52" s="124"/>
      <c r="Y52" s="124"/>
      <c r="Z52" s="176"/>
      <c r="AA52" s="124"/>
      <c r="AB52" s="124"/>
      <c r="AC52" s="124"/>
      <c r="AD52" s="124"/>
      <c r="AE52" s="124"/>
      <c r="AF52" s="124"/>
      <c r="AG52" s="124"/>
      <c r="AH52" s="124"/>
      <c r="AI52" s="177"/>
      <c r="AJ52" s="178"/>
      <c r="AK52" s="179"/>
      <c r="AL52" s="119"/>
    </row>
    <row r="53" spans="1:38" ht="24" customHeight="1" x14ac:dyDescent="0.3">
      <c r="A53" s="174">
        <f t="shared" si="13"/>
        <v>26</v>
      </c>
      <c r="B53" s="104" t="s">
        <v>238</v>
      </c>
      <c r="C53" s="47">
        <f t="shared" si="10"/>
        <v>1647739.96</v>
      </c>
      <c r="D53" s="47">
        <f t="shared" si="11"/>
        <v>0</v>
      </c>
      <c r="E53" s="103"/>
      <c r="F53" s="103"/>
      <c r="G53" s="103"/>
      <c r="H53" s="103"/>
      <c r="I53" s="103"/>
      <c r="J53" s="92"/>
      <c r="K53" s="103"/>
      <c r="L53" s="103"/>
      <c r="M53" s="103"/>
      <c r="N53" s="103">
        <v>1647739.96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24"/>
      <c r="Y53" s="124"/>
      <c r="Z53" s="176"/>
      <c r="AA53" s="124"/>
      <c r="AB53" s="124"/>
      <c r="AC53" s="124"/>
      <c r="AD53" s="124"/>
      <c r="AE53" s="124"/>
      <c r="AF53" s="124"/>
      <c r="AG53" s="124"/>
      <c r="AH53" s="124"/>
      <c r="AI53" s="177"/>
      <c r="AJ53" s="178"/>
      <c r="AK53" s="179"/>
      <c r="AL53" s="119"/>
    </row>
    <row r="54" spans="1:38" ht="24" customHeight="1" x14ac:dyDescent="0.3">
      <c r="A54" s="174">
        <f t="shared" si="13"/>
        <v>27</v>
      </c>
      <c r="B54" s="104" t="s">
        <v>239</v>
      </c>
      <c r="C54" s="47">
        <f t="shared" si="10"/>
        <v>2906325.53</v>
      </c>
      <c r="D54" s="47">
        <f t="shared" si="11"/>
        <v>2906325.53</v>
      </c>
      <c r="E54" s="103"/>
      <c r="F54" s="103">
        <v>2906325.53</v>
      </c>
      <c r="G54" s="103"/>
      <c r="H54" s="103"/>
      <c r="I54" s="103"/>
      <c r="J54" s="92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24"/>
      <c r="Y54" s="124"/>
      <c r="Z54" s="176"/>
      <c r="AA54" s="124"/>
      <c r="AB54" s="124"/>
      <c r="AC54" s="124"/>
      <c r="AD54" s="124"/>
      <c r="AE54" s="124"/>
      <c r="AF54" s="124"/>
      <c r="AG54" s="124"/>
      <c r="AH54" s="124"/>
      <c r="AI54" s="177"/>
      <c r="AJ54" s="178"/>
      <c r="AK54" s="179"/>
      <c r="AL54" s="119"/>
    </row>
    <row r="55" spans="1:38" ht="24" customHeight="1" x14ac:dyDescent="0.3">
      <c r="A55" s="174">
        <f t="shared" si="13"/>
        <v>28</v>
      </c>
      <c r="B55" s="104" t="s">
        <v>240</v>
      </c>
      <c r="C55" s="47">
        <f t="shared" si="10"/>
        <v>1215027.28</v>
      </c>
      <c r="D55" s="47">
        <f t="shared" si="11"/>
        <v>1215027.28</v>
      </c>
      <c r="E55" s="103"/>
      <c r="F55" s="103"/>
      <c r="G55" s="103"/>
      <c r="H55" s="103">
        <v>1215027.28</v>
      </c>
      <c r="I55" s="103"/>
      <c r="J55" s="9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24"/>
      <c r="Y55" s="124"/>
      <c r="Z55" s="176"/>
      <c r="AA55" s="124"/>
      <c r="AB55" s="124"/>
      <c r="AC55" s="124"/>
      <c r="AD55" s="124"/>
      <c r="AE55" s="124"/>
      <c r="AF55" s="124"/>
      <c r="AG55" s="124"/>
      <c r="AH55" s="124"/>
      <c r="AI55" s="177"/>
      <c r="AJ55" s="178"/>
      <c r="AK55" s="179"/>
      <c r="AL55" s="119"/>
    </row>
    <row r="56" spans="1:38" ht="24" customHeight="1" x14ac:dyDescent="0.3">
      <c r="A56" s="174">
        <f t="shared" si="13"/>
        <v>29</v>
      </c>
      <c r="B56" s="104" t="s">
        <v>241</v>
      </c>
      <c r="C56" s="47">
        <f t="shared" si="10"/>
        <v>1816566.42</v>
      </c>
      <c r="D56" s="47">
        <f t="shared" si="11"/>
        <v>829476.73</v>
      </c>
      <c r="E56" s="103"/>
      <c r="F56" s="103">
        <v>829476.73</v>
      </c>
      <c r="G56" s="103"/>
      <c r="H56" s="103"/>
      <c r="I56" s="103"/>
      <c r="J56" s="92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>
        <v>987089.69</v>
      </c>
      <c r="V56" s="103"/>
      <c r="W56" s="103"/>
      <c r="X56" s="124"/>
      <c r="Y56" s="124"/>
      <c r="Z56" s="176"/>
      <c r="AA56" s="124"/>
      <c r="AB56" s="124"/>
      <c r="AC56" s="124"/>
      <c r="AD56" s="124"/>
      <c r="AE56" s="124"/>
      <c r="AF56" s="124"/>
      <c r="AG56" s="124"/>
      <c r="AH56" s="124"/>
      <c r="AI56" s="177"/>
      <c r="AJ56" s="178"/>
      <c r="AK56" s="179"/>
      <c r="AL56" s="119"/>
    </row>
    <row r="57" spans="1:38" ht="24" customHeight="1" x14ac:dyDescent="0.3">
      <c r="A57" s="174">
        <f t="shared" si="13"/>
        <v>30</v>
      </c>
      <c r="B57" s="104" t="s">
        <v>242</v>
      </c>
      <c r="C57" s="47">
        <f t="shared" si="10"/>
        <v>567691.91</v>
      </c>
      <c r="D57" s="47">
        <f t="shared" si="11"/>
        <v>567691.91</v>
      </c>
      <c r="E57" s="103"/>
      <c r="F57" s="103"/>
      <c r="G57" s="103"/>
      <c r="H57" s="103">
        <v>567691.91</v>
      </c>
      <c r="I57" s="103"/>
      <c r="J57" s="9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24"/>
      <c r="Y57" s="124"/>
      <c r="Z57" s="176"/>
      <c r="AA57" s="124"/>
      <c r="AB57" s="124"/>
      <c r="AC57" s="124"/>
      <c r="AD57" s="124"/>
      <c r="AE57" s="124"/>
      <c r="AF57" s="124"/>
      <c r="AG57" s="124"/>
      <c r="AH57" s="124"/>
      <c r="AI57" s="177"/>
      <c r="AJ57" s="178"/>
      <c r="AK57" s="179"/>
      <c r="AL57" s="119"/>
    </row>
    <row r="58" spans="1:38" ht="24" customHeight="1" x14ac:dyDescent="0.3">
      <c r="A58" s="174">
        <f t="shared" si="13"/>
        <v>31</v>
      </c>
      <c r="B58" s="104" t="s">
        <v>243</v>
      </c>
      <c r="C58" s="47">
        <f t="shared" si="10"/>
        <v>438869.27</v>
      </c>
      <c r="D58" s="47">
        <f t="shared" si="11"/>
        <v>438869.27</v>
      </c>
      <c r="E58" s="103"/>
      <c r="F58" s="103"/>
      <c r="G58" s="103"/>
      <c r="H58" s="103">
        <v>438869.27</v>
      </c>
      <c r="I58" s="103"/>
      <c r="J58" s="92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24"/>
      <c r="Y58" s="124"/>
      <c r="Z58" s="176"/>
      <c r="AA58" s="124"/>
      <c r="AB58" s="124"/>
      <c r="AC58" s="124"/>
      <c r="AD58" s="124"/>
      <c r="AE58" s="124"/>
      <c r="AF58" s="124"/>
      <c r="AG58" s="124"/>
      <c r="AH58" s="124"/>
      <c r="AI58" s="177"/>
      <c r="AJ58" s="178"/>
      <c r="AK58" s="179"/>
      <c r="AL58" s="119"/>
    </row>
    <row r="59" spans="1:38" ht="24" customHeight="1" x14ac:dyDescent="0.3">
      <c r="A59" s="174">
        <f t="shared" si="13"/>
        <v>32</v>
      </c>
      <c r="B59" s="104" t="s">
        <v>244</v>
      </c>
      <c r="C59" s="47">
        <f t="shared" si="10"/>
        <v>1164168.6100000001</v>
      </c>
      <c r="D59" s="47">
        <f t="shared" si="11"/>
        <v>1164168.6100000001</v>
      </c>
      <c r="E59" s="103"/>
      <c r="F59" s="103">
        <v>1164168.6100000001</v>
      </c>
      <c r="G59" s="103"/>
      <c r="H59" s="103"/>
      <c r="I59" s="103"/>
      <c r="J59" s="9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24"/>
      <c r="Y59" s="124"/>
      <c r="Z59" s="176"/>
      <c r="AA59" s="124"/>
      <c r="AB59" s="124"/>
      <c r="AC59" s="124"/>
      <c r="AD59" s="124"/>
      <c r="AE59" s="124"/>
      <c r="AF59" s="124"/>
      <c r="AG59" s="124"/>
      <c r="AH59" s="124"/>
      <c r="AI59" s="177"/>
      <c r="AJ59" s="178"/>
      <c r="AK59" s="179"/>
      <c r="AL59" s="119"/>
    </row>
    <row r="60" spans="1:38" ht="24" customHeight="1" x14ac:dyDescent="0.3">
      <c r="A60" s="174">
        <f t="shared" si="13"/>
        <v>33</v>
      </c>
      <c r="B60" s="104" t="s">
        <v>245</v>
      </c>
      <c r="C60" s="47">
        <f t="shared" si="10"/>
        <v>2457487.06</v>
      </c>
      <c r="D60" s="47">
        <f t="shared" si="11"/>
        <v>2457487.06</v>
      </c>
      <c r="E60" s="103"/>
      <c r="F60" s="103"/>
      <c r="G60" s="103">
        <v>679308.05</v>
      </c>
      <c r="H60" s="103">
        <v>1778179.01</v>
      </c>
      <c r="I60" s="103"/>
      <c r="J60" s="92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24"/>
      <c r="Y60" s="124"/>
      <c r="Z60" s="176"/>
      <c r="AA60" s="124"/>
      <c r="AB60" s="124"/>
      <c r="AC60" s="124"/>
      <c r="AD60" s="124"/>
      <c r="AE60" s="124"/>
      <c r="AF60" s="124"/>
      <c r="AG60" s="124"/>
      <c r="AH60" s="124"/>
      <c r="AI60" s="177"/>
      <c r="AJ60" s="178"/>
      <c r="AK60" s="179"/>
      <c r="AL60" s="119"/>
    </row>
    <row r="61" spans="1:38" ht="24" customHeight="1" x14ac:dyDescent="0.3">
      <c r="A61" s="174">
        <f t="shared" si="13"/>
        <v>34</v>
      </c>
      <c r="B61" s="104" t="s">
        <v>246</v>
      </c>
      <c r="C61" s="47">
        <f t="shared" si="10"/>
        <v>1129227.03</v>
      </c>
      <c r="D61" s="47">
        <f t="shared" si="11"/>
        <v>1129227.03</v>
      </c>
      <c r="E61" s="103"/>
      <c r="F61" s="103"/>
      <c r="G61" s="103">
        <v>487649.84</v>
      </c>
      <c r="H61" s="103">
        <v>641577.18999999994</v>
      </c>
      <c r="I61" s="103"/>
      <c r="J61" s="92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24"/>
      <c r="Y61" s="124"/>
      <c r="Z61" s="176"/>
      <c r="AA61" s="124"/>
      <c r="AB61" s="124"/>
      <c r="AC61" s="124"/>
      <c r="AD61" s="124"/>
      <c r="AE61" s="124"/>
      <c r="AF61" s="124"/>
      <c r="AG61" s="124"/>
      <c r="AH61" s="124"/>
      <c r="AI61" s="177"/>
      <c r="AJ61" s="178"/>
      <c r="AK61" s="179"/>
      <c r="AL61" s="119"/>
    </row>
    <row r="62" spans="1:38" ht="24" customHeight="1" x14ac:dyDescent="0.3">
      <c r="A62" s="174">
        <f t="shared" si="13"/>
        <v>35</v>
      </c>
      <c r="B62" s="104" t="s">
        <v>247</v>
      </c>
      <c r="C62" s="47">
        <f t="shared" si="10"/>
        <v>1089272.1599999999</v>
      </c>
      <c r="D62" s="47">
        <f t="shared" si="11"/>
        <v>1089272.1599999999</v>
      </c>
      <c r="E62" s="103"/>
      <c r="F62" s="103"/>
      <c r="G62" s="103"/>
      <c r="H62" s="103">
        <v>1089272.1599999999</v>
      </c>
      <c r="I62" s="103"/>
      <c r="J62" s="9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24"/>
      <c r="Y62" s="124"/>
      <c r="Z62" s="176"/>
      <c r="AA62" s="124"/>
      <c r="AB62" s="124"/>
      <c r="AC62" s="124"/>
      <c r="AD62" s="124"/>
      <c r="AE62" s="124"/>
      <c r="AF62" s="124"/>
      <c r="AG62" s="124"/>
      <c r="AH62" s="124"/>
      <c r="AI62" s="177"/>
      <c r="AJ62" s="178"/>
      <c r="AK62" s="179"/>
      <c r="AL62" s="119"/>
    </row>
    <row r="63" spans="1:38" ht="24" customHeight="1" x14ac:dyDescent="0.3">
      <c r="A63" s="174">
        <f t="shared" si="13"/>
        <v>36</v>
      </c>
      <c r="B63" s="104" t="s">
        <v>248</v>
      </c>
      <c r="C63" s="47">
        <f t="shared" si="10"/>
        <v>450987.97</v>
      </c>
      <c r="D63" s="47">
        <f t="shared" si="11"/>
        <v>450987.97</v>
      </c>
      <c r="E63" s="103"/>
      <c r="F63" s="103"/>
      <c r="G63" s="103"/>
      <c r="H63" s="103"/>
      <c r="I63" s="103">
        <v>450987.97</v>
      </c>
      <c r="J63" s="92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24"/>
      <c r="Y63" s="124"/>
      <c r="Z63" s="176"/>
      <c r="AA63" s="124"/>
      <c r="AB63" s="124"/>
      <c r="AC63" s="124"/>
      <c r="AD63" s="124"/>
      <c r="AE63" s="124"/>
      <c r="AF63" s="124"/>
      <c r="AG63" s="124"/>
      <c r="AH63" s="124"/>
      <c r="AI63" s="177"/>
      <c r="AJ63" s="178"/>
      <c r="AK63" s="179"/>
      <c r="AL63" s="119"/>
    </row>
    <row r="64" spans="1:38" ht="24" customHeight="1" x14ac:dyDescent="0.3">
      <c r="A64" s="174">
        <f t="shared" si="13"/>
        <v>37</v>
      </c>
      <c r="B64" s="104" t="s">
        <v>249</v>
      </c>
      <c r="C64" s="47">
        <f t="shared" si="10"/>
        <v>284821.93</v>
      </c>
      <c r="D64" s="47">
        <f t="shared" si="11"/>
        <v>284821.93</v>
      </c>
      <c r="E64" s="103"/>
      <c r="F64" s="103"/>
      <c r="G64" s="103"/>
      <c r="H64" s="103"/>
      <c r="I64" s="103">
        <v>284821.93</v>
      </c>
      <c r="J64" s="9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24"/>
      <c r="Y64" s="124"/>
      <c r="Z64" s="176"/>
      <c r="AA64" s="124"/>
      <c r="AB64" s="124"/>
      <c r="AC64" s="124"/>
      <c r="AD64" s="124"/>
      <c r="AE64" s="124"/>
      <c r="AF64" s="124"/>
      <c r="AG64" s="124"/>
      <c r="AH64" s="124"/>
      <c r="AI64" s="177"/>
      <c r="AJ64" s="178"/>
      <c r="AK64" s="179"/>
      <c r="AL64" s="119"/>
    </row>
    <row r="65" spans="1:43" ht="24" customHeight="1" x14ac:dyDescent="0.3">
      <c r="A65" s="174">
        <f t="shared" si="13"/>
        <v>38</v>
      </c>
      <c r="B65" s="104" t="s">
        <v>250</v>
      </c>
      <c r="C65" s="47">
        <f t="shared" si="10"/>
        <v>671687.24</v>
      </c>
      <c r="D65" s="47">
        <f t="shared" si="11"/>
        <v>671687.24</v>
      </c>
      <c r="E65" s="103"/>
      <c r="F65" s="103"/>
      <c r="G65" s="103"/>
      <c r="H65" s="103">
        <v>671687.24</v>
      </c>
      <c r="I65" s="103"/>
      <c r="J65" s="9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24"/>
      <c r="Y65" s="124"/>
      <c r="Z65" s="176"/>
      <c r="AA65" s="124"/>
      <c r="AB65" s="124"/>
      <c r="AC65" s="124"/>
      <c r="AD65" s="124"/>
      <c r="AE65" s="124"/>
      <c r="AF65" s="124"/>
      <c r="AG65" s="124"/>
      <c r="AH65" s="124"/>
      <c r="AI65" s="177"/>
      <c r="AJ65" s="178"/>
      <c r="AK65" s="179"/>
      <c r="AL65" s="119"/>
    </row>
    <row r="66" spans="1:43" ht="24" customHeight="1" x14ac:dyDescent="0.3">
      <c r="A66" s="174">
        <f t="shared" si="13"/>
        <v>39</v>
      </c>
      <c r="B66" s="104" t="s">
        <v>251</v>
      </c>
      <c r="C66" s="47">
        <f t="shared" si="10"/>
        <v>775713.44</v>
      </c>
      <c r="D66" s="47">
        <f t="shared" si="11"/>
        <v>775713.44</v>
      </c>
      <c r="E66" s="103"/>
      <c r="F66" s="103">
        <v>775713.44</v>
      </c>
      <c r="G66" s="103"/>
      <c r="H66" s="103"/>
      <c r="I66" s="103"/>
      <c r="J66" s="92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24"/>
      <c r="Y66" s="124"/>
      <c r="Z66" s="176"/>
      <c r="AA66" s="124"/>
      <c r="AB66" s="124"/>
      <c r="AC66" s="124"/>
      <c r="AD66" s="124"/>
      <c r="AE66" s="124"/>
      <c r="AF66" s="124"/>
      <c r="AG66" s="124"/>
      <c r="AH66" s="124"/>
      <c r="AI66" s="177"/>
      <c r="AJ66" s="178"/>
      <c r="AK66" s="179"/>
      <c r="AL66" s="119"/>
    </row>
    <row r="67" spans="1:43" ht="24" customHeight="1" x14ac:dyDescent="0.3">
      <c r="A67" s="174">
        <f t="shared" si="13"/>
        <v>40</v>
      </c>
      <c r="B67" s="104" t="s">
        <v>252</v>
      </c>
      <c r="C67" s="47">
        <f t="shared" si="10"/>
        <v>2293426.16</v>
      </c>
      <c r="D67" s="47">
        <f t="shared" si="11"/>
        <v>0</v>
      </c>
      <c r="E67" s="103"/>
      <c r="F67" s="103"/>
      <c r="G67" s="103"/>
      <c r="H67" s="103"/>
      <c r="I67" s="103"/>
      <c r="J67" s="92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>
        <v>2293426.16</v>
      </c>
      <c r="V67" s="103"/>
      <c r="W67" s="103"/>
      <c r="X67" s="124"/>
      <c r="Y67" s="124"/>
      <c r="Z67" s="176"/>
      <c r="AA67" s="124"/>
      <c r="AB67" s="124"/>
      <c r="AC67" s="124"/>
      <c r="AD67" s="124"/>
      <c r="AE67" s="124"/>
      <c r="AF67" s="124"/>
      <c r="AG67" s="124"/>
      <c r="AH67" s="124"/>
      <c r="AI67" s="177"/>
      <c r="AJ67" s="178"/>
      <c r="AK67" s="179"/>
      <c r="AL67" s="119"/>
    </row>
    <row r="68" spans="1:43" ht="24" customHeight="1" x14ac:dyDescent="0.3">
      <c r="A68" s="174">
        <f t="shared" si="13"/>
        <v>41</v>
      </c>
      <c r="B68" s="104" t="s">
        <v>253</v>
      </c>
      <c r="C68" s="47">
        <f t="shared" si="10"/>
        <v>236053.04</v>
      </c>
      <c r="D68" s="47">
        <f t="shared" si="11"/>
        <v>236053.04</v>
      </c>
      <c r="E68" s="103"/>
      <c r="F68" s="103"/>
      <c r="G68" s="103"/>
      <c r="H68" s="103"/>
      <c r="I68" s="103">
        <v>236053.04</v>
      </c>
      <c r="J68" s="9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24"/>
      <c r="Y68" s="124"/>
      <c r="Z68" s="176"/>
      <c r="AA68" s="124"/>
      <c r="AB68" s="124"/>
      <c r="AC68" s="124"/>
      <c r="AD68" s="124"/>
      <c r="AE68" s="124"/>
      <c r="AF68" s="124"/>
      <c r="AG68" s="124"/>
      <c r="AH68" s="124"/>
      <c r="AI68" s="177"/>
      <c r="AJ68" s="178"/>
      <c r="AK68" s="179"/>
      <c r="AL68" s="119"/>
    </row>
    <row r="69" spans="1:43" ht="24" customHeight="1" x14ac:dyDescent="0.3">
      <c r="A69" s="174">
        <f t="shared" si="13"/>
        <v>42</v>
      </c>
      <c r="B69" s="104" t="s">
        <v>254</v>
      </c>
      <c r="C69" s="47">
        <f t="shared" si="10"/>
        <v>788999.53</v>
      </c>
      <c r="D69" s="47">
        <f t="shared" si="11"/>
        <v>788999.53</v>
      </c>
      <c r="E69" s="103"/>
      <c r="F69" s="103"/>
      <c r="G69" s="103"/>
      <c r="H69" s="103">
        <v>788999.53</v>
      </c>
      <c r="I69" s="103"/>
      <c r="J69" s="92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24"/>
      <c r="Y69" s="124"/>
      <c r="Z69" s="176"/>
      <c r="AA69" s="124"/>
      <c r="AB69" s="124"/>
      <c r="AC69" s="124"/>
      <c r="AD69" s="124"/>
      <c r="AE69" s="124"/>
      <c r="AF69" s="124"/>
      <c r="AG69" s="124"/>
      <c r="AH69" s="124"/>
      <c r="AI69" s="177"/>
      <c r="AJ69" s="178"/>
      <c r="AK69" s="179"/>
      <c r="AL69" s="119"/>
    </row>
    <row r="70" spans="1:43" ht="24" customHeight="1" x14ac:dyDescent="0.3">
      <c r="A70" s="174">
        <f t="shared" si="13"/>
        <v>43</v>
      </c>
      <c r="B70" s="104" t="s">
        <v>255</v>
      </c>
      <c r="C70" s="47">
        <f t="shared" si="10"/>
        <v>726414.17</v>
      </c>
      <c r="D70" s="47">
        <f t="shared" si="11"/>
        <v>726414.17</v>
      </c>
      <c r="E70" s="103"/>
      <c r="F70" s="103"/>
      <c r="G70" s="103"/>
      <c r="H70" s="103">
        <v>726414.17</v>
      </c>
      <c r="I70" s="103"/>
      <c r="J70" s="92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24"/>
      <c r="Y70" s="124"/>
      <c r="Z70" s="176"/>
      <c r="AA70" s="124"/>
      <c r="AB70" s="124"/>
      <c r="AC70" s="124"/>
      <c r="AD70" s="124"/>
      <c r="AE70" s="124"/>
      <c r="AF70" s="124"/>
      <c r="AG70" s="124"/>
      <c r="AH70" s="124"/>
      <c r="AI70" s="177"/>
      <c r="AJ70" s="178"/>
      <c r="AK70" s="179"/>
      <c r="AL70" s="119"/>
    </row>
    <row r="71" spans="1:43" ht="24" customHeight="1" x14ac:dyDescent="0.3">
      <c r="A71" s="174">
        <f t="shared" si="13"/>
        <v>44</v>
      </c>
      <c r="B71" s="104" t="s">
        <v>256</v>
      </c>
      <c r="C71" s="47">
        <f t="shared" si="10"/>
        <v>705762</v>
      </c>
      <c r="D71" s="47">
        <f t="shared" si="11"/>
        <v>705762</v>
      </c>
      <c r="E71" s="103"/>
      <c r="F71" s="103"/>
      <c r="G71" s="103">
        <v>276030</v>
      </c>
      <c r="H71" s="103">
        <v>429732</v>
      </c>
      <c r="I71" s="103"/>
      <c r="J71" s="9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24"/>
      <c r="Y71" s="124"/>
      <c r="Z71" s="176"/>
      <c r="AA71" s="124"/>
      <c r="AB71" s="124"/>
      <c r="AC71" s="124"/>
      <c r="AD71" s="124"/>
      <c r="AE71" s="124"/>
      <c r="AF71" s="124"/>
      <c r="AG71" s="124"/>
      <c r="AH71" s="124"/>
      <c r="AI71" s="177"/>
      <c r="AJ71" s="178"/>
      <c r="AK71" s="179"/>
      <c r="AL71" s="119"/>
    </row>
    <row r="72" spans="1:43" ht="24" customHeight="1" x14ac:dyDescent="0.3">
      <c r="A72" s="174">
        <f t="shared" si="13"/>
        <v>45</v>
      </c>
      <c r="B72" s="104" t="s">
        <v>257</v>
      </c>
      <c r="C72" s="47">
        <f t="shared" si="10"/>
        <v>351550.49</v>
      </c>
      <c r="D72" s="47">
        <f t="shared" si="11"/>
        <v>351550.49</v>
      </c>
      <c r="E72" s="103"/>
      <c r="F72" s="103"/>
      <c r="G72" s="103"/>
      <c r="H72" s="103">
        <v>351550.49</v>
      </c>
      <c r="I72" s="103"/>
      <c r="J72" s="92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24"/>
      <c r="Y72" s="124"/>
      <c r="Z72" s="176"/>
      <c r="AA72" s="124"/>
      <c r="AB72" s="124"/>
      <c r="AC72" s="124"/>
      <c r="AD72" s="124"/>
      <c r="AE72" s="124"/>
      <c r="AF72" s="124"/>
      <c r="AG72" s="124"/>
      <c r="AH72" s="124"/>
      <c r="AI72" s="177"/>
      <c r="AJ72" s="178"/>
      <c r="AK72" s="179"/>
      <c r="AL72" s="119"/>
    </row>
    <row r="73" spans="1:43" ht="24" customHeight="1" x14ac:dyDescent="0.3">
      <c r="A73" s="174">
        <f t="shared" si="13"/>
        <v>46</v>
      </c>
      <c r="B73" s="104" t="s">
        <v>259</v>
      </c>
      <c r="C73" s="47">
        <f t="shared" si="10"/>
        <v>1030858.62</v>
      </c>
      <c r="D73" s="47">
        <f t="shared" si="11"/>
        <v>1030858.62</v>
      </c>
      <c r="E73" s="103"/>
      <c r="F73" s="103">
        <v>1030858.62</v>
      </c>
      <c r="G73" s="103"/>
      <c r="H73" s="103"/>
      <c r="I73" s="103"/>
      <c r="J73" s="92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24"/>
      <c r="Y73" s="124"/>
      <c r="Z73" s="176"/>
      <c r="AA73" s="124"/>
      <c r="AB73" s="124"/>
      <c r="AC73" s="124"/>
      <c r="AD73" s="124"/>
      <c r="AE73" s="124"/>
      <c r="AF73" s="124"/>
      <c r="AG73" s="124"/>
      <c r="AH73" s="124"/>
      <c r="AI73" s="177"/>
      <c r="AJ73" s="178"/>
      <c r="AK73" s="179"/>
      <c r="AL73" s="119"/>
    </row>
    <row r="74" spans="1:43" x14ac:dyDescent="0.3">
      <c r="A74" s="165" t="s">
        <v>35</v>
      </c>
      <c r="B74" s="165"/>
      <c r="C74" s="163">
        <f t="shared" ref="C74:W74" si="14">SUM(C33:C73)</f>
        <v>47772898.970000006</v>
      </c>
      <c r="D74" s="163">
        <f t="shared" si="14"/>
        <v>35094942.5</v>
      </c>
      <c r="E74" s="163">
        <f t="shared" si="14"/>
        <v>2721744.67</v>
      </c>
      <c r="F74" s="163">
        <f t="shared" si="14"/>
        <v>12624570.849999998</v>
      </c>
      <c r="G74" s="163">
        <f t="shared" si="14"/>
        <v>2121444.4800000004</v>
      </c>
      <c r="H74" s="163">
        <f t="shared" si="14"/>
        <v>16447003.629999999</v>
      </c>
      <c r="I74" s="163">
        <f t="shared" si="14"/>
        <v>1180178.8699999999</v>
      </c>
      <c r="J74" s="163">
        <f t="shared" si="14"/>
        <v>0</v>
      </c>
      <c r="K74" s="163">
        <f t="shared" si="14"/>
        <v>0</v>
      </c>
      <c r="L74" s="163">
        <f t="shared" si="14"/>
        <v>0</v>
      </c>
      <c r="M74" s="163">
        <f t="shared" si="14"/>
        <v>0</v>
      </c>
      <c r="N74" s="163">
        <f t="shared" si="14"/>
        <v>3949435.54</v>
      </c>
      <c r="O74" s="163">
        <f t="shared" si="14"/>
        <v>0</v>
      </c>
      <c r="P74" s="163">
        <f t="shared" si="14"/>
        <v>0</v>
      </c>
      <c r="Q74" s="163">
        <f t="shared" si="14"/>
        <v>0</v>
      </c>
      <c r="R74" s="163">
        <f t="shared" si="14"/>
        <v>1493606.71</v>
      </c>
      <c r="S74" s="163">
        <f t="shared" si="14"/>
        <v>0</v>
      </c>
      <c r="T74" s="163">
        <f t="shared" si="14"/>
        <v>0</v>
      </c>
      <c r="U74" s="163">
        <f t="shared" si="14"/>
        <v>7234914.2200000007</v>
      </c>
      <c r="V74" s="163">
        <f t="shared" si="14"/>
        <v>0</v>
      </c>
      <c r="W74" s="163">
        <f t="shared" si="14"/>
        <v>0</v>
      </c>
      <c r="X74" s="124">
        <f>C74-D74-K74-L74-N74-P74-R74-S74-U74-V74-W74</f>
        <v>6.5192580223083496E-9</v>
      </c>
      <c r="Y74" s="124"/>
      <c r="Z74" s="166"/>
      <c r="AA74" s="124"/>
      <c r="AB74" s="124"/>
      <c r="AC74" s="124"/>
      <c r="AD74" s="124"/>
      <c r="AE74" s="332"/>
      <c r="AF74" s="332"/>
      <c r="AG74" s="122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</row>
    <row r="75" spans="1:43" x14ac:dyDescent="0.3">
      <c r="A75" s="382" t="s">
        <v>266</v>
      </c>
      <c r="B75" s="383"/>
      <c r="C75" s="80">
        <f t="shared" ref="C75:W75" si="15">C31+C74</f>
        <v>48717867.770000003</v>
      </c>
      <c r="D75" s="80">
        <f t="shared" si="15"/>
        <v>36039911.299999997</v>
      </c>
      <c r="E75" s="80">
        <f t="shared" si="15"/>
        <v>2721744.67</v>
      </c>
      <c r="F75" s="80">
        <f t="shared" si="15"/>
        <v>12624570.849999998</v>
      </c>
      <c r="G75" s="80">
        <f t="shared" si="15"/>
        <v>2121444.4800000004</v>
      </c>
      <c r="H75" s="80">
        <f t="shared" si="15"/>
        <v>17391972.43</v>
      </c>
      <c r="I75" s="80">
        <f t="shared" si="15"/>
        <v>1180178.8699999999</v>
      </c>
      <c r="J75" s="80">
        <f t="shared" si="15"/>
        <v>0</v>
      </c>
      <c r="K75" s="80">
        <f t="shared" si="15"/>
        <v>0</v>
      </c>
      <c r="L75" s="80">
        <f t="shared" si="15"/>
        <v>0</v>
      </c>
      <c r="M75" s="80">
        <f t="shared" si="15"/>
        <v>0</v>
      </c>
      <c r="N75" s="80">
        <f t="shared" si="15"/>
        <v>3949435.54</v>
      </c>
      <c r="O75" s="80">
        <f t="shared" si="15"/>
        <v>0</v>
      </c>
      <c r="P75" s="80">
        <f t="shared" si="15"/>
        <v>0</v>
      </c>
      <c r="Q75" s="80">
        <f t="shared" si="15"/>
        <v>0</v>
      </c>
      <c r="R75" s="80">
        <f t="shared" si="15"/>
        <v>1493606.71</v>
      </c>
      <c r="S75" s="80">
        <f t="shared" si="15"/>
        <v>0</v>
      </c>
      <c r="T75" s="80">
        <f t="shared" si="15"/>
        <v>0</v>
      </c>
      <c r="U75" s="80">
        <f t="shared" si="15"/>
        <v>7234914.2200000007</v>
      </c>
      <c r="V75" s="80">
        <f t="shared" si="15"/>
        <v>0</v>
      </c>
      <c r="W75" s="80">
        <f t="shared" si="15"/>
        <v>0</v>
      </c>
      <c r="X75" s="124"/>
      <c r="Y75" s="124"/>
      <c r="Z75" s="166"/>
      <c r="AA75" s="124"/>
      <c r="AB75" s="124"/>
      <c r="AC75" s="124"/>
      <c r="AD75" s="124"/>
      <c r="AE75" s="332"/>
      <c r="AF75" s="332"/>
      <c r="AG75" s="122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</row>
    <row r="76" spans="1:43" ht="21.75" customHeight="1" x14ac:dyDescent="0.3">
      <c r="A76" s="165"/>
      <c r="B76" s="180" t="s">
        <v>83</v>
      </c>
      <c r="C76" s="167">
        <f>C75+C27+C22+C14</f>
        <v>61683383.500000007</v>
      </c>
      <c r="D76" s="167">
        <f t="shared" ref="D76:W76" si="16">D75+D27+D22+D14</f>
        <v>38855490.5</v>
      </c>
      <c r="E76" s="167">
        <f t="shared" si="16"/>
        <v>5537323.8700000001</v>
      </c>
      <c r="F76" s="167">
        <f t="shared" si="16"/>
        <v>12624570.849999998</v>
      </c>
      <c r="G76" s="167">
        <f t="shared" si="16"/>
        <v>2121444.4800000004</v>
      </c>
      <c r="H76" s="167">
        <f t="shared" si="16"/>
        <v>17391972.43</v>
      </c>
      <c r="I76" s="167">
        <f t="shared" si="16"/>
        <v>1180178.8699999999</v>
      </c>
      <c r="J76" s="167">
        <f t="shared" si="16"/>
        <v>2</v>
      </c>
      <c r="K76" s="167">
        <f t="shared" si="16"/>
        <v>7346346</v>
      </c>
      <c r="L76" s="167">
        <f t="shared" si="16"/>
        <v>146926.92000000001</v>
      </c>
      <c r="M76" s="167">
        <f t="shared" si="16"/>
        <v>0</v>
      </c>
      <c r="N76" s="167">
        <f t="shared" si="16"/>
        <v>3949435.54</v>
      </c>
      <c r="O76" s="167">
        <f t="shared" si="16"/>
        <v>0</v>
      </c>
      <c r="P76" s="167">
        <f t="shared" si="16"/>
        <v>0</v>
      </c>
      <c r="Q76" s="167">
        <f t="shared" si="16"/>
        <v>0</v>
      </c>
      <c r="R76" s="167">
        <f t="shared" si="16"/>
        <v>3125156.42</v>
      </c>
      <c r="S76" s="167">
        <f t="shared" si="16"/>
        <v>0</v>
      </c>
      <c r="T76" s="167">
        <f t="shared" si="16"/>
        <v>0</v>
      </c>
      <c r="U76" s="167">
        <f t="shared" si="16"/>
        <v>7234914.2200000007</v>
      </c>
      <c r="V76" s="167">
        <f t="shared" si="16"/>
        <v>0</v>
      </c>
      <c r="W76" s="167">
        <f t="shared" si="16"/>
        <v>1025113.9</v>
      </c>
      <c r="X76" s="124">
        <f>C76-D76-K76-L76-N76-P76-R76-S76-U76-V76-W76</f>
        <v>5.9371814131736755E-9</v>
      </c>
      <c r="Y76" s="124"/>
      <c r="Z76" s="176"/>
      <c r="AA76" s="163"/>
      <c r="AB76" s="163"/>
      <c r="AC76" s="163"/>
      <c r="AD76" s="163"/>
      <c r="AE76" s="163"/>
      <c r="AF76" s="163"/>
      <c r="AG76" s="163"/>
      <c r="AH76" s="163"/>
      <c r="AI76" s="182"/>
      <c r="AJ76" s="183"/>
      <c r="AK76" s="184"/>
      <c r="AL76" s="119"/>
    </row>
    <row r="77" spans="1:43" x14ac:dyDescent="0.3">
      <c r="A77" s="185"/>
      <c r="B77" s="186" t="s">
        <v>133</v>
      </c>
      <c r="C77" s="325">
        <f>(C76-W76-L76)*0.0214</f>
        <v>1294942.7333520001</v>
      </c>
      <c r="D77" s="26"/>
      <c r="E77" s="26"/>
      <c r="F77" s="26"/>
      <c r="G77" s="26"/>
      <c r="H77" s="26"/>
      <c r="I77" s="26"/>
      <c r="J77" s="19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124">
        <f>C77-D77-K77-L77-N77-P77-R77-S77-U77-V77-W77</f>
        <v>1294942.7333520001</v>
      </c>
      <c r="Y77" s="332"/>
    </row>
    <row r="78" spans="1:43" ht="31.2" x14ac:dyDescent="0.3">
      <c r="A78" s="185"/>
      <c r="B78" s="187" t="s">
        <v>134</v>
      </c>
      <c r="C78" s="325">
        <f>C76+C77</f>
        <v>62978326.233352005</v>
      </c>
      <c r="D78" s="26"/>
      <c r="E78" s="26"/>
      <c r="F78" s="26"/>
      <c r="G78" s="26"/>
      <c r="H78" s="26"/>
      <c r="I78" s="26"/>
      <c r="J78" s="19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124">
        <f>C78-D78-K78-L78-N78-P78-R78-S78-U78-V78-W78</f>
        <v>62978326.233352005</v>
      </c>
      <c r="Y78" s="332"/>
    </row>
    <row r="79" spans="1:43" x14ac:dyDescent="0.3">
      <c r="C79" s="332"/>
      <c r="D79" s="332"/>
      <c r="E79" s="332"/>
      <c r="F79" s="332"/>
      <c r="G79" s="332"/>
      <c r="H79" s="332"/>
      <c r="I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124">
        <f>C79-D79-K79-L79-N79-P79-R79-S79-U79-V79-W79</f>
        <v>0</v>
      </c>
      <c r="Y79" s="332"/>
    </row>
    <row r="80" spans="1:43" x14ac:dyDescent="0.3">
      <c r="C80" s="332"/>
      <c r="D80" s="332"/>
      <c r="E80" s="332"/>
      <c r="F80" s="332"/>
      <c r="G80" s="332"/>
      <c r="H80" s="332"/>
      <c r="I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</row>
    <row r="81" spans="3:8" x14ac:dyDescent="0.3">
      <c r="H81" s="332"/>
    </row>
    <row r="83" spans="3:8" x14ac:dyDescent="0.3">
      <c r="C83" s="332"/>
    </row>
    <row r="84" spans="3:8" x14ac:dyDescent="0.3">
      <c r="F84" s="332"/>
    </row>
  </sheetData>
  <autoFilter ref="A8:AQ79"/>
  <mergeCells count="36">
    <mergeCell ref="A31:B31"/>
    <mergeCell ref="A75:B75"/>
    <mergeCell ref="A28:W28"/>
    <mergeCell ref="AF2:AH2"/>
    <mergeCell ref="C3:C6"/>
    <mergeCell ref="D4:I4"/>
    <mergeCell ref="J4:L4"/>
    <mergeCell ref="M4:N7"/>
    <mergeCell ref="O4:P7"/>
    <mergeCell ref="Q4:R7"/>
    <mergeCell ref="T4:U7"/>
    <mergeCell ref="V4:V7"/>
    <mergeCell ref="AF4:AF8"/>
    <mergeCell ref="AG4:AG8"/>
    <mergeCell ref="AH4:AH8"/>
    <mergeCell ref="D5:D7"/>
    <mergeCell ref="A1:W1"/>
    <mergeCell ref="F5:F7"/>
    <mergeCell ref="G5:G7"/>
    <mergeCell ref="I5:I7"/>
    <mergeCell ref="H5:H7"/>
    <mergeCell ref="D3:W3"/>
    <mergeCell ref="B3:B7"/>
    <mergeCell ref="A3:A7"/>
    <mergeCell ref="E5:E7"/>
    <mergeCell ref="J5:J7"/>
    <mergeCell ref="K5:K7"/>
    <mergeCell ref="S4:S7"/>
    <mergeCell ref="A23:W23"/>
    <mergeCell ref="A27:B27"/>
    <mergeCell ref="W4:W7"/>
    <mergeCell ref="A15:W15"/>
    <mergeCell ref="A10:W10"/>
    <mergeCell ref="A14:B14"/>
    <mergeCell ref="L5:L7"/>
    <mergeCell ref="A19:B19"/>
  </mergeCells>
  <conditionalFormatting sqref="B34">
    <cfRule type="duplicateValues" dxfId="8" priority="1"/>
  </conditionalFormatting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</oddFooter>
  </headerFooter>
  <rowBreaks count="1" manualBreakCount="1">
    <brk id="58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0"/>
  <sheetViews>
    <sheetView view="pageBreakPreview" zoomScale="70" zoomScaleNormal="70" zoomScaleSheetLayoutView="70" workbookViewId="0">
      <pane xSplit="3" ySplit="8" topLeftCell="V161" activePane="bottomRight" state="frozen"/>
      <selection pane="topRight" activeCell="D1" sqref="D1"/>
      <selection pane="bottomLeft" activeCell="A9" sqref="A9"/>
      <selection pane="bottomRight" activeCell="AI1" sqref="X1:AI1048576"/>
    </sheetView>
  </sheetViews>
  <sheetFormatPr defaultColWidth="9.109375" defaultRowHeight="15.6" x14ac:dyDescent="0.3"/>
  <cols>
    <col min="1" max="1" width="7.33203125" style="266" customWidth="1"/>
    <col min="2" max="2" width="54.33203125" style="209" customWidth="1"/>
    <col min="3" max="3" width="20.44140625" style="332" customWidth="1"/>
    <col min="4" max="4" width="19.109375" style="332" customWidth="1"/>
    <col min="5" max="5" width="17.88671875" style="332" customWidth="1"/>
    <col min="6" max="6" width="18" style="332" customWidth="1"/>
    <col min="7" max="7" width="19" style="332" customWidth="1"/>
    <col min="8" max="8" width="16.5546875" style="332" customWidth="1"/>
    <col min="9" max="9" width="19.6640625" style="332" bestFit="1" customWidth="1"/>
    <col min="10" max="10" width="8.44140625" style="332" customWidth="1"/>
    <col min="11" max="11" width="19.88671875" style="332" customWidth="1"/>
    <col min="12" max="12" width="14.5546875" style="332" customWidth="1"/>
    <col min="13" max="13" width="12.5546875" style="332" bestFit="1" customWidth="1"/>
    <col min="14" max="14" width="19.109375" style="332" customWidth="1"/>
    <col min="15" max="15" width="11.88671875" style="332" customWidth="1"/>
    <col min="16" max="16" width="18.6640625" style="332" customWidth="1"/>
    <col min="17" max="17" width="13" style="332" bestFit="1" customWidth="1"/>
    <col min="18" max="18" width="19.5546875" style="332" customWidth="1"/>
    <col min="19" max="19" width="16.109375" style="332" customWidth="1"/>
    <col min="20" max="20" width="11.6640625" style="332" bestFit="1" customWidth="1"/>
    <col min="21" max="21" width="17.5546875" style="332" bestFit="1" customWidth="1"/>
    <col min="22" max="22" width="16.33203125" style="332" customWidth="1"/>
    <col min="23" max="23" width="19.6640625" style="332" customWidth="1"/>
    <col min="24" max="24" width="19.6640625" style="332" hidden="1" customWidth="1"/>
    <col min="25" max="26" width="14.44140625" style="190" hidden="1" customWidth="1"/>
    <col min="27" max="27" width="16.88671875" style="190" hidden="1" customWidth="1"/>
    <col min="28" max="31" width="14.44140625" style="190" hidden="1" customWidth="1"/>
    <col min="32" max="32" width="16.88671875" style="190" hidden="1" customWidth="1"/>
    <col min="33" max="35" width="14.44140625" style="190" hidden="1" customWidth="1"/>
    <col min="36" max="36" width="12.5546875" style="190" customWidth="1"/>
    <col min="37" max="39" width="9.109375" style="190" customWidth="1"/>
    <col min="40" max="40" width="9.33203125" style="190" customWidth="1"/>
    <col min="41" max="47" width="9.109375" style="190" customWidth="1"/>
    <col min="48" max="16384" width="9.109375" style="190"/>
  </cols>
  <sheetData>
    <row r="1" spans="1:35" x14ac:dyDescent="0.3">
      <c r="A1" s="397" t="s">
        <v>281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35"/>
      <c r="Y1" s="335"/>
      <c r="Z1" s="335"/>
      <c r="AA1" s="335"/>
      <c r="AB1" s="335"/>
      <c r="AC1" s="119"/>
      <c r="AD1" s="119"/>
      <c r="AE1" s="119"/>
      <c r="AF1" s="119"/>
      <c r="AG1" s="119"/>
    </row>
    <row r="2" spans="1:35" x14ac:dyDescent="0.3">
      <c r="A2" s="191"/>
      <c r="B2" s="122"/>
      <c r="Y2" s="332"/>
      <c r="Z2" s="332"/>
      <c r="AA2" s="122"/>
      <c r="AB2" s="119"/>
      <c r="AC2" s="119"/>
      <c r="AD2" s="119"/>
      <c r="AE2" s="413" t="s">
        <v>0</v>
      </c>
      <c r="AF2" s="413"/>
      <c r="AG2" s="413"/>
    </row>
    <row r="3" spans="1:35" ht="46.8" x14ac:dyDescent="0.3">
      <c r="A3" s="192" t="s">
        <v>1</v>
      </c>
      <c r="B3" s="193" t="s">
        <v>2</v>
      </c>
      <c r="C3" s="194" t="s">
        <v>3</v>
      </c>
      <c r="D3" s="195" t="s">
        <v>4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24"/>
      <c r="Y3" s="124"/>
      <c r="Z3" s="125"/>
      <c r="AA3" s="122"/>
      <c r="AB3" s="119"/>
      <c r="AC3" s="119"/>
      <c r="AD3" s="119"/>
      <c r="AE3" s="119"/>
      <c r="AF3" s="119"/>
      <c r="AG3" s="119"/>
    </row>
    <row r="4" spans="1:35" ht="15" customHeight="1" x14ac:dyDescent="0.3">
      <c r="A4" s="197"/>
      <c r="B4" s="198"/>
      <c r="C4" s="333"/>
      <c r="D4" s="444" t="s">
        <v>5</v>
      </c>
      <c r="E4" s="445"/>
      <c r="F4" s="445"/>
      <c r="G4" s="445"/>
      <c r="H4" s="445"/>
      <c r="I4" s="446"/>
      <c r="J4" s="444" t="s">
        <v>6</v>
      </c>
      <c r="K4" s="445"/>
      <c r="L4" s="446"/>
      <c r="M4" s="447" t="s">
        <v>7</v>
      </c>
      <c r="N4" s="448"/>
      <c r="O4" s="447" t="s">
        <v>8</v>
      </c>
      <c r="P4" s="448"/>
      <c r="Q4" s="447" t="s">
        <v>9</v>
      </c>
      <c r="R4" s="448"/>
      <c r="S4" s="199"/>
      <c r="T4" s="447" t="s">
        <v>10</v>
      </c>
      <c r="U4" s="448"/>
      <c r="V4" s="386" t="s">
        <v>11</v>
      </c>
      <c r="W4" s="386" t="s">
        <v>12</v>
      </c>
      <c r="X4" s="200"/>
      <c r="Y4" s="347"/>
      <c r="Z4" s="347"/>
      <c r="AA4" s="347"/>
      <c r="AB4" s="347"/>
      <c r="AC4" s="347"/>
      <c r="AD4" s="347"/>
      <c r="AE4" s="347"/>
      <c r="AF4" s="423" t="s">
        <v>13</v>
      </c>
      <c r="AG4" s="423" t="s">
        <v>14</v>
      </c>
      <c r="AH4" s="466" t="s">
        <v>15</v>
      </c>
      <c r="AI4" s="463" t="s">
        <v>136</v>
      </c>
    </row>
    <row r="5" spans="1:35" ht="15" customHeight="1" x14ac:dyDescent="0.3">
      <c r="A5" s="197"/>
      <c r="B5" s="198"/>
      <c r="C5" s="333"/>
      <c r="D5" s="386" t="s">
        <v>16</v>
      </c>
      <c r="E5" s="386" t="s">
        <v>17</v>
      </c>
      <c r="F5" s="386" t="s">
        <v>18</v>
      </c>
      <c r="G5" s="386" t="s">
        <v>19</v>
      </c>
      <c r="H5" s="386" t="s">
        <v>20</v>
      </c>
      <c r="I5" s="386" t="s">
        <v>21</v>
      </c>
      <c r="J5" s="386"/>
      <c r="K5" s="386" t="s">
        <v>22</v>
      </c>
      <c r="L5" s="386" t="s">
        <v>23</v>
      </c>
      <c r="M5" s="449"/>
      <c r="N5" s="450"/>
      <c r="O5" s="449"/>
      <c r="P5" s="450"/>
      <c r="Q5" s="449"/>
      <c r="R5" s="450"/>
      <c r="S5" s="176"/>
      <c r="T5" s="449"/>
      <c r="U5" s="450"/>
      <c r="V5" s="387"/>
      <c r="W5" s="387"/>
      <c r="X5" s="333"/>
      <c r="Y5" s="347"/>
      <c r="Z5" s="347"/>
      <c r="AA5" s="347"/>
      <c r="AB5" s="347"/>
      <c r="AC5" s="347"/>
      <c r="AD5" s="347"/>
      <c r="AE5" s="347"/>
      <c r="AF5" s="423"/>
      <c r="AG5" s="423"/>
      <c r="AH5" s="466"/>
      <c r="AI5" s="464"/>
    </row>
    <row r="6" spans="1:35" x14ac:dyDescent="0.3">
      <c r="A6" s="197"/>
      <c r="B6" s="198"/>
      <c r="C6" s="333"/>
      <c r="D6" s="387"/>
      <c r="E6" s="387"/>
      <c r="F6" s="387"/>
      <c r="G6" s="387"/>
      <c r="H6" s="387"/>
      <c r="I6" s="387"/>
      <c r="J6" s="387"/>
      <c r="K6" s="387"/>
      <c r="L6" s="387"/>
      <c r="M6" s="449"/>
      <c r="N6" s="450"/>
      <c r="O6" s="449"/>
      <c r="P6" s="450"/>
      <c r="Q6" s="449"/>
      <c r="R6" s="450"/>
      <c r="S6" s="176" t="s">
        <v>24</v>
      </c>
      <c r="T6" s="449"/>
      <c r="U6" s="450"/>
      <c r="V6" s="387"/>
      <c r="W6" s="387"/>
      <c r="X6" s="333"/>
      <c r="Y6" s="347" t="s">
        <v>25</v>
      </c>
      <c r="Z6" s="347" t="s">
        <v>26</v>
      </c>
      <c r="AA6" s="347" t="s">
        <v>72</v>
      </c>
      <c r="AB6" s="347" t="s">
        <v>28</v>
      </c>
      <c r="AC6" s="347" t="s">
        <v>52</v>
      </c>
      <c r="AD6" s="347" t="s">
        <v>29</v>
      </c>
      <c r="AE6" s="347" t="s">
        <v>137</v>
      </c>
      <c r="AF6" s="423"/>
      <c r="AG6" s="423"/>
      <c r="AH6" s="466"/>
      <c r="AI6" s="464"/>
    </row>
    <row r="7" spans="1:35" ht="45.75" customHeight="1" x14ac:dyDescent="0.3">
      <c r="A7" s="201"/>
      <c r="B7" s="202"/>
      <c r="C7" s="336"/>
      <c r="D7" s="388"/>
      <c r="E7" s="388"/>
      <c r="F7" s="388"/>
      <c r="G7" s="388"/>
      <c r="H7" s="388"/>
      <c r="I7" s="388"/>
      <c r="J7" s="388"/>
      <c r="K7" s="388"/>
      <c r="L7" s="388"/>
      <c r="M7" s="451"/>
      <c r="N7" s="452"/>
      <c r="O7" s="451"/>
      <c r="P7" s="452"/>
      <c r="Q7" s="451"/>
      <c r="R7" s="452"/>
      <c r="S7" s="203"/>
      <c r="T7" s="451"/>
      <c r="U7" s="452"/>
      <c r="V7" s="388"/>
      <c r="W7" s="388"/>
      <c r="X7" s="336"/>
      <c r="Y7" s="347"/>
      <c r="Z7" s="347"/>
      <c r="AA7" s="347"/>
      <c r="AB7" s="347"/>
      <c r="AC7" s="347"/>
      <c r="AD7" s="347"/>
      <c r="AE7" s="347"/>
      <c r="AF7" s="423"/>
      <c r="AG7" s="423"/>
      <c r="AH7" s="466"/>
      <c r="AI7" s="464"/>
    </row>
    <row r="8" spans="1:35" x14ac:dyDescent="0.3">
      <c r="A8" s="204"/>
      <c r="B8" s="205"/>
      <c r="C8" s="347" t="s">
        <v>30</v>
      </c>
      <c r="D8" s="347" t="s">
        <v>30</v>
      </c>
      <c r="E8" s="347" t="s">
        <v>30</v>
      </c>
      <c r="F8" s="347" t="s">
        <v>30</v>
      </c>
      <c r="G8" s="347" t="s">
        <v>30</v>
      </c>
      <c r="H8" s="347" t="s">
        <v>30</v>
      </c>
      <c r="I8" s="347" t="s">
        <v>30</v>
      </c>
      <c r="J8" s="347" t="s">
        <v>31</v>
      </c>
      <c r="K8" s="347" t="s">
        <v>30</v>
      </c>
      <c r="L8" s="347" t="s">
        <v>30</v>
      </c>
      <c r="M8" s="347" t="s">
        <v>32</v>
      </c>
      <c r="N8" s="347" t="s">
        <v>30</v>
      </c>
      <c r="O8" s="347" t="s">
        <v>32</v>
      </c>
      <c r="P8" s="347" t="s">
        <v>30</v>
      </c>
      <c r="Q8" s="347" t="s">
        <v>32</v>
      </c>
      <c r="R8" s="347" t="s">
        <v>30</v>
      </c>
      <c r="S8" s="347" t="s">
        <v>30</v>
      </c>
      <c r="T8" s="347" t="s">
        <v>33</v>
      </c>
      <c r="U8" s="347" t="s">
        <v>30</v>
      </c>
      <c r="V8" s="347" t="s">
        <v>30</v>
      </c>
      <c r="W8" s="347" t="s">
        <v>30</v>
      </c>
      <c r="X8" s="347"/>
      <c r="Y8" s="347"/>
      <c r="Z8" s="347"/>
      <c r="AA8" s="347"/>
      <c r="AB8" s="347"/>
      <c r="AC8" s="347"/>
      <c r="AD8" s="347"/>
      <c r="AE8" s="347"/>
      <c r="AF8" s="423"/>
      <c r="AG8" s="423"/>
      <c r="AH8" s="466"/>
      <c r="AI8" s="464"/>
    </row>
    <row r="9" spans="1:35" x14ac:dyDescent="0.3">
      <c r="A9" s="130">
        <v>1</v>
      </c>
      <c r="B9" s="129">
        <v>2</v>
      </c>
      <c r="C9" s="130">
        <v>3</v>
      </c>
      <c r="D9" s="129">
        <v>4</v>
      </c>
      <c r="E9" s="130">
        <v>5</v>
      </c>
      <c r="F9" s="129">
        <v>6</v>
      </c>
      <c r="G9" s="130">
        <v>7</v>
      </c>
      <c r="H9" s="129">
        <v>8</v>
      </c>
      <c r="I9" s="130">
        <v>9</v>
      </c>
      <c r="J9" s="129">
        <v>10</v>
      </c>
      <c r="K9" s="130">
        <v>11</v>
      </c>
      <c r="L9" s="129">
        <v>12</v>
      </c>
      <c r="M9" s="130">
        <v>13</v>
      </c>
      <c r="N9" s="129">
        <v>14</v>
      </c>
      <c r="O9" s="130">
        <v>15</v>
      </c>
      <c r="P9" s="129">
        <v>16</v>
      </c>
      <c r="Q9" s="130">
        <v>17</v>
      </c>
      <c r="R9" s="129">
        <v>18</v>
      </c>
      <c r="S9" s="130">
        <v>19</v>
      </c>
      <c r="T9" s="129">
        <v>20</v>
      </c>
      <c r="U9" s="130">
        <v>21</v>
      </c>
      <c r="V9" s="129">
        <v>22</v>
      </c>
      <c r="W9" s="130">
        <v>23</v>
      </c>
      <c r="X9" s="134"/>
      <c r="Y9" s="133"/>
      <c r="Z9" s="132"/>
      <c r="AA9" s="132"/>
      <c r="AB9" s="134"/>
      <c r="AC9" s="134"/>
      <c r="AD9" s="11"/>
      <c r="AE9" s="11"/>
      <c r="AF9" s="11"/>
      <c r="AG9" s="11"/>
      <c r="AH9" s="11"/>
      <c r="AI9" s="464"/>
    </row>
    <row r="10" spans="1:35" ht="18.75" customHeight="1" x14ac:dyDescent="0.3">
      <c r="A10" s="465" t="s">
        <v>99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206"/>
      <c r="Y10" s="207"/>
      <c r="Z10" s="207"/>
      <c r="AA10" s="207"/>
      <c r="AB10" s="207"/>
      <c r="AC10" s="207"/>
      <c r="AD10" s="167"/>
      <c r="AE10" s="167"/>
      <c r="AF10" s="167"/>
      <c r="AG10" s="183"/>
      <c r="AH10" s="119"/>
      <c r="AI10" s="119"/>
    </row>
    <row r="11" spans="1:35" x14ac:dyDescent="0.3">
      <c r="A11" s="208" t="s">
        <v>36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210"/>
      <c r="Y11" s="163"/>
      <c r="Z11" s="163"/>
      <c r="AA11" s="163"/>
      <c r="AB11" s="163"/>
      <c r="AC11" s="163"/>
      <c r="AD11" s="163"/>
      <c r="AE11" s="182"/>
      <c r="AF11" s="183"/>
      <c r="AG11" s="183"/>
      <c r="AH11" s="119"/>
      <c r="AI11" s="119"/>
    </row>
    <row r="12" spans="1:35" x14ac:dyDescent="0.3">
      <c r="A12" s="130">
        <v>1</v>
      </c>
      <c r="B12" s="211" t="s">
        <v>37</v>
      </c>
      <c r="C12" s="163">
        <f>D12+K12+L12+N12+P12+R12+S12+U12+V12+W12</f>
        <v>130000</v>
      </c>
      <c r="D12" s="163">
        <f>E12+F12+G12+H12+I12</f>
        <v>0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>
        <v>130000</v>
      </c>
      <c r="X12" s="210"/>
      <c r="Y12" s="163"/>
      <c r="Z12" s="163"/>
      <c r="AA12" s="163"/>
      <c r="AB12" s="163"/>
      <c r="AC12" s="163"/>
      <c r="AD12" s="163">
        <v>130000</v>
      </c>
      <c r="AE12" s="182"/>
      <c r="AF12" s="183"/>
      <c r="AG12" s="183"/>
      <c r="AH12" s="119"/>
      <c r="AI12" s="119"/>
    </row>
    <row r="13" spans="1:35" x14ac:dyDescent="0.3">
      <c r="A13" s="440" t="s">
        <v>35</v>
      </c>
      <c r="B13" s="441"/>
      <c r="C13" s="163">
        <f t="shared" ref="C13:W13" si="0">SUM(C12:C12)</f>
        <v>130000</v>
      </c>
      <c r="D13" s="163">
        <f t="shared" si="0"/>
        <v>0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I13" s="163">
        <f t="shared" si="0"/>
        <v>0</v>
      </c>
      <c r="J13" s="163">
        <f t="shared" si="0"/>
        <v>0</v>
      </c>
      <c r="K13" s="163">
        <f t="shared" si="0"/>
        <v>0</v>
      </c>
      <c r="L13" s="163">
        <f t="shared" si="0"/>
        <v>0</v>
      </c>
      <c r="M13" s="163">
        <f t="shared" si="0"/>
        <v>0</v>
      </c>
      <c r="N13" s="163">
        <f t="shared" si="0"/>
        <v>0</v>
      </c>
      <c r="O13" s="163">
        <f t="shared" si="0"/>
        <v>0</v>
      </c>
      <c r="P13" s="163">
        <f t="shared" si="0"/>
        <v>0</v>
      </c>
      <c r="Q13" s="163">
        <f t="shared" si="0"/>
        <v>0</v>
      </c>
      <c r="R13" s="163">
        <f t="shared" si="0"/>
        <v>0</v>
      </c>
      <c r="S13" s="163">
        <f t="shared" si="0"/>
        <v>0</v>
      </c>
      <c r="T13" s="163">
        <f t="shared" si="0"/>
        <v>0</v>
      </c>
      <c r="U13" s="163">
        <f t="shared" si="0"/>
        <v>0</v>
      </c>
      <c r="V13" s="163">
        <f t="shared" si="0"/>
        <v>0</v>
      </c>
      <c r="W13" s="163">
        <f t="shared" si="0"/>
        <v>130000</v>
      </c>
      <c r="X13" s="210"/>
      <c r="Y13" s="163"/>
      <c r="Z13" s="163"/>
      <c r="AA13" s="163"/>
      <c r="AB13" s="163"/>
      <c r="AC13" s="163"/>
      <c r="AD13" s="163"/>
      <c r="AE13" s="182"/>
      <c r="AF13" s="183"/>
      <c r="AG13" s="183"/>
      <c r="AH13" s="119"/>
      <c r="AI13" s="119"/>
    </row>
    <row r="14" spans="1:35" x14ac:dyDescent="0.3">
      <c r="A14" s="439" t="s">
        <v>179</v>
      </c>
      <c r="B14" s="36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54"/>
      <c r="Y14" s="26"/>
      <c r="Z14" s="26"/>
      <c r="AA14" s="26"/>
      <c r="AB14" s="26"/>
      <c r="AC14" s="26"/>
      <c r="AD14" s="26"/>
      <c r="AE14" s="212"/>
      <c r="AF14" s="213"/>
      <c r="AG14" s="213"/>
      <c r="AH14" s="119"/>
      <c r="AI14" s="119"/>
    </row>
    <row r="15" spans="1:35" x14ac:dyDescent="0.3">
      <c r="A15" s="19">
        <f>A12+1</f>
        <v>2</v>
      </c>
      <c r="B15" s="214" t="s">
        <v>178</v>
      </c>
      <c r="C15" s="26">
        <f>D15+K15+L15+N15+P15+R15+S15+U15+V15+W15</f>
        <v>217045.27</v>
      </c>
      <c r="D15" s="26">
        <f>E15+F15+G15+H15+I15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f>SUM(Y15:AI15)</f>
        <v>217045.27</v>
      </c>
      <c r="X15" s="154"/>
      <c r="Y15" s="26"/>
      <c r="Z15" s="26"/>
      <c r="AA15" s="26"/>
      <c r="AB15" s="26"/>
      <c r="AC15" s="26"/>
      <c r="AD15" s="26"/>
      <c r="AF15" s="213"/>
      <c r="AG15" s="212">
        <v>217045.27</v>
      </c>
      <c r="AH15" s="119"/>
      <c r="AI15" s="119"/>
    </row>
    <row r="16" spans="1:35" x14ac:dyDescent="0.3">
      <c r="A16" s="440" t="s">
        <v>35</v>
      </c>
      <c r="B16" s="441"/>
      <c r="C16" s="163">
        <f t="shared" ref="C16:W16" si="1">SUM(C15:C15)</f>
        <v>217045.27</v>
      </c>
      <c r="D16" s="163">
        <f t="shared" si="1"/>
        <v>0</v>
      </c>
      <c r="E16" s="163">
        <f t="shared" si="1"/>
        <v>0</v>
      </c>
      <c r="F16" s="163">
        <f t="shared" si="1"/>
        <v>0</v>
      </c>
      <c r="G16" s="163">
        <f t="shared" si="1"/>
        <v>0</v>
      </c>
      <c r="H16" s="163">
        <f t="shared" si="1"/>
        <v>0</v>
      </c>
      <c r="I16" s="163">
        <f t="shared" si="1"/>
        <v>0</v>
      </c>
      <c r="J16" s="163">
        <f t="shared" si="1"/>
        <v>0</v>
      </c>
      <c r="K16" s="163">
        <f t="shared" si="1"/>
        <v>0</v>
      </c>
      <c r="L16" s="163">
        <f t="shared" si="1"/>
        <v>0</v>
      </c>
      <c r="M16" s="163">
        <f t="shared" si="1"/>
        <v>0</v>
      </c>
      <c r="N16" s="163">
        <f t="shared" si="1"/>
        <v>0</v>
      </c>
      <c r="O16" s="163">
        <f t="shared" si="1"/>
        <v>0</v>
      </c>
      <c r="P16" s="163">
        <f t="shared" si="1"/>
        <v>0</v>
      </c>
      <c r="Q16" s="163">
        <f t="shared" si="1"/>
        <v>0</v>
      </c>
      <c r="R16" s="163">
        <f t="shared" si="1"/>
        <v>0</v>
      </c>
      <c r="S16" s="163">
        <f t="shared" si="1"/>
        <v>0</v>
      </c>
      <c r="T16" s="163">
        <f t="shared" si="1"/>
        <v>0</v>
      </c>
      <c r="U16" s="163">
        <f t="shared" si="1"/>
        <v>0</v>
      </c>
      <c r="V16" s="163">
        <f t="shared" si="1"/>
        <v>0</v>
      </c>
      <c r="W16" s="163">
        <f t="shared" si="1"/>
        <v>217045.27</v>
      </c>
      <c r="X16" s="210"/>
      <c r="Y16" s="163"/>
      <c r="Z16" s="163"/>
      <c r="AA16" s="163"/>
      <c r="AB16" s="163"/>
      <c r="AC16" s="163"/>
      <c r="AD16" s="163"/>
      <c r="AE16" s="182"/>
      <c r="AF16" s="183"/>
      <c r="AG16" s="183"/>
      <c r="AH16" s="119"/>
      <c r="AI16" s="119"/>
    </row>
    <row r="17" spans="1:39" x14ac:dyDescent="0.3">
      <c r="A17" s="392" t="s">
        <v>106</v>
      </c>
      <c r="B17" s="393"/>
      <c r="C17" s="167">
        <f>C13+C16</f>
        <v>347045.27</v>
      </c>
      <c r="D17" s="167">
        <f t="shared" ref="D17:W17" si="2">D13+D16</f>
        <v>0</v>
      </c>
      <c r="E17" s="167">
        <f t="shared" si="2"/>
        <v>0</v>
      </c>
      <c r="F17" s="167">
        <f t="shared" si="2"/>
        <v>0</v>
      </c>
      <c r="G17" s="167">
        <f t="shared" si="2"/>
        <v>0</v>
      </c>
      <c r="H17" s="167">
        <f t="shared" si="2"/>
        <v>0</v>
      </c>
      <c r="I17" s="167">
        <f t="shared" si="2"/>
        <v>0</v>
      </c>
      <c r="J17" s="167">
        <f t="shared" si="2"/>
        <v>0</v>
      </c>
      <c r="K17" s="167">
        <f t="shared" si="2"/>
        <v>0</v>
      </c>
      <c r="L17" s="167">
        <f t="shared" si="2"/>
        <v>0</v>
      </c>
      <c r="M17" s="167">
        <f t="shared" si="2"/>
        <v>0</v>
      </c>
      <c r="N17" s="167">
        <f t="shared" si="2"/>
        <v>0</v>
      </c>
      <c r="O17" s="167">
        <f t="shared" si="2"/>
        <v>0</v>
      </c>
      <c r="P17" s="167">
        <f t="shared" si="2"/>
        <v>0</v>
      </c>
      <c r="Q17" s="167">
        <f t="shared" si="2"/>
        <v>0</v>
      </c>
      <c r="R17" s="167">
        <f t="shared" si="2"/>
        <v>0</v>
      </c>
      <c r="S17" s="167">
        <f t="shared" si="2"/>
        <v>0</v>
      </c>
      <c r="T17" s="167">
        <f t="shared" si="2"/>
        <v>0</v>
      </c>
      <c r="U17" s="167">
        <f t="shared" si="2"/>
        <v>0</v>
      </c>
      <c r="V17" s="167">
        <f t="shared" si="2"/>
        <v>0</v>
      </c>
      <c r="W17" s="167">
        <f t="shared" si="2"/>
        <v>347045.27</v>
      </c>
      <c r="X17" s="124"/>
      <c r="Y17" s="124"/>
      <c r="Z17" s="124"/>
      <c r="AA17" s="124"/>
      <c r="AB17" s="124"/>
      <c r="AC17" s="124"/>
      <c r="AD17" s="124"/>
      <c r="AE17" s="177"/>
      <c r="AF17" s="178"/>
      <c r="AG17" s="178"/>
      <c r="AH17" s="119"/>
      <c r="AI17" s="119"/>
    </row>
    <row r="18" spans="1:39" x14ac:dyDescent="0.3">
      <c r="A18" s="215" t="s">
        <v>187</v>
      </c>
      <c r="B18" s="216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124"/>
      <c r="Y18" s="124"/>
      <c r="Z18" s="124"/>
      <c r="AA18" s="124"/>
      <c r="AB18" s="124"/>
      <c r="AC18" s="124"/>
      <c r="AD18" s="124"/>
      <c r="AE18" s="177"/>
      <c r="AF18" s="178"/>
      <c r="AG18" s="178"/>
      <c r="AH18" s="119"/>
      <c r="AI18" s="119"/>
    </row>
    <row r="19" spans="1:39" ht="33" customHeight="1" x14ac:dyDescent="0.3">
      <c r="A19" s="439" t="s">
        <v>186</v>
      </c>
      <c r="B19" s="36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54"/>
      <c r="Y19" s="20"/>
      <c r="Z19" s="20"/>
      <c r="AA19" s="20"/>
      <c r="AB19" s="20"/>
      <c r="AC19" s="20"/>
      <c r="AD19" s="20"/>
      <c r="AE19" s="20"/>
      <c r="AG19" s="28"/>
    </row>
    <row r="20" spans="1:39" x14ac:dyDescent="0.3">
      <c r="A20" s="19">
        <f>A15+1</f>
        <v>3</v>
      </c>
      <c r="B20" s="214" t="s">
        <v>185</v>
      </c>
      <c r="C20" s="26">
        <f>D20+K20+L20+N20+R20+S20+U20+V20+W20</f>
        <v>949602.59</v>
      </c>
      <c r="D20" s="26">
        <f>E20+F20+G20+H20+I20</f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f>SUM(Z20:AF20)</f>
        <v>949602.59</v>
      </c>
      <c r="X20" s="124"/>
      <c r="Y20" s="34">
        <v>176311.48</v>
      </c>
      <c r="Z20" s="34">
        <v>225469.19</v>
      </c>
      <c r="AA20" s="325">
        <v>190699.78</v>
      </c>
      <c r="AC20" s="329">
        <v>174120.37</v>
      </c>
      <c r="AD20" s="34"/>
      <c r="AF20" s="34">
        <v>359313.25</v>
      </c>
      <c r="AG20" s="28"/>
    </row>
    <row r="21" spans="1:39" x14ac:dyDescent="0.3">
      <c r="A21" s="440" t="s">
        <v>35</v>
      </c>
      <c r="B21" s="441"/>
      <c r="C21" s="163">
        <f t="shared" ref="C21:W21" si="3">SUM(C20:C20)</f>
        <v>949602.59</v>
      </c>
      <c r="D21" s="163">
        <f t="shared" si="3"/>
        <v>0</v>
      </c>
      <c r="E21" s="163">
        <f t="shared" si="3"/>
        <v>0</v>
      </c>
      <c r="F21" s="163">
        <f t="shared" si="3"/>
        <v>0</v>
      </c>
      <c r="G21" s="163">
        <f t="shared" si="3"/>
        <v>0</v>
      </c>
      <c r="H21" s="163">
        <f t="shared" si="3"/>
        <v>0</v>
      </c>
      <c r="I21" s="163">
        <f t="shared" si="3"/>
        <v>0</v>
      </c>
      <c r="J21" s="163">
        <f t="shared" si="3"/>
        <v>0</v>
      </c>
      <c r="K21" s="163">
        <f t="shared" si="3"/>
        <v>0</v>
      </c>
      <c r="L21" s="163">
        <f t="shared" si="3"/>
        <v>0</v>
      </c>
      <c r="M21" s="163">
        <f t="shared" si="3"/>
        <v>0</v>
      </c>
      <c r="N21" s="163">
        <f t="shared" si="3"/>
        <v>0</v>
      </c>
      <c r="O21" s="163">
        <f t="shared" si="3"/>
        <v>0</v>
      </c>
      <c r="P21" s="163">
        <f t="shared" si="3"/>
        <v>0</v>
      </c>
      <c r="Q21" s="163">
        <f t="shared" si="3"/>
        <v>0</v>
      </c>
      <c r="R21" s="163">
        <f t="shared" si="3"/>
        <v>0</v>
      </c>
      <c r="S21" s="163">
        <f t="shared" si="3"/>
        <v>0</v>
      </c>
      <c r="T21" s="163">
        <f t="shared" si="3"/>
        <v>0</v>
      </c>
      <c r="U21" s="163">
        <f t="shared" si="3"/>
        <v>0</v>
      </c>
      <c r="V21" s="163">
        <f t="shared" si="3"/>
        <v>0</v>
      </c>
      <c r="W21" s="163">
        <f t="shared" si="3"/>
        <v>949602.59</v>
      </c>
      <c r="X21" s="210"/>
      <c r="Y21" s="163"/>
      <c r="Z21" s="163"/>
      <c r="AA21" s="163"/>
      <c r="AB21" s="163"/>
      <c r="AC21" s="163"/>
      <c r="AD21" s="163"/>
      <c r="AE21" s="182"/>
      <c r="AF21" s="183"/>
      <c r="AG21" s="183"/>
      <c r="AH21" s="119"/>
      <c r="AI21" s="119"/>
    </row>
    <row r="22" spans="1:39" x14ac:dyDescent="0.3">
      <c r="A22" s="392" t="s">
        <v>189</v>
      </c>
      <c r="B22" s="393"/>
      <c r="C22" s="171">
        <f t="shared" ref="C22:W22" si="4">C21</f>
        <v>949602.59</v>
      </c>
      <c r="D22" s="171">
        <f t="shared" si="4"/>
        <v>0</v>
      </c>
      <c r="E22" s="171">
        <f t="shared" si="4"/>
        <v>0</v>
      </c>
      <c r="F22" s="171">
        <f t="shared" si="4"/>
        <v>0</v>
      </c>
      <c r="G22" s="171">
        <f t="shared" si="4"/>
        <v>0</v>
      </c>
      <c r="H22" s="171">
        <f t="shared" si="4"/>
        <v>0</v>
      </c>
      <c r="I22" s="171">
        <f t="shared" si="4"/>
        <v>0</v>
      </c>
      <c r="J22" s="171">
        <f t="shared" si="4"/>
        <v>0</v>
      </c>
      <c r="K22" s="171">
        <f t="shared" si="4"/>
        <v>0</v>
      </c>
      <c r="L22" s="171">
        <f t="shared" si="4"/>
        <v>0</v>
      </c>
      <c r="M22" s="171">
        <f t="shared" si="4"/>
        <v>0</v>
      </c>
      <c r="N22" s="171">
        <f t="shared" si="4"/>
        <v>0</v>
      </c>
      <c r="O22" s="171">
        <f t="shared" si="4"/>
        <v>0</v>
      </c>
      <c r="P22" s="171">
        <f t="shared" si="4"/>
        <v>0</v>
      </c>
      <c r="Q22" s="171">
        <f t="shared" si="4"/>
        <v>0</v>
      </c>
      <c r="R22" s="171">
        <f t="shared" si="4"/>
        <v>0</v>
      </c>
      <c r="S22" s="171">
        <f t="shared" si="4"/>
        <v>0</v>
      </c>
      <c r="T22" s="171">
        <f t="shared" si="4"/>
        <v>0</v>
      </c>
      <c r="U22" s="171">
        <f t="shared" si="4"/>
        <v>0</v>
      </c>
      <c r="V22" s="171">
        <f t="shared" si="4"/>
        <v>0</v>
      </c>
      <c r="W22" s="171">
        <f t="shared" si="4"/>
        <v>949602.59</v>
      </c>
      <c r="X22" s="217"/>
      <c r="Y22" s="218"/>
      <c r="Z22" s="218"/>
      <c r="AA22" s="218"/>
      <c r="AB22" s="218"/>
      <c r="AC22" s="26"/>
      <c r="AD22" s="26"/>
      <c r="AE22" s="212"/>
      <c r="AF22" s="219"/>
      <c r="AG22" s="178"/>
      <c r="AH22" s="119"/>
      <c r="AI22" s="119"/>
    </row>
    <row r="23" spans="1:39" x14ac:dyDescent="0.3">
      <c r="A23" s="433" t="s">
        <v>38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5"/>
      <c r="X23" s="220"/>
      <c r="Y23" s="221"/>
      <c r="Z23" s="221"/>
      <c r="AA23" s="221"/>
      <c r="AB23" s="221"/>
      <c r="AC23" s="167"/>
      <c r="AD23" s="167"/>
      <c r="AE23" s="167"/>
      <c r="AF23" s="222"/>
      <c r="AG23" s="119"/>
    </row>
    <row r="24" spans="1:39" x14ac:dyDescent="0.3">
      <c r="A24" s="208" t="s">
        <v>39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24"/>
      <c r="Y24" s="124"/>
      <c r="Z24" s="124"/>
      <c r="AA24" s="124"/>
      <c r="AB24" s="124"/>
      <c r="AC24" s="332"/>
      <c r="AD24" s="157"/>
      <c r="AE24" s="158"/>
      <c r="AF24" s="158"/>
      <c r="AG24" s="119"/>
    </row>
    <row r="25" spans="1:39" x14ac:dyDescent="0.3">
      <c r="A25" s="19">
        <f>A20+1</f>
        <v>4</v>
      </c>
      <c r="B25" s="211" t="s">
        <v>40</v>
      </c>
      <c r="C25" s="163">
        <f t="shared" ref="C25:C27" si="5">D25+K25+L25+N25+P25+R25+S25+U25+W25+V25</f>
        <v>130000</v>
      </c>
      <c r="D25" s="163">
        <f t="shared" ref="D25:D29" si="6">E25+F25+G25+H25+I25</f>
        <v>0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03"/>
      <c r="W25" s="163">
        <v>130000</v>
      </c>
      <c r="X25" s="124"/>
      <c r="Y25" s="124"/>
      <c r="Z25" s="124"/>
      <c r="AA25" s="124"/>
      <c r="AB25" s="124"/>
      <c r="AC25" s="332"/>
      <c r="AD25" s="122">
        <v>130000</v>
      </c>
      <c r="AE25" s="119"/>
      <c r="AF25" s="158"/>
      <c r="AG25" s="119"/>
    </row>
    <row r="26" spans="1:39" x14ac:dyDescent="0.3">
      <c r="A26" s="19">
        <f t="shared" ref="A26:A29" si="7">A25+1</f>
        <v>5</v>
      </c>
      <c r="B26" s="223" t="s">
        <v>220</v>
      </c>
      <c r="C26" s="163">
        <f t="shared" si="5"/>
        <v>342924.76</v>
      </c>
      <c r="D26" s="47">
        <f t="shared" si="6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190"/>
      <c r="W26" s="47">
        <v>342924.76</v>
      </c>
      <c r="X26" s="124"/>
      <c r="Y26" s="124"/>
      <c r="Z26" s="124"/>
      <c r="AA26" s="124"/>
      <c r="AD26" s="158"/>
      <c r="AE26" s="332">
        <v>342924.76</v>
      </c>
      <c r="AF26" s="157"/>
    </row>
    <row r="27" spans="1:39" x14ac:dyDescent="0.3">
      <c r="A27" s="19">
        <f t="shared" si="7"/>
        <v>6</v>
      </c>
      <c r="B27" s="214" t="s">
        <v>139</v>
      </c>
      <c r="C27" s="163">
        <f t="shared" si="5"/>
        <v>870516.7</v>
      </c>
      <c r="D27" s="78">
        <f t="shared" si="6"/>
        <v>0</v>
      </c>
      <c r="E27" s="224"/>
      <c r="F27" s="224"/>
      <c r="G27" s="224"/>
      <c r="H27" s="224"/>
      <c r="I27" s="224"/>
      <c r="J27" s="224"/>
      <c r="K27" s="224"/>
      <c r="L27" s="224"/>
      <c r="M27" s="225"/>
      <c r="N27" s="224"/>
      <c r="O27" s="226"/>
      <c r="P27" s="224"/>
      <c r="Q27" s="227"/>
      <c r="R27" s="224"/>
      <c r="S27" s="224"/>
      <c r="T27" s="227"/>
      <c r="U27" s="224"/>
      <c r="V27" s="225"/>
      <c r="W27" s="26">
        <f>SUM(AD27:AN27)</f>
        <v>870516.7</v>
      </c>
      <c r="AD27" s="124">
        <v>227499.59</v>
      </c>
      <c r="AE27" s="124"/>
      <c r="AF27" s="332">
        <v>470465.62</v>
      </c>
      <c r="AG27" s="157">
        <v>172551.49</v>
      </c>
      <c r="AH27" s="124"/>
      <c r="AK27" s="158"/>
      <c r="AL27" s="158"/>
      <c r="AM27" s="119"/>
    </row>
    <row r="28" spans="1:39" x14ac:dyDescent="0.3">
      <c r="A28" s="19">
        <f t="shared" si="7"/>
        <v>7</v>
      </c>
      <c r="B28" s="223" t="s">
        <v>219</v>
      </c>
      <c r="C28" s="163">
        <f>D28+K28+L28+N28+P28+R28+S28+U28+W28+V28</f>
        <v>391281.5</v>
      </c>
      <c r="D28" s="47">
        <f t="shared" si="6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190"/>
      <c r="W28" s="47">
        <v>391281.5</v>
      </c>
      <c r="X28" s="124"/>
      <c r="Y28" s="124"/>
      <c r="Z28" s="124"/>
      <c r="AA28" s="124"/>
      <c r="AD28" s="158"/>
      <c r="AE28" s="332">
        <v>391281.5</v>
      </c>
      <c r="AF28" s="157"/>
    </row>
    <row r="29" spans="1:39" x14ac:dyDescent="0.3">
      <c r="A29" s="19">
        <f t="shared" si="7"/>
        <v>8</v>
      </c>
      <c r="B29" s="211" t="s">
        <v>41</v>
      </c>
      <c r="C29" s="163">
        <f>D29+K29+L29+N29+P29+R29+S29+U29+W29+V29</f>
        <v>130000</v>
      </c>
      <c r="D29" s="163">
        <f t="shared" si="6"/>
        <v>0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>
        <v>130000</v>
      </c>
      <c r="X29" s="124"/>
      <c r="Y29" s="124"/>
      <c r="Z29" s="124"/>
      <c r="AA29" s="124"/>
      <c r="AB29" s="124"/>
      <c r="AC29" s="332"/>
      <c r="AD29" s="157">
        <v>130000</v>
      </c>
      <c r="AE29" s="158"/>
      <c r="AF29" s="158"/>
      <c r="AG29" s="119"/>
    </row>
    <row r="30" spans="1:39" x14ac:dyDescent="0.3">
      <c r="A30" s="442" t="s">
        <v>35</v>
      </c>
      <c r="B30" s="443"/>
      <c r="C30" s="163">
        <f t="shared" ref="C30:W30" si="8">SUM(C25:C29)</f>
        <v>1864722.96</v>
      </c>
      <c r="D30" s="163">
        <f t="shared" si="8"/>
        <v>0</v>
      </c>
      <c r="E30" s="163">
        <f t="shared" si="8"/>
        <v>0</v>
      </c>
      <c r="F30" s="163">
        <f t="shared" si="8"/>
        <v>0</v>
      </c>
      <c r="G30" s="163">
        <f t="shared" si="8"/>
        <v>0</v>
      </c>
      <c r="H30" s="163">
        <f t="shared" si="8"/>
        <v>0</v>
      </c>
      <c r="I30" s="163">
        <f t="shared" si="8"/>
        <v>0</v>
      </c>
      <c r="J30" s="163">
        <f t="shared" si="8"/>
        <v>0</v>
      </c>
      <c r="K30" s="163">
        <f t="shared" si="8"/>
        <v>0</v>
      </c>
      <c r="L30" s="163">
        <f t="shared" si="8"/>
        <v>0</v>
      </c>
      <c r="M30" s="163">
        <f t="shared" si="8"/>
        <v>0</v>
      </c>
      <c r="N30" s="163">
        <f t="shared" si="8"/>
        <v>0</v>
      </c>
      <c r="O30" s="163">
        <f t="shared" si="8"/>
        <v>0</v>
      </c>
      <c r="P30" s="163">
        <f t="shared" si="8"/>
        <v>0</v>
      </c>
      <c r="Q30" s="163">
        <f t="shared" si="8"/>
        <v>0</v>
      </c>
      <c r="R30" s="163">
        <f t="shared" si="8"/>
        <v>0</v>
      </c>
      <c r="S30" s="163">
        <f t="shared" si="8"/>
        <v>0</v>
      </c>
      <c r="T30" s="163">
        <f t="shared" si="8"/>
        <v>0</v>
      </c>
      <c r="U30" s="163">
        <f t="shared" si="8"/>
        <v>0</v>
      </c>
      <c r="V30" s="163">
        <f t="shared" si="8"/>
        <v>0</v>
      </c>
      <c r="W30" s="163">
        <f t="shared" si="8"/>
        <v>1864722.96</v>
      </c>
      <c r="X30" s="124"/>
      <c r="Y30" s="332"/>
      <c r="Z30" s="157"/>
      <c r="AA30" s="158"/>
      <c r="AB30" s="158"/>
      <c r="AC30" s="119"/>
      <c r="AD30" s="119"/>
      <c r="AE30" s="119"/>
    </row>
    <row r="31" spans="1:39" ht="32.25" customHeight="1" x14ac:dyDescent="0.3">
      <c r="A31" s="362" t="s">
        <v>268</v>
      </c>
      <c r="B31" s="363"/>
      <c r="C31" s="88"/>
      <c r="D31" s="88"/>
      <c r="E31" s="218"/>
      <c r="F31" s="218"/>
      <c r="G31" s="218"/>
      <c r="H31" s="218"/>
      <c r="I31" s="88"/>
      <c r="J31" s="88"/>
      <c r="K31" s="88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332"/>
      <c r="Z31" s="157"/>
      <c r="AA31" s="158"/>
      <c r="AB31" s="158"/>
      <c r="AC31" s="119"/>
      <c r="AD31" s="119"/>
      <c r="AE31" s="119"/>
    </row>
    <row r="32" spans="1:39" x14ac:dyDescent="0.3">
      <c r="A32" s="19">
        <f>A29+1</f>
        <v>9</v>
      </c>
      <c r="B32" s="82" t="s">
        <v>269</v>
      </c>
      <c r="C32" s="163">
        <f>D32+K32+L32+N32+P32+R32+S32+U32+W32+V32</f>
        <v>365141.79</v>
      </c>
      <c r="D32" s="88">
        <f>E32+F32+G32+H32+I32</f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228">
        <f>Z32+AA32+AB32+AC32+AD32+AE32+AF32+AG32+AH32</f>
        <v>365141.79</v>
      </c>
      <c r="X32" s="88"/>
      <c r="Z32" s="229"/>
      <c r="AA32" s="230"/>
      <c r="AB32" s="230">
        <v>122056.51</v>
      </c>
      <c r="AC32" s="230">
        <v>121028.77</v>
      </c>
      <c r="AD32" s="230">
        <v>122056.51</v>
      </c>
      <c r="AE32" s="230"/>
      <c r="AF32" s="230"/>
      <c r="AG32" s="230"/>
      <c r="AH32" s="230"/>
    </row>
    <row r="33" spans="1:37" x14ac:dyDescent="0.3">
      <c r="A33" s="81">
        <f>A32+1</f>
        <v>10</v>
      </c>
      <c r="B33" s="82" t="s">
        <v>270</v>
      </c>
      <c r="C33" s="163">
        <f>D33+K33+L33+N33+P33+R33+S33+U33+W33+V33</f>
        <v>318640.69</v>
      </c>
      <c r="D33" s="88">
        <f>E33+F33+G33+H33+I33</f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228">
        <f>Z33+AA33+AB33+AC33+AD33+AE33+AF33+AG33+AH33</f>
        <v>318640.69</v>
      </c>
      <c r="X33" s="88"/>
      <c r="Z33" s="229"/>
      <c r="AA33" s="230"/>
      <c r="AB33" s="230">
        <v>106556.14</v>
      </c>
      <c r="AC33" s="230">
        <v>105528.41</v>
      </c>
      <c r="AD33" s="230">
        <v>106556.14</v>
      </c>
      <c r="AE33" s="230"/>
      <c r="AF33" s="230"/>
      <c r="AG33" s="230"/>
      <c r="AH33" s="230"/>
    </row>
    <row r="34" spans="1:37" x14ac:dyDescent="0.3">
      <c r="A34" s="81">
        <f>A33+1</f>
        <v>11</v>
      </c>
      <c r="B34" s="82" t="s">
        <v>271</v>
      </c>
      <c r="C34" s="163">
        <f>D34+K34+L34+N34+P34+R34+S34+U34+W34+V34</f>
        <v>318640.69</v>
      </c>
      <c r="D34" s="88">
        <f>E34+F34+G34+H34+I34</f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228">
        <f>Z34+AA34+AB34+AC34+AD34+AE34+AF34+AG34+AH34</f>
        <v>318640.69</v>
      </c>
      <c r="X34" s="88"/>
      <c r="Z34" s="229"/>
      <c r="AA34" s="230"/>
      <c r="AB34" s="230">
        <v>106556.14</v>
      </c>
      <c r="AC34" s="230">
        <v>105528.41</v>
      </c>
      <c r="AD34" s="230">
        <v>106556.14</v>
      </c>
      <c r="AE34" s="230"/>
      <c r="AF34" s="230"/>
      <c r="AG34" s="230"/>
      <c r="AH34" s="230"/>
    </row>
    <row r="35" spans="1:37" x14ac:dyDescent="0.3">
      <c r="A35" s="442" t="s">
        <v>35</v>
      </c>
      <c r="B35" s="443"/>
      <c r="C35" s="88">
        <f>SUM(C32:C34)</f>
        <v>1002423.1699999999</v>
      </c>
      <c r="D35" s="88">
        <f t="shared" ref="D35:W35" si="9">SUM(D32:D34)</f>
        <v>0</v>
      </c>
      <c r="E35" s="88">
        <f t="shared" si="9"/>
        <v>0</v>
      </c>
      <c r="F35" s="88">
        <f t="shared" si="9"/>
        <v>0</v>
      </c>
      <c r="G35" s="88">
        <f t="shared" si="9"/>
        <v>0</v>
      </c>
      <c r="H35" s="88">
        <f t="shared" si="9"/>
        <v>0</v>
      </c>
      <c r="I35" s="88">
        <f t="shared" si="9"/>
        <v>0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88">
        <f t="shared" si="9"/>
        <v>0</v>
      </c>
      <c r="N35" s="88">
        <f t="shared" si="9"/>
        <v>0</v>
      </c>
      <c r="O35" s="88">
        <f t="shared" si="9"/>
        <v>0</v>
      </c>
      <c r="P35" s="88">
        <f t="shared" si="9"/>
        <v>0</v>
      </c>
      <c r="Q35" s="88">
        <f t="shared" si="9"/>
        <v>0</v>
      </c>
      <c r="R35" s="88">
        <f t="shared" si="9"/>
        <v>0</v>
      </c>
      <c r="S35" s="88">
        <f t="shared" si="9"/>
        <v>0</v>
      </c>
      <c r="T35" s="88">
        <f t="shared" si="9"/>
        <v>0</v>
      </c>
      <c r="U35" s="88">
        <f t="shared" si="9"/>
        <v>0</v>
      </c>
      <c r="V35" s="88">
        <f t="shared" si="9"/>
        <v>0</v>
      </c>
      <c r="W35" s="88">
        <f t="shared" si="9"/>
        <v>1002423.1699999999</v>
      </c>
      <c r="X35" s="124"/>
      <c r="Y35" s="231"/>
      <c r="Z35" s="232"/>
      <c r="AA35" s="232"/>
      <c r="AB35" s="232"/>
      <c r="AC35" s="232"/>
      <c r="AD35" s="232"/>
      <c r="AE35" s="232"/>
      <c r="AF35" s="232"/>
      <c r="AG35" s="232"/>
      <c r="AH35" s="232"/>
    </row>
    <row r="36" spans="1:37" s="14" customFormat="1" ht="17.25" customHeight="1" x14ac:dyDescent="0.3">
      <c r="A36" s="20" t="s">
        <v>190</v>
      </c>
      <c r="B36" s="21"/>
      <c r="C36" s="22"/>
      <c r="D36" s="22"/>
      <c r="E36" s="233"/>
      <c r="F36" s="233"/>
      <c r="G36" s="233"/>
      <c r="H36" s="234"/>
      <c r="I36" s="23"/>
      <c r="J36" s="22"/>
      <c r="K36" s="22"/>
    </row>
    <row r="37" spans="1:37" s="120" customFormat="1" ht="17.25" customHeight="1" x14ac:dyDescent="0.3">
      <c r="A37" s="19">
        <f>A34+1</f>
        <v>12</v>
      </c>
      <c r="B37" s="21" t="s">
        <v>191</v>
      </c>
      <c r="C37" s="26">
        <f>D37+K37+L37+N37+P37+R37+S37+U37+W37</f>
        <v>1498287.23</v>
      </c>
      <c r="D37" s="26"/>
      <c r="E37" s="26"/>
      <c r="F37" s="26"/>
      <c r="G37" s="26"/>
      <c r="H37" s="26"/>
      <c r="I37" s="26"/>
      <c r="J37" s="18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f>SUM(Z37:AJ37)</f>
        <v>1498287.23</v>
      </c>
      <c r="X37" s="124">
        <f>C37-E37-F37-G37-H37-I37-N37-P37-R37-S37-U37-V37-W37</f>
        <v>0</v>
      </c>
      <c r="Y37" s="124"/>
      <c r="Z37" s="124"/>
      <c r="AA37" s="124"/>
      <c r="AB37" s="124"/>
      <c r="AC37" s="124"/>
      <c r="AD37" s="124"/>
      <c r="AE37" s="332"/>
      <c r="AF37" s="157">
        <v>202463.64</v>
      </c>
      <c r="AG37" s="158">
        <v>1295823.5900000001</v>
      </c>
      <c r="AH37" s="158"/>
      <c r="AI37" s="119"/>
    </row>
    <row r="38" spans="1:37" x14ac:dyDescent="0.3">
      <c r="A38" s="440" t="s">
        <v>35</v>
      </c>
      <c r="B38" s="441"/>
      <c r="C38" s="163">
        <f t="shared" ref="C38:W38" si="10">SUM(C37:C37)</f>
        <v>1498287.23</v>
      </c>
      <c r="D38" s="163">
        <f t="shared" si="10"/>
        <v>0</v>
      </c>
      <c r="E38" s="163">
        <f t="shared" si="10"/>
        <v>0</v>
      </c>
      <c r="F38" s="163">
        <f t="shared" si="10"/>
        <v>0</v>
      </c>
      <c r="G38" s="163">
        <f t="shared" si="10"/>
        <v>0</v>
      </c>
      <c r="H38" s="163">
        <f t="shared" si="10"/>
        <v>0</v>
      </c>
      <c r="I38" s="163">
        <f t="shared" si="10"/>
        <v>0</v>
      </c>
      <c r="J38" s="163">
        <f t="shared" si="10"/>
        <v>0</v>
      </c>
      <c r="K38" s="163">
        <f t="shared" si="10"/>
        <v>0</v>
      </c>
      <c r="L38" s="163">
        <f t="shared" si="10"/>
        <v>0</v>
      </c>
      <c r="M38" s="163">
        <f t="shared" si="10"/>
        <v>0</v>
      </c>
      <c r="N38" s="163">
        <f t="shared" si="10"/>
        <v>0</v>
      </c>
      <c r="O38" s="163">
        <f t="shared" si="10"/>
        <v>0</v>
      </c>
      <c r="P38" s="163">
        <f t="shared" si="10"/>
        <v>0</v>
      </c>
      <c r="Q38" s="163">
        <f t="shared" si="10"/>
        <v>0</v>
      </c>
      <c r="R38" s="163">
        <f t="shared" si="10"/>
        <v>0</v>
      </c>
      <c r="S38" s="163">
        <f t="shared" si="10"/>
        <v>0</v>
      </c>
      <c r="T38" s="163">
        <f t="shared" si="10"/>
        <v>0</v>
      </c>
      <c r="U38" s="163">
        <f t="shared" si="10"/>
        <v>0</v>
      </c>
      <c r="V38" s="163">
        <f t="shared" si="10"/>
        <v>0</v>
      </c>
      <c r="W38" s="163">
        <f t="shared" si="10"/>
        <v>1498287.23</v>
      </c>
      <c r="X38" s="210"/>
      <c r="Y38" s="163"/>
      <c r="Z38" s="163"/>
      <c r="AA38" s="163"/>
      <c r="AB38" s="163"/>
      <c r="AC38" s="163"/>
      <c r="AD38" s="163"/>
      <c r="AE38" s="182"/>
      <c r="AF38" s="183"/>
      <c r="AG38" s="183"/>
      <c r="AH38" s="119"/>
      <c r="AI38" s="119"/>
    </row>
    <row r="39" spans="1:37" x14ac:dyDescent="0.3">
      <c r="A39" s="392" t="s">
        <v>143</v>
      </c>
      <c r="B39" s="393"/>
      <c r="C39" s="325">
        <f>C38+C30+C35</f>
        <v>4365433.3599999994</v>
      </c>
      <c r="D39" s="325">
        <f t="shared" ref="D39:W39" si="11">D38+D30+D35</f>
        <v>0</v>
      </c>
      <c r="E39" s="325">
        <f t="shared" si="11"/>
        <v>0</v>
      </c>
      <c r="F39" s="325">
        <f t="shared" si="11"/>
        <v>0</v>
      </c>
      <c r="G39" s="325">
        <f t="shared" si="11"/>
        <v>0</v>
      </c>
      <c r="H39" s="325">
        <f t="shared" si="11"/>
        <v>0</v>
      </c>
      <c r="I39" s="325">
        <f t="shared" si="11"/>
        <v>0</v>
      </c>
      <c r="J39" s="325">
        <f t="shared" si="11"/>
        <v>0</v>
      </c>
      <c r="K39" s="325">
        <f t="shared" si="11"/>
        <v>0</v>
      </c>
      <c r="L39" s="325">
        <f t="shared" si="11"/>
        <v>0</v>
      </c>
      <c r="M39" s="325">
        <f t="shared" si="11"/>
        <v>0</v>
      </c>
      <c r="N39" s="325">
        <f t="shared" si="11"/>
        <v>0</v>
      </c>
      <c r="O39" s="325">
        <f t="shared" si="11"/>
        <v>0</v>
      </c>
      <c r="P39" s="325">
        <f t="shared" si="11"/>
        <v>0</v>
      </c>
      <c r="Q39" s="325">
        <f t="shared" si="11"/>
        <v>0</v>
      </c>
      <c r="R39" s="325">
        <f t="shared" si="11"/>
        <v>0</v>
      </c>
      <c r="S39" s="325">
        <f t="shared" si="11"/>
        <v>0</v>
      </c>
      <c r="T39" s="325">
        <f t="shared" si="11"/>
        <v>0</v>
      </c>
      <c r="U39" s="325">
        <f t="shared" si="11"/>
        <v>0</v>
      </c>
      <c r="V39" s="325">
        <f t="shared" si="11"/>
        <v>0</v>
      </c>
      <c r="W39" s="325">
        <f t="shared" si="11"/>
        <v>4365433.3599999994</v>
      </c>
      <c r="X39" s="124"/>
      <c r="Y39" s="332"/>
      <c r="Z39" s="157"/>
      <c r="AA39" s="158"/>
      <c r="AB39" s="158"/>
      <c r="AC39" s="119"/>
      <c r="AD39" s="119"/>
      <c r="AE39" s="119"/>
    </row>
    <row r="40" spans="1:37" ht="15" customHeight="1" x14ac:dyDescent="0.3">
      <c r="A40" s="436" t="s">
        <v>43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8"/>
      <c r="X40" s="235"/>
      <c r="Y40" s="332"/>
      <c r="Z40" s="122"/>
      <c r="AA40" s="119"/>
      <c r="AB40" s="119"/>
      <c r="AC40" s="119"/>
      <c r="AD40" s="119"/>
      <c r="AE40" s="119"/>
    </row>
    <row r="41" spans="1:37" ht="15" customHeight="1" x14ac:dyDescent="0.3">
      <c r="A41" s="236" t="s">
        <v>45</v>
      </c>
      <c r="B41" s="190"/>
      <c r="C41" s="163"/>
      <c r="D41" s="163"/>
      <c r="E41" s="163"/>
      <c r="F41" s="163"/>
      <c r="G41" s="163"/>
      <c r="H41" s="163"/>
      <c r="I41" s="163">
        <v>0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24"/>
      <c r="Y41" s="332"/>
      <c r="Z41" s="157"/>
      <c r="AA41" s="158"/>
      <c r="AB41" s="158"/>
      <c r="AC41" s="119"/>
      <c r="AD41" s="119"/>
      <c r="AE41" s="119"/>
    </row>
    <row r="42" spans="1:37" x14ac:dyDescent="0.3">
      <c r="A42" s="139">
        <f>A37+1</f>
        <v>13</v>
      </c>
      <c r="B42" s="223" t="s">
        <v>146</v>
      </c>
      <c r="C42" s="47">
        <f>D42+K42+L42+N42+P42+R42+U42+S42+V42+W42</f>
        <v>692536.12</v>
      </c>
      <c r="D42" s="47">
        <f t="shared" ref="D42:D49" si="12">E42+F42+G42+H42+I42</f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>
        <f t="shared" ref="W42:W54" si="13">SUM(AD42:AH42)</f>
        <v>692536.12</v>
      </c>
      <c r="X42" s="124"/>
      <c r="AD42" s="237">
        <v>245691.36</v>
      </c>
      <c r="AF42" s="237">
        <v>446844.76</v>
      </c>
      <c r="AG42" s="237"/>
      <c r="AH42" s="119"/>
      <c r="AI42" s="119"/>
      <c r="AJ42" s="119" t="s">
        <v>46</v>
      </c>
      <c r="AK42" s="119"/>
    </row>
    <row r="43" spans="1:37" x14ac:dyDescent="0.3">
      <c r="A43" s="139">
        <f t="shared" ref="A43:A50" si="14">A42+1</f>
        <v>14</v>
      </c>
      <c r="B43" s="223" t="s">
        <v>147</v>
      </c>
      <c r="C43" s="47">
        <f t="shared" ref="C43:C49" si="15">D43+K43+L43+N43+P43+R43+U43+S43+V43+W43</f>
        <v>2302330.79</v>
      </c>
      <c r="D43" s="47">
        <f t="shared" si="12"/>
        <v>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163">
        <f>SUM(Z43:AG43)</f>
        <v>2302330.79</v>
      </c>
      <c r="X43" s="124"/>
      <c r="AD43" s="124"/>
      <c r="AE43" s="332"/>
      <c r="AF43" s="122"/>
      <c r="AG43" s="237">
        <v>2302330.79</v>
      </c>
      <c r="AH43" s="119"/>
      <c r="AI43" s="119"/>
      <c r="AJ43" s="119" t="s">
        <v>148</v>
      </c>
      <c r="AK43" s="119"/>
    </row>
    <row r="44" spans="1:37" x14ac:dyDescent="0.3">
      <c r="A44" s="139">
        <f t="shared" si="14"/>
        <v>15</v>
      </c>
      <c r="B44" s="211" t="s">
        <v>47</v>
      </c>
      <c r="C44" s="163">
        <f t="shared" si="15"/>
        <v>862328.91000000015</v>
      </c>
      <c r="D44" s="163">
        <f t="shared" si="12"/>
        <v>0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>
        <f>SUM(Z44:AG44)</f>
        <v>862328.91000000015</v>
      </c>
      <c r="X44" s="124"/>
      <c r="Z44" s="190">
        <v>144277.54</v>
      </c>
      <c r="AC44" s="190">
        <v>142833</v>
      </c>
      <c r="AD44" s="237">
        <v>182291.03</v>
      </c>
      <c r="AE44" s="237"/>
      <c r="AF44" s="237">
        <v>227183.64</v>
      </c>
      <c r="AG44" s="237">
        <v>165743.70000000001</v>
      </c>
      <c r="AH44" s="119"/>
      <c r="AI44" s="119"/>
      <c r="AJ44" s="119" t="s">
        <v>48</v>
      </c>
      <c r="AK44" s="119"/>
    </row>
    <row r="45" spans="1:37" x14ac:dyDescent="0.3">
      <c r="A45" s="139">
        <f t="shared" si="14"/>
        <v>16</v>
      </c>
      <c r="B45" s="211" t="s">
        <v>49</v>
      </c>
      <c r="C45" s="163">
        <f t="shared" si="15"/>
        <v>782831.04</v>
      </c>
      <c r="D45" s="163">
        <f t="shared" si="12"/>
        <v>0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>
        <f t="shared" si="13"/>
        <v>782831.04</v>
      </c>
      <c r="X45" s="124"/>
      <c r="AD45" s="124">
        <v>192109.85</v>
      </c>
      <c r="AF45" s="124">
        <v>361408.49</v>
      </c>
      <c r="AG45" s="124">
        <v>229312.7</v>
      </c>
      <c r="AH45" s="124"/>
      <c r="AI45" s="119"/>
      <c r="AJ45" s="119" t="s">
        <v>46</v>
      </c>
      <c r="AK45" s="119"/>
    </row>
    <row r="46" spans="1:37" x14ac:dyDescent="0.3">
      <c r="A46" s="139">
        <f t="shared" si="14"/>
        <v>17</v>
      </c>
      <c r="B46" s="223" t="s">
        <v>149</v>
      </c>
      <c r="C46" s="47">
        <f t="shared" si="15"/>
        <v>542850.34</v>
      </c>
      <c r="D46" s="47">
        <f t="shared" si="12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>
        <f t="shared" si="13"/>
        <v>542850.34</v>
      </c>
      <c r="X46" s="124"/>
      <c r="AD46" s="124">
        <v>124426.43</v>
      </c>
      <c r="AF46" s="124">
        <v>251418.06</v>
      </c>
      <c r="AG46" s="124">
        <v>167005.85</v>
      </c>
      <c r="AH46" s="124"/>
      <c r="AI46" s="119"/>
      <c r="AJ46" s="119" t="s">
        <v>46</v>
      </c>
      <c r="AK46" s="119"/>
    </row>
    <row r="47" spans="1:37" x14ac:dyDescent="0.3">
      <c r="A47" s="139">
        <f t="shared" si="14"/>
        <v>18</v>
      </c>
      <c r="B47" s="211" t="s">
        <v>51</v>
      </c>
      <c r="C47" s="163">
        <f t="shared" si="15"/>
        <v>858673.53999999992</v>
      </c>
      <c r="D47" s="163">
        <f t="shared" si="12"/>
        <v>0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>
        <f t="shared" si="13"/>
        <v>858673.53999999992</v>
      </c>
      <c r="X47" s="124"/>
      <c r="AD47" s="124">
        <v>225906.61</v>
      </c>
      <c r="AF47" s="124">
        <v>406499.81</v>
      </c>
      <c r="AG47" s="124">
        <v>226267.12</v>
      </c>
      <c r="AH47" s="119"/>
      <c r="AI47" s="119"/>
      <c r="AJ47" s="119" t="s">
        <v>50</v>
      </c>
      <c r="AK47" s="119"/>
    </row>
    <row r="48" spans="1:37" x14ac:dyDescent="0.3">
      <c r="A48" s="139">
        <f t="shared" si="14"/>
        <v>19</v>
      </c>
      <c r="B48" s="223" t="s">
        <v>150</v>
      </c>
      <c r="C48" s="47">
        <f t="shared" si="15"/>
        <v>776662.74</v>
      </c>
      <c r="D48" s="47">
        <f t="shared" si="12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>
        <f t="shared" si="13"/>
        <v>776662.74</v>
      </c>
      <c r="X48" s="124"/>
      <c r="AD48" s="124">
        <v>204527.29</v>
      </c>
      <c r="AF48" s="124">
        <v>372243.46</v>
      </c>
      <c r="AG48" s="124">
        <v>199891.99</v>
      </c>
      <c r="AH48" s="119"/>
      <c r="AI48" s="119"/>
      <c r="AJ48" s="119" t="s">
        <v>46</v>
      </c>
      <c r="AK48" s="119"/>
    </row>
    <row r="49" spans="1:37" x14ac:dyDescent="0.3">
      <c r="A49" s="139">
        <f t="shared" si="14"/>
        <v>20</v>
      </c>
      <c r="B49" s="223" t="s">
        <v>151</v>
      </c>
      <c r="C49" s="47">
        <f t="shared" si="15"/>
        <v>803479.8</v>
      </c>
      <c r="D49" s="47">
        <f t="shared" si="12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>
        <f t="shared" si="13"/>
        <v>803479.8</v>
      </c>
      <c r="X49" s="124"/>
      <c r="AD49" s="124">
        <f>158307.02+208426.63+166480.57</f>
        <v>533214.22</v>
      </c>
      <c r="AF49" s="124">
        <v>270265.58</v>
      </c>
      <c r="AG49" s="124"/>
      <c r="AH49" s="119"/>
      <c r="AI49" s="119"/>
      <c r="AJ49" s="119" t="s">
        <v>153</v>
      </c>
      <c r="AK49" s="119"/>
    </row>
    <row r="50" spans="1:37" x14ac:dyDescent="0.3">
      <c r="A50" s="139">
        <f t="shared" si="14"/>
        <v>21</v>
      </c>
      <c r="B50" s="214" t="s">
        <v>193</v>
      </c>
      <c r="C50" s="26">
        <f>D50+K50+L50+N50+P50+R50+U50+S50+V50+W50</f>
        <v>133829</v>
      </c>
      <c r="D50" s="26">
        <f>E50+F50+G50+H50+I50</f>
        <v>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>
        <f t="shared" si="13"/>
        <v>133829</v>
      </c>
      <c r="X50" s="124"/>
      <c r="AD50" s="124"/>
      <c r="AF50" s="332"/>
      <c r="AG50" s="157">
        <v>133829</v>
      </c>
      <c r="AH50" s="119"/>
      <c r="AI50" s="119"/>
      <c r="AJ50" s="119" t="s">
        <v>194</v>
      </c>
      <c r="AK50" s="119"/>
    </row>
    <row r="51" spans="1:37" x14ac:dyDescent="0.3">
      <c r="A51" s="139">
        <f>A50+1</f>
        <v>22</v>
      </c>
      <c r="B51" s="211" t="s">
        <v>53</v>
      </c>
      <c r="C51" s="163">
        <f>D51+K51+L51+N51+P51+R51+U51+S51+V51+W51</f>
        <v>777297.84</v>
      </c>
      <c r="D51" s="163">
        <f>E51+F51+G51+H51+I51</f>
        <v>0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>
        <f t="shared" si="13"/>
        <v>777297.84</v>
      </c>
      <c r="X51" s="124"/>
      <c r="AD51" s="124">
        <v>226431.67</v>
      </c>
      <c r="AF51" s="332">
        <v>407341.18</v>
      </c>
      <c r="AG51" s="157">
        <v>143524.99</v>
      </c>
      <c r="AH51" s="158"/>
      <c r="AI51" s="119"/>
      <c r="AJ51" s="119" t="s">
        <v>44</v>
      </c>
      <c r="AK51" s="119"/>
    </row>
    <row r="52" spans="1:37" x14ac:dyDescent="0.3">
      <c r="A52" s="139">
        <f>A51+1</f>
        <v>23</v>
      </c>
      <c r="B52" s="211" t="s">
        <v>54</v>
      </c>
      <c r="C52" s="163">
        <f>D52+K52+L52+N52+P52+R52+U52+S52+V52+W52</f>
        <v>729079.54</v>
      </c>
      <c r="D52" s="163">
        <f>E52+F52+G52+H52+I52</f>
        <v>0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>
        <f t="shared" si="13"/>
        <v>729079.54</v>
      </c>
      <c r="X52" s="124"/>
      <c r="AD52" s="124">
        <v>192824.94</v>
      </c>
      <c r="AF52" s="332">
        <v>353492.6</v>
      </c>
      <c r="AG52" s="157">
        <v>182762</v>
      </c>
      <c r="AH52" s="158"/>
      <c r="AI52" s="119"/>
      <c r="AJ52" s="119" t="s">
        <v>44</v>
      </c>
      <c r="AK52" s="119"/>
    </row>
    <row r="53" spans="1:37" x14ac:dyDescent="0.3">
      <c r="A53" s="327">
        <f>A52+1</f>
        <v>24</v>
      </c>
      <c r="B53" s="211" t="s">
        <v>55</v>
      </c>
      <c r="C53" s="163">
        <f>D53+K53+L53+N53+P53+R53+U53+S53+V53+W53</f>
        <v>729079.54</v>
      </c>
      <c r="D53" s="163">
        <f>E53+F53+G53+H53+I53</f>
        <v>0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>
        <f t="shared" si="13"/>
        <v>729079.54</v>
      </c>
      <c r="X53" s="124"/>
      <c r="AD53" s="124">
        <v>192824.94</v>
      </c>
      <c r="AF53" s="332">
        <v>353492.6</v>
      </c>
      <c r="AG53" s="157">
        <v>182762</v>
      </c>
      <c r="AH53" s="158"/>
      <c r="AI53" s="119"/>
      <c r="AJ53" s="119" t="s">
        <v>44</v>
      </c>
      <c r="AK53" s="119"/>
    </row>
    <row r="54" spans="1:37" x14ac:dyDescent="0.3">
      <c r="A54" s="327">
        <f>A53+1</f>
        <v>25</v>
      </c>
      <c r="B54" s="211" t="s">
        <v>56</v>
      </c>
      <c r="C54" s="163">
        <f>D54+K54+L54+N54+P54+R54+U54+S54+V54+W54</f>
        <v>859792.65999999992</v>
      </c>
      <c r="D54" s="163">
        <f>E54+F54+G54+H54+I54</f>
        <v>0</v>
      </c>
      <c r="E54" s="163"/>
      <c r="F54" s="163"/>
      <c r="G54" s="163">
        <v>0</v>
      </c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>
        <f t="shared" si="13"/>
        <v>859792.65999999992</v>
      </c>
      <c r="X54" s="124"/>
      <c r="AD54" s="124">
        <v>227428.31</v>
      </c>
      <c r="AF54" s="332">
        <v>408938.11</v>
      </c>
      <c r="AG54" s="157">
        <v>223426.24</v>
      </c>
      <c r="AH54" s="158"/>
      <c r="AI54" s="119"/>
      <c r="AJ54" s="119" t="s">
        <v>44</v>
      </c>
      <c r="AK54" s="119"/>
    </row>
    <row r="55" spans="1:37" x14ac:dyDescent="0.3">
      <c r="A55" s="442" t="s">
        <v>35</v>
      </c>
      <c r="B55" s="443"/>
      <c r="C55" s="163">
        <f t="shared" ref="C55:W55" si="16">SUM(C42:C54)</f>
        <v>10850771.859999999</v>
      </c>
      <c r="D55" s="163">
        <f t="shared" si="16"/>
        <v>0</v>
      </c>
      <c r="E55" s="163">
        <f t="shared" si="16"/>
        <v>0</v>
      </c>
      <c r="F55" s="163">
        <f t="shared" si="16"/>
        <v>0</v>
      </c>
      <c r="G55" s="163">
        <f t="shared" si="16"/>
        <v>0</v>
      </c>
      <c r="H55" s="163">
        <f t="shared" si="16"/>
        <v>0</v>
      </c>
      <c r="I55" s="163">
        <f t="shared" si="16"/>
        <v>0</v>
      </c>
      <c r="J55" s="163">
        <f t="shared" si="16"/>
        <v>0</v>
      </c>
      <c r="K55" s="163">
        <f t="shared" si="16"/>
        <v>0</v>
      </c>
      <c r="L55" s="163">
        <f t="shared" si="16"/>
        <v>0</v>
      </c>
      <c r="M55" s="163">
        <f t="shared" si="16"/>
        <v>0</v>
      </c>
      <c r="N55" s="163">
        <f t="shared" si="16"/>
        <v>0</v>
      </c>
      <c r="O55" s="163">
        <f t="shared" si="16"/>
        <v>0</v>
      </c>
      <c r="P55" s="163">
        <f t="shared" si="16"/>
        <v>0</v>
      </c>
      <c r="Q55" s="163">
        <f t="shared" si="16"/>
        <v>0</v>
      </c>
      <c r="R55" s="163">
        <f t="shared" si="16"/>
        <v>0</v>
      </c>
      <c r="S55" s="163">
        <f t="shared" si="16"/>
        <v>0</v>
      </c>
      <c r="T55" s="163">
        <f t="shared" si="16"/>
        <v>0</v>
      </c>
      <c r="U55" s="163">
        <f t="shared" si="16"/>
        <v>0</v>
      </c>
      <c r="V55" s="163">
        <f t="shared" si="16"/>
        <v>0</v>
      </c>
      <c r="W55" s="163">
        <f t="shared" si="16"/>
        <v>10850771.859999999</v>
      </c>
      <c r="X55" s="124"/>
      <c r="Y55" s="332"/>
      <c r="Z55" s="157"/>
      <c r="AA55" s="158"/>
      <c r="AB55" s="158"/>
      <c r="AC55" s="119"/>
      <c r="AD55" s="119"/>
      <c r="AE55" s="119"/>
    </row>
    <row r="56" spans="1:37" x14ac:dyDescent="0.3">
      <c r="A56" s="459" t="s">
        <v>57</v>
      </c>
      <c r="B56" s="460"/>
      <c r="C56" s="167">
        <f t="shared" ref="C56:W56" si="17">C55</f>
        <v>10850771.859999999</v>
      </c>
      <c r="D56" s="167">
        <f t="shared" si="17"/>
        <v>0</v>
      </c>
      <c r="E56" s="167">
        <f t="shared" si="17"/>
        <v>0</v>
      </c>
      <c r="F56" s="167">
        <f t="shared" si="17"/>
        <v>0</v>
      </c>
      <c r="G56" s="167">
        <f t="shared" si="17"/>
        <v>0</v>
      </c>
      <c r="H56" s="167">
        <f t="shared" si="17"/>
        <v>0</v>
      </c>
      <c r="I56" s="167">
        <f t="shared" si="17"/>
        <v>0</v>
      </c>
      <c r="J56" s="167">
        <f t="shared" si="17"/>
        <v>0</v>
      </c>
      <c r="K56" s="167">
        <f t="shared" si="17"/>
        <v>0</v>
      </c>
      <c r="L56" s="167">
        <f t="shared" si="17"/>
        <v>0</v>
      </c>
      <c r="M56" s="167">
        <f t="shared" si="17"/>
        <v>0</v>
      </c>
      <c r="N56" s="167">
        <f t="shared" si="17"/>
        <v>0</v>
      </c>
      <c r="O56" s="167">
        <f t="shared" si="17"/>
        <v>0</v>
      </c>
      <c r="P56" s="167">
        <f t="shared" si="17"/>
        <v>0</v>
      </c>
      <c r="Q56" s="167">
        <f t="shared" si="17"/>
        <v>0</v>
      </c>
      <c r="R56" s="167">
        <f t="shared" si="17"/>
        <v>0</v>
      </c>
      <c r="S56" s="167">
        <f t="shared" si="17"/>
        <v>0</v>
      </c>
      <c r="T56" s="167">
        <f t="shared" si="17"/>
        <v>0</v>
      </c>
      <c r="U56" s="167">
        <f t="shared" si="17"/>
        <v>0</v>
      </c>
      <c r="V56" s="167">
        <f t="shared" si="17"/>
        <v>0</v>
      </c>
      <c r="W56" s="167">
        <f t="shared" si="17"/>
        <v>10850771.859999999</v>
      </c>
      <c r="X56" s="124"/>
      <c r="Y56" s="332"/>
      <c r="Z56" s="157"/>
      <c r="AA56" s="158"/>
      <c r="AB56" s="158"/>
      <c r="AC56" s="119"/>
      <c r="AD56" s="119"/>
      <c r="AE56" s="119"/>
    </row>
    <row r="57" spans="1:37" ht="15" customHeight="1" x14ac:dyDescent="0.3">
      <c r="A57" s="436" t="s">
        <v>58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8"/>
      <c r="X57" s="342"/>
      <c r="Y57" s="124"/>
      <c r="Z57" s="124"/>
      <c r="AA57" s="124"/>
      <c r="AB57" s="124"/>
      <c r="AC57" s="124"/>
      <c r="AD57" s="124"/>
      <c r="AE57" s="332"/>
      <c r="AF57" s="122"/>
      <c r="AG57" s="119"/>
      <c r="AH57" s="119"/>
      <c r="AI57" s="119"/>
      <c r="AJ57" s="119"/>
    </row>
    <row r="58" spans="1:37" ht="15" customHeight="1" x14ac:dyDescent="0.3">
      <c r="A58" s="236" t="s">
        <v>59</v>
      </c>
      <c r="B58" s="190"/>
      <c r="C58" s="163"/>
      <c r="D58" s="163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238"/>
      <c r="Y58" s="124"/>
      <c r="Z58" s="124"/>
      <c r="AA58" s="124"/>
      <c r="AB58" s="124"/>
      <c r="AC58" s="124"/>
      <c r="AD58" s="124"/>
      <c r="AE58" s="332"/>
      <c r="AF58" s="122"/>
      <c r="AG58" s="119"/>
      <c r="AH58" s="119"/>
      <c r="AI58" s="119"/>
      <c r="AJ58" s="119"/>
    </row>
    <row r="59" spans="1:37" x14ac:dyDescent="0.3">
      <c r="A59" s="327">
        <f>A54+1</f>
        <v>26</v>
      </c>
      <c r="B59" s="211" t="s">
        <v>60</v>
      </c>
      <c r="C59" s="163">
        <f>D59+K59+L59+N59+P59+R59+S59+U59+V59+W59</f>
        <v>34944</v>
      </c>
      <c r="D59" s="163">
        <f>E59+F59+G59+H59+I59</f>
        <v>34944</v>
      </c>
      <c r="E59" s="163">
        <f>13*2688</f>
        <v>34944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210"/>
      <c r="Y59" s="163"/>
      <c r="Z59" s="124"/>
      <c r="AA59" s="124"/>
      <c r="AB59" s="124"/>
      <c r="AC59" s="124"/>
      <c r="AD59" s="124"/>
      <c r="AE59" s="124"/>
      <c r="AF59" s="332"/>
      <c r="AG59" s="122"/>
      <c r="AH59" s="119"/>
      <c r="AI59" s="119"/>
      <c r="AJ59" s="119"/>
    </row>
    <row r="60" spans="1:37" x14ac:dyDescent="0.3">
      <c r="A60" s="87">
        <f>A59+1</f>
        <v>27</v>
      </c>
      <c r="B60" s="82" t="s">
        <v>342</v>
      </c>
      <c r="C60" s="163">
        <f>D60+K60+L60+N60+P60+R60+S60+U60+V60+W60</f>
        <v>451006.87</v>
      </c>
      <c r="D60" s="163">
        <f>E60+F60+G60+H60+I60</f>
        <v>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163">
        <f t="shared" ref="W60" si="18">SUM(AD60:AH60)</f>
        <v>451006.87</v>
      </c>
      <c r="X60" s="154"/>
      <c r="Y60" s="124"/>
      <c r="Z60" s="124"/>
      <c r="AA60" s="124"/>
      <c r="AB60" s="124"/>
      <c r="AC60" s="124"/>
      <c r="AD60" s="254">
        <v>451006.87</v>
      </c>
      <c r="AE60" s="124"/>
      <c r="AF60" s="332"/>
      <c r="AG60" s="122"/>
      <c r="AH60" s="119"/>
      <c r="AI60" s="119"/>
      <c r="AJ60" s="119"/>
    </row>
    <row r="61" spans="1:37" x14ac:dyDescent="0.3">
      <c r="A61" s="87">
        <f>A60+1</f>
        <v>28</v>
      </c>
      <c r="B61" s="214" t="s">
        <v>140</v>
      </c>
      <c r="C61" s="163">
        <f>D61+K61+L61+N61+P61+R61+S61+U61+V61+W61</f>
        <v>110000</v>
      </c>
      <c r="D61" s="163">
        <f>E61+F61+G61+H61+I61</f>
        <v>110000</v>
      </c>
      <c r="E61" s="26">
        <v>110000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39"/>
      <c r="Y61" s="124"/>
      <c r="Z61" s="124"/>
      <c r="AA61" s="124"/>
      <c r="AB61" s="124"/>
      <c r="AC61" s="124"/>
      <c r="AD61" s="124"/>
      <c r="AE61" s="124"/>
      <c r="AF61" s="332"/>
      <c r="AG61" s="122"/>
      <c r="AH61" s="119"/>
      <c r="AI61" s="119"/>
      <c r="AJ61" s="119"/>
    </row>
    <row r="62" spans="1:37" x14ac:dyDescent="0.3">
      <c r="A62" s="442" t="s">
        <v>35</v>
      </c>
      <c r="B62" s="443"/>
      <c r="C62" s="163">
        <f>SUM(C59:C61)</f>
        <v>595950.87</v>
      </c>
      <c r="D62" s="163">
        <f t="shared" ref="D62:W62" si="19">SUM(D59:D61)</f>
        <v>144944</v>
      </c>
      <c r="E62" s="163">
        <f t="shared" si="19"/>
        <v>144944</v>
      </c>
      <c r="F62" s="163">
        <f t="shared" si="19"/>
        <v>0</v>
      </c>
      <c r="G62" s="163">
        <f t="shared" si="19"/>
        <v>0</v>
      </c>
      <c r="H62" s="163">
        <f t="shared" si="19"/>
        <v>0</v>
      </c>
      <c r="I62" s="163">
        <f t="shared" si="19"/>
        <v>0</v>
      </c>
      <c r="J62" s="163">
        <f t="shared" si="19"/>
        <v>0</v>
      </c>
      <c r="K62" s="163">
        <f t="shared" si="19"/>
        <v>0</v>
      </c>
      <c r="L62" s="163">
        <f t="shared" si="19"/>
        <v>0</v>
      </c>
      <c r="M62" s="163">
        <f t="shared" si="19"/>
        <v>0</v>
      </c>
      <c r="N62" s="163">
        <f t="shared" si="19"/>
        <v>0</v>
      </c>
      <c r="O62" s="163">
        <f t="shared" si="19"/>
        <v>0</v>
      </c>
      <c r="P62" s="163">
        <f t="shared" si="19"/>
        <v>0</v>
      </c>
      <c r="Q62" s="163">
        <f t="shared" si="19"/>
        <v>0</v>
      </c>
      <c r="R62" s="163">
        <f t="shared" si="19"/>
        <v>0</v>
      </c>
      <c r="S62" s="163">
        <f t="shared" si="19"/>
        <v>0</v>
      </c>
      <c r="T62" s="163">
        <f t="shared" si="19"/>
        <v>0</v>
      </c>
      <c r="U62" s="163">
        <f t="shared" si="19"/>
        <v>0</v>
      </c>
      <c r="V62" s="163">
        <f t="shared" si="19"/>
        <v>0</v>
      </c>
      <c r="W62" s="163">
        <f t="shared" si="19"/>
        <v>451006.87</v>
      </c>
      <c r="X62" s="210"/>
      <c r="Y62" s="124"/>
      <c r="Z62" s="124"/>
      <c r="AA62" s="124"/>
      <c r="AB62" s="124"/>
      <c r="AC62" s="124"/>
      <c r="AD62" s="124"/>
      <c r="AE62" s="332"/>
      <c r="AF62" s="122"/>
      <c r="AG62" s="119"/>
      <c r="AH62" s="119"/>
      <c r="AI62" s="119"/>
      <c r="AJ62" s="119"/>
    </row>
    <row r="63" spans="1:37" x14ac:dyDescent="0.3">
      <c r="A63" s="93" t="s">
        <v>345</v>
      </c>
      <c r="B63" s="319"/>
      <c r="C63" s="171"/>
      <c r="D63" s="171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124"/>
      <c r="Y63" s="124"/>
      <c r="Z63" s="124"/>
      <c r="AA63" s="124"/>
      <c r="AB63" s="124"/>
      <c r="AC63" s="124"/>
      <c r="AD63" s="124"/>
      <c r="AE63" s="332"/>
      <c r="AF63" s="122"/>
      <c r="AG63" s="119"/>
      <c r="AH63" s="119"/>
      <c r="AI63" s="119"/>
      <c r="AJ63" s="119"/>
    </row>
    <row r="64" spans="1:37" x14ac:dyDescent="0.3">
      <c r="A64" s="320">
        <f>A61+1</f>
        <v>29</v>
      </c>
      <c r="B64" s="82" t="s">
        <v>346</v>
      </c>
      <c r="C64" s="88">
        <f>D64+K64+L64+N64+P64+R64+S64+U64+V64+W64</f>
        <v>130000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154">
        <v>130000</v>
      </c>
      <c r="X64" s="124"/>
      <c r="Y64" s="124"/>
      <c r="Z64" s="124"/>
      <c r="AA64" s="124"/>
      <c r="AB64" s="124"/>
      <c r="AC64" s="124"/>
      <c r="AD64" s="124"/>
      <c r="AE64" s="332"/>
      <c r="AF64" s="122"/>
      <c r="AG64" s="119"/>
      <c r="AH64" s="119"/>
      <c r="AI64" s="119"/>
      <c r="AJ64" s="119"/>
    </row>
    <row r="65" spans="1:36" x14ac:dyDescent="0.3">
      <c r="A65" s="442" t="s">
        <v>35</v>
      </c>
      <c r="B65" s="443"/>
      <c r="C65" s="88">
        <f>C64</f>
        <v>130000</v>
      </c>
      <c r="D65" s="88">
        <f t="shared" ref="D65:O65" si="20">D64</f>
        <v>0</v>
      </c>
      <c r="E65" s="88">
        <f t="shared" si="20"/>
        <v>0</v>
      </c>
      <c r="F65" s="88">
        <f t="shared" si="20"/>
        <v>0</v>
      </c>
      <c r="G65" s="88">
        <f t="shared" si="20"/>
        <v>0</v>
      </c>
      <c r="H65" s="88">
        <f t="shared" si="20"/>
        <v>0</v>
      </c>
      <c r="I65" s="88">
        <f t="shared" si="20"/>
        <v>0</v>
      </c>
      <c r="J65" s="88">
        <f t="shared" si="20"/>
        <v>0</v>
      </c>
      <c r="K65" s="88">
        <f t="shared" si="20"/>
        <v>0</v>
      </c>
      <c r="L65" s="88">
        <f t="shared" si="20"/>
        <v>0</v>
      </c>
      <c r="M65" s="88">
        <f t="shared" si="20"/>
        <v>0</v>
      </c>
      <c r="N65" s="88">
        <f t="shared" si="20"/>
        <v>0</v>
      </c>
      <c r="O65" s="88">
        <f t="shared" si="20"/>
        <v>0</v>
      </c>
      <c r="P65" s="88">
        <f t="shared" ref="P65" si="21">P64</f>
        <v>0</v>
      </c>
      <c r="Q65" s="88">
        <f t="shared" ref="Q65" si="22">Q64</f>
        <v>0</v>
      </c>
      <c r="R65" s="88">
        <f t="shared" ref="R65" si="23">R64</f>
        <v>0</v>
      </c>
      <c r="S65" s="88">
        <f t="shared" ref="S65" si="24">S64</f>
        <v>0</v>
      </c>
      <c r="T65" s="88">
        <f t="shared" ref="T65" si="25">T64</f>
        <v>0</v>
      </c>
      <c r="U65" s="88">
        <f t="shared" ref="U65" si="26">U64</f>
        <v>0</v>
      </c>
      <c r="V65" s="88">
        <f t="shared" ref="V65" si="27">V64</f>
        <v>0</v>
      </c>
      <c r="W65" s="171">
        <f t="shared" ref="W65" si="28">W64</f>
        <v>130000</v>
      </c>
      <c r="X65" s="124"/>
      <c r="Y65" s="124"/>
      <c r="Z65" s="124"/>
      <c r="AA65" s="124"/>
      <c r="AB65" s="124"/>
      <c r="AC65" s="124"/>
      <c r="AD65" s="124"/>
      <c r="AE65" s="332"/>
      <c r="AF65" s="122"/>
      <c r="AG65" s="119"/>
      <c r="AH65" s="119"/>
      <c r="AI65" s="119"/>
      <c r="AJ65" s="119"/>
    </row>
    <row r="66" spans="1:36" x14ac:dyDescent="0.3">
      <c r="A66" s="459" t="s">
        <v>144</v>
      </c>
      <c r="B66" s="460"/>
      <c r="C66" s="80">
        <f>C62+C65</f>
        <v>725950.87</v>
      </c>
      <c r="D66" s="80">
        <f t="shared" ref="D66:O66" si="29">D62+D65</f>
        <v>144944</v>
      </c>
      <c r="E66" s="80">
        <f t="shared" si="29"/>
        <v>144944</v>
      </c>
      <c r="F66" s="80">
        <f t="shared" si="29"/>
        <v>0</v>
      </c>
      <c r="G66" s="80">
        <f t="shared" si="29"/>
        <v>0</v>
      </c>
      <c r="H66" s="80">
        <f t="shared" si="29"/>
        <v>0</v>
      </c>
      <c r="I66" s="80">
        <f t="shared" si="29"/>
        <v>0</v>
      </c>
      <c r="J66" s="80">
        <f t="shared" si="29"/>
        <v>0</v>
      </c>
      <c r="K66" s="80">
        <f t="shared" si="29"/>
        <v>0</v>
      </c>
      <c r="L66" s="80">
        <f t="shared" si="29"/>
        <v>0</v>
      </c>
      <c r="M66" s="80">
        <f t="shared" si="29"/>
        <v>0</v>
      </c>
      <c r="N66" s="80">
        <f t="shared" si="29"/>
        <v>0</v>
      </c>
      <c r="O66" s="80">
        <f t="shared" si="29"/>
        <v>0</v>
      </c>
      <c r="P66" s="80">
        <f t="shared" ref="P66" si="30">P62+P65</f>
        <v>0</v>
      </c>
      <c r="Q66" s="80">
        <f t="shared" ref="Q66" si="31">Q62+Q65</f>
        <v>0</v>
      </c>
      <c r="R66" s="80">
        <f t="shared" ref="R66" si="32">R62+R65</f>
        <v>0</v>
      </c>
      <c r="S66" s="80">
        <f t="shared" ref="S66" si="33">S62+S65</f>
        <v>0</v>
      </c>
      <c r="T66" s="80">
        <f t="shared" ref="T66" si="34">T62+T65</f>
        <v>0</v>
      </c>
      <c r="U66" s="80">
        <f t="shared" ref="U66" si="35">U62+U65</f>
        <v>0</v>
      </c>
      <c r="V66" s="80">
        <f t="shared" ref="V66" si="36">V62+V65</f>
        <v>0</v>
      </c>
      <c r="W66" s="328">
        <f t="shared" ref="W66" si="37">W62+W65</f>
        <v>581006.87</v>
      </c>
      <c r="X66" s="124"/>
      <c r="Y66" s="124"/>
      <c r="Z66" s="124"/>
      <c r="AA66" s="124"/>
      <c r="AB66" s="124"/>
      <c r="AC66" s="124"/>
      <c r="AD66" s="124"/>
      <c r="AE66" s="332"/>
      <c r="AF66" s="122"/>
      <c r="AG66" s="119"/>
      <c r="AH66" s="119"/>
      <c r="AI66" s="119"/>
      <c r="AJ66" s="119"/>
    </row>
    <row r="67" spans="1:36" x14ac:dyDescent="0.3">
      <c r="A67" s="433" t="s">
        <v>63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5"/>
      <c r="X67" s="240"/>
      <c r="Y67" s="332"/>
      <c r="Z67" s="122"/>
      <c r="AA67" s="7"/>
      <c r="AB67" s="119"/>
      <c r="AC67" s="119"/>
      <c r="AD67" s="119"/>
    </row>
    <row r="68" spans="1:36" x14ac:dyDescent="0.3">
      <c r="A68" s="241" t="s">
        <v>64</v>
      </c>
      <c r="B68" s="208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24"/>
      <c r="Y68" s="332"/>
      <c r="Z68" s="157"/>
      <c r="AA68" s="332"/>
      <c r="AB68" s="158"/>
      <c r="AC68" s="158"/>
      <c r="AD68" s="158"/>
    </row>
    <row r="69" spans="1:36" x14ac:dyDescent="0.3">
      <c r="A69" s="19">
        <f>A64+1</f>
        <v>30</v>
      </c>
      <c r="B69" s="214" t="s">
        <v>292</v>
      </c>
      <c r="C69" s="26">
        <f>D69+K69+L69+N69+P69+R69+S69+U69+V69+W69</f>
        <v>130000</v>
      </c>
      <c r="D69" s="26">
        <f>E69+F69+G69+H69+I69</f>
        <v>0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>
        <v>130000</v>
      </c>
      <c r="X69" s="124"/>
      <c r="Y69" s="332"/>
      <c r="Z69" s="157"/>
      <c r="AA69" s="332"/>
      <c r="AB69" s="158"/>
      <c r="AC69" s="158"/>
      <c r="AD69" s="158"/>
    </row>
    <row r="70" spans="1:36" x14ac:dyDescent="0.3">
      <c r="A70" s="19">
        <f>A69+1</f>
        <v>31</v>
      </c>
      <c r="B70" s="214" t="s">
        <v>293</v>
      </c>
      <c r="C70" s="26">
        <f t="shared" ref="C70:C71" si="38">D70+K70+L70+N70+P70+R70+S70+U70+V70+W70</f>
        <v>130000</v>
      </c>
      <c r="D70" s="26">
        <f t="shared" ref="D70:D71" si="39">E70+F70+G70+H70+I70</f>
        <v>0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>
        <v>130000</v>
      </c>
      <c r="X70" s="124"/>
      <c r="Y70" s="332"/>
      <c r="Z70" s="157"/>
      <c r="AA70" s="332"/>
      <c r="AB70" s="158"/>
      <c r="AC70" s="158"/>
      <c r="AD70" s="158"/>
    </row>
    <row r="71" spans="1:36" x14ac:dyDescent="0.3">
      <c r="A71" s="19">
        <f t="shared" ref="A71:A74" si="40">A70+1</f>
        <v>32</v>
      </c>
      <c r="B71" s="214" t="s">
        <v>294</v>
      </c>
      <c r="C71" s="26">
        <f t="shared" si="38"/>
        <v>130000</v>
      </c>
      <c r="D71" s="26">
        <f t="shared" si="39"/>
        <v>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>
        <v>130000</v>
      </c>
      <c r="X71" s="124"/>
      <c r="Y71" s="332"/>
      <c r="Z71" s="157"/>
      <c r="AA71" s="332"/>
      <c r="AB71" s="158"/>
      <c r="AC71" s="158"/>
      <c r="AD71" s="158"/>
    </row>
    <row r="72" spans="1:36" x14ac:dyDescent="0.3">
      <c r="A72" s="19">
        <f t="shared" si="40"/>
        <v>33</v>
      </c>
      <c r="B72" s="211" t="s">
        <v>65</v>
      </c>
      <c r="C72" s="163">
        <f>D72+K72+L72+N72+P72+R72+S72+U72+V72+W72</f>
        <v>130000</v>
      </c>
      <c r="D72" s="163">
        <f>E72+F72+G72+H72+I72</f>
        <v>0</v>
      </c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>
        <v>130000</v>
      </c>
      <c r="X72" s="124"/>
      <c r="Y72" s="332"/>
      <c r="Z72" s="157"/>
      <c r="AA72" s="332"/>
      <c r="AB72" s="158"/>
      <c r="AC72" s="158"/>
      <c r="AD72" s="158"/>
    </row>
    <row r="73" spans="1:36" x14ac:dyDescent="0.3">
      <c r="A73" s="19">
        <f t="shared" si="40"/>
        <v>34</v>
      </c>
      <c r="B73" s="211" t="s">
        <v>66</v>
      </c>
      <c r="C73" s="163">
        <f>D73+K73+L73+N73+P73+R73+S73+U73+V73+W73</f>
        <v>130000</v>
      </c>
      <c r="D73" s="163">
        <f>E73+F73+G73+H73+I73</f>
        <v>0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>
        <v>130000</v>
      </c>
      <c r="X73" s="124"/>
      <c r="Y73" s="332"/>
      <c r="Z73" s="157"/>
      <c r="AA73" s="332"/>
      <c r="AB73" s="158"/>
      <c r="AC73" s="158"/>
      <c r="AD73" s="158"/>
    </row>
    <row r="74" spans="1:36" x14ac:dyDescent="0.3">
      <c r="A74" s="19">
        <f t="shared" si="40"/>
        <v>35</v>
      </c>
      <c r="B74" s="211" t="s">
        <v>67</v>
      </c>
      <c r="C74" s="163">
        <f>D74+K74+L74+N74+P74+R74+S74+U74+V74+W74</f>
        <v>130000</v>
      </c>
      <c r="D74" s="163">
        <f>E74+F74+G74+H74+I74</f>
        <v>0</v>
      </c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>
        <v>130000</v>
      </c>
      <c r="X74" s="124"/>
      <c r="Y74" s="332"/>
      <c r="Z74" s="157"/>
      <c r="AA74" s="332"/>
      <c r="AB74" s="158"/>
      <c r="AC74" s="158"/>
      <c r="AD74" s="158"/>
    </row>
    <row r="75" spans="1:36" x14ac:dyDescent="0.3">
      <c r="A75" s="242" t="s">
        <v>35</v>
      </c>
      <c r="B75" s="243"/>
      <c r="C75" s="163">
        <f>SUM(C69:C74)</f>
        <v>780000</v>
      </c>
      <c r="D75" s="163">
        <f t="shared" ref="D75:W75" si="41">SUM(D69:D74)</f>
        <v>0</v>
      </c>
      <c r="E75" s="163">
        <f t="shared" si="41"/>
        <v>0</v>
      </c>
      <c r="F75" s="163">
        <f t="shared" si="41"/>
        <v>0</v>
      </c>
      <c r="G75" s="163">
        <f t="shared" si="41"/>
        <v>0</v>
      </c>
      <c r="H75" s="163">
        <f t="shared" si="41"/>
        <v>0</v>
      </c>
      <c r="I75" s="163">
        <f t="shared" si="41"/>
        <v>0</v>
      </c>
      <c r="J75" s="163">
        <f t="shared" si="41"/>
        <v>0</v>
      </c>
      <c r="K75" s="163">
        <f t="shared" si="41"/>
        <v>0</v>
      </c>
      <c r="L75" s="163">
        <f t="shared" si="41"/>
        <v>0</v>
      </c>
      <c r="M75" s="163">
        <f t="shared" si="41"/>
        <v>0</v>
      </c>
      <c r="N75" s="163">
        <f t="shared" si="41"/>
        <v>0</v>
      </c>
      <c r="O75" s="163">
        <f t="shared" si="41"/>
        <v>0</v>
      </c>
      <c r="P75" s="163">
        <f t="shared" si="41"/>
        <v>0</v>
      </c>
      <c r="Q75" s="163">
        <f t="shared" si="41"/>
        <v>0</v>
      </c>
      <c r="R75" s="163">
        <f t="shared" si="41"/>
        <v>0</v>
      </c>
      <c r="S75" s="163">
        <f t="shared" si="41"/>
        <v>0</v>
      </c>
      <c r="T75" s="163">
        <f t="shared" si="41"/>
        <v>0</v>
      </c>
      <c r="U75" s="163">
        <f t="shared" si="41"/>
        <v>0</v>
      </c>
      <c r="V75" s="163">
        <f t="shared" si="41"/>
        <v>0</v>
      </c>
      <c r="W75" s="163">
        <f t="shared" si="41"/>
        <v>780000</v>
      </c>
      <c r="X75" s="124"/>
      <c r="Y75" s="332"/>
      <c r="Z75" s="157"/>
      <c r="AA75" s="332"/>
      <c r="AB75" s="158"/>
      <c r="AC75" s="158"/>
      <c r="AD75" s="158"/>
    </row>
    <row r="76" spans="1:36" x14ac:dyDescent="0.3">
      <c r="A76" s="318" t="s">
        <v>343</v>
      </c>
      <c r="B76" s="345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124"/>
      <c r="Y76" s="332"/>
      <c r="Z76" s="157"/>
      <c r="AA76" s="332"/>
      <c r="AB76" s="158"/>
      <c r="AC76" s="158"/>
      <c r="AD76" s="158"/>
    </row>
    <row r="77" spans="1:36" x14ac:dyDescent="0.3">
      <c r="A77" s="81">
        <f>A74+1</f>
        <v>36</v>
      </c>
      <c r="B77" s="82" t="s">
        <v>344</v>
      </c>
      <c r="C77" s="26">
        <f t="shared" ref="C77" si="42">D77+K77+L77+N77+P77+R77+S77+U77+V77+W77</f>
        <v>5894640.6000000006</v>
      </c>
      <c r="D77" s="26">
        <f t="shared" ref="D77" si="43">E77+F77+G77+H77+I77</f>
        <v>0</v>
      </c>
      <c r="E77" s="88"/>
      <c r="F77" s="88"/>
      <c r="G77" s="88"/>
      <c r="H77" s="88"/>
      <c r="I77" s="88"/>
      <c r="J77" s="88"/>
      <c r="K77" s="88"/>
      <c r="L77" s="88"/>
      <c r="M77" s="88">
        <v>944.2</v>
      </c>
      <c r="N77" s="88">
        <f>M77*6243</f>
        <v>5894640.6000000006</v>
      </c>
      <c r="O77" s="88"/>
      <c r="P77" s="88"/>
      <c r="Q77" s="88"/>
      <c r="R77" s="88"/>
      <c r="S77" s="88"/>
      <c r="T77" s="88"/>
      <c r="U77" s="88"/>
      <c r="V77" s="88"/>
      <c r="W77" s="88"/>
      <c r="X77" s="124"/>
      <c r="Y77" s="332"/>
      <c r="Z77" s="157"/>
      <c r="AA77" s="332"/>
      <c r="AB77" s="158"/>
      <c r="AC77" s="158"/>
      <c r="AD77" s="158"/>
    </row>
    <row r="78" spans="1:36" x14ac:dyDescent="0.3">
      <c r="A78" s="356" t="s">
        <v>35</v>
      </c>
      <c r="B78" s="356"/>
      <c r="C78" s="88">
        <f>C77</f>
        <v>5894640.6000000006</v>
      </c>
      <c r="D78" s="88">
        <f t="shared" ref="D78:W78" si="44">D77</f>
        <v>0</v>
      </c>
      <c r="E78" s="88">
        <f t="shared" si="44"/>
        <v>0</v>
      </c>
      <c r="F78" s="88">
        <f t="shared" si="44"/>
        <v>0</v>
      </c>
      <c r="G78" s="88">
        <f t="shared" si="44"/>
        <v>0</v>
      </c>
      <c r="H78" s="88">
        <f t="shared" si="44"/>
        <v>0</v>
      </c>
      <c r="I78" s="88">
        <f t="shared" si="44"/>
        <v>0</v>
      </c>
      <c r="J78" s="88">
        <f t="shared" si="44"/>
        <v>0</v>
      </c>
      <c r="K78" s="88">
        <f t="shared" si="44"/>
        <v>0</v>
      </c>
      <c r="L78" s="88">
        <f t="shared" si="44"/>
        <v>0</v>
      </c>
      <c r="M78" s="88">
        <f t="shared" si="44"/>
        <v>944.2</v>
      </c>
      <c r="N78" s="88">
        <f t="shared" si="44"/>
        <v>5894640.6000000006</v>
      </c>
      <c r="O78" s="88">
        <f t="shared" si="44"/>
        <v>0</v>
      </c>
      <c r="P78" s="88">
        <f t="shared" si="44"/>
        <v>0</v>
      </c>
      <c r="Q78" s="88">
        <f t="shared" si="44"/>
        <v>0</v>
      </c>
      <c r="R78" s="88">
        <f t="shared" si="44"/>
        <v>0</v>
      </c>
      <c r="S78" s="88">
        <f t="shared" si="44"/>
        <v>0</v>
      </c>
      <c r="T78" s="88">
        <f t="shared" si="44"/>
        <v>0</v>
      </c>
      <c r="U78" s="88">
        <f t="shared" si="44"/>
        <v>0</v>
      </c>
      <c r="V78" s="88">
        <f t="shared" si="44"/>
        <v>0</v>
      </c>
      <c r="W78" s="88">
        <f t="shared" si="44"/>
        <v>0</v>
      </c>
      <c r="X78" s="124"/>
      <c r="Y78" s="332"/>
      <c r="Z78" s="157"/>
      <c r="AA78" s="332"/>
      <c r="AB78" s="158"/>
      <c r="AC78" s="158"/>
      <c r="AD78" s="158"/>
    </row>
    <row r="79" spans="1:36" x14ac:dyDescent="0.3">
      <c r="A79" s="244" t="s">
        <v>158</v>
      </c>
      <c r="B79" s="245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124"/>
      <c r="Y79" s="332"/>
      <c r="Z79" s="246"/>
      <c r="AA79" s="332"/>
      <c r="AB79" s="158"/>
      <c r="AC79" s="158"/>
      <c r="AD79" s="158"/>
    </row>
    <row r="80" spans="1:36" x14ac:dyDescent="0.3">
      <c r="A80" s="19">
        <f>A77+1</f>
        <v>37</v>
      </c>
      <c r="B80" s="223" t="s">
        <v>159</v>
      </c>
      <c r="C80" s="47">
        <f>D80+K80+L80+N80+P80+R80+S80+U80+V80+W80</f>
        <v>580271.29</v>
      </c>
      <c r="D80" s="47">
        <f>E80+F80+G80+H80+I80</f>
        <v>0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>
        <f>SUM(Y80:AD80)</f>
        <v>580271.29</v>
      </c>
      <c r="X80" s="124"/>
      <c r="Y80" s="332"/>
      <c r="Z80" s="246"/>
      <c r="AA80" s="332">
        <v>580271.29</v>
      </c>
      <c r="AB80" s="158"/>
      <c r="AC80" s="158"/>
      <c r="AD80" s="158"/>
    </row>
    <row r="81" spans="1:35" x14ac:dyDescent="0.3">
      <c r="A81" s="242" t="s">
        <v>35</v>
      </c>
      <c r="B81" s="243"/>
      <c r="C81" s="163">
        <f t="shared" ref="C81:W81" si="45">SUM(C80)</f>
        <v>580271.29</v>
      </c>
      <c r="D81" s="163">
        <f t="shared" si="45"/>
        <v>0</v>
      </c>
      <c r="E81" s="163">
        <f t="shared" si="45"/>
        <v>0</v>
      </c>
      <c r="F81" s="163">
        <f t="shared" si="45"/>
        <v>0</v>
      </c>
      <c r="G81" s="163">
        <f t="shared" si="45"/>
        <v>0</v>
      </c>
      <c r="H81" s="163">
        <f t="shared" si="45"/>
        <v>0</v>
      </c>
      <c r="I81" s="163">
        <f t="shared" si="45"/>
        <v>0</v>
      </c>
      <c r="J81" s="163">
        <f t="shared" si="45"/>
        <v>0</v>
      </c>
      <c r="K81" s="163">
        <f t="shared" si="45"/>
        <v>0</v>
      </c>
      <c r="L81" s="163">
        <f t="shared" si="45"/>
        <v>0</v>
      </c>
      <c r="M81" s="163">
        <f t="shared" si="45"/>
        <v>0</v>
      </c>
      <c r="N81" s="163">
        <f t="shared" si="45"/>
        <v>0</v>
      </c>
      <c r="O81" s="163">
        <f t="shared" si="45"/>
        <v>0</v>
      </c>
      <c r="P81" s="163">
        <f t="shared" si="45"/>
        <v>0</v>
      </c>
      <c r="Q81" s="163">
        <f t="shared" si="45"/>
        <v>0</v>
      </c>
      <c r="R81" s="163">
        <f t="shared" si="45"/>
        <v>0</v>
      </c>
      <c r="S81" s="163">
        <f t="shared" si="45"/>
        <v>0</v>
      </c>
      <c r="T81" s="163">
        <f t="shared" si="45"/>
        <v>0</v>
      </c>
      <c r="U81" s="163">
        <f t="shared" si="45"/>
        <v>0</v>
      </c>
      <c r="V81" s="163">
        <f t="shared" si="45"/>
        <v>0</v>
      </c>
      <c r="W81" s="163">
        <f t="shared" si="45"/>
        <v>580271.29</v>
      </c>
      <c r="X81" s="124"/>
      <c r="Y81" s="332"/>
      <c r="Z81" s="157"/>
      <c r="AA81" s="332"/>
      <c r="AB81" s="158"/>
      <c r="AC81" s="158"/>
      <c r="AD81" s="158"/>
    </row>
    <row r="82" spans="1:35" x14ac:dyDescent="0.3">
      <c r="A82" s="241" t="s">
        <v>68</v>
      </c>
      <c r="B82" s="208"/>
      <c r="C82" s="167">
        <f>C75+C78+C81</f>
        <v>7254911.8900000006</v>
      </c>
      <c r="D82" s="167">
        <f t="shared" ref="D82:W82" si="46">D75+D78+D81</f>
        <v>0</v>
      </c>
      <c r="E82" s="167">
        <f t="shared" si="46"/>
        <v>0</v>
      </c>
      <c r="F82" s="167">
        <f t="shared" si="46"/>
        <v>0</v>
      </c>
      <c r="G82" s="167">
        <f t="shared" si="46"/>
        <v>0</v>
      </c>
      <c r="H82" s="167">
        <f t="shared" si="46"/>
        <v>0</v>
      </c>
      <c r="I82" s="167">
        <f t="shared" si="46"/>
        <v>0</v>
      </c>
      <c r="J82" s="167">
        <f t="shared" si="46"/>
        <v>0</v>
      </c>
      <c r="K82" s="167">
        <f t="shared" si="46"/>
        <v>0</v>
      </c>
      <c r="L82" s="167">
        <f t="shared" si="46"/>
        <v>0</v>
      </c>
      <c r="M82" s="167">
        <f t="shared" si="46"/>
        <v>944.2</v>
      </c>
      <c r="N82" s="167">
        <f t="shared" si="46"/>
        <v>5894640.6000000006</v>
      </c>
      <c r="O82" s="167">
        <f t="shared" si="46"/>
        <v>0</v>
      </c>
      <c r="P82" s="167">
        <f t="shared" si="46"/>
        <v>0</v>
      </c>
      <c r="Q82" s="167">
        <f t="shared" si="46"/>
        <v>0</v>
      </c>
      <c r="R82" s="167">
        <f t="shared" si="46"/>
        <v>0</v>
      </c>
      <c r="S82" s="167">
        <f t="shared" si="46"/>
        <v>0</v>
      </c>
      <c r="T82" s="167">
        <f t="shared" si="46"/>
        <v>0</v>
      </c>
      <c r="U82" s="167">
        <f t="shared" si="46"/>
        <v>0</v>
      </c>
      <c r="V82" s="167">
        <f t="shared" si="46"/>
        <v>0</v>
      </c>
      <c r="W82" s="167">
        <f t="shared" si="46"/>
        <v>1360271.29</v>
      </c>
      <c r="X82" s="124"/>
      <c r="Y82" s="332"/>
      <c r="Z82" s="246"/>
      <c r="AA82" s="332"/>
      <c r="AB82" s="158"/>
      <c r="AC82" s="158"/>
      <c r="AD82" s="158"/>
    </row>
    <row r="83" spans="1:35" s="120" customFormat="1" x14ac:dyDescent="0.3">
      <c r="A83" s="461" t="s">
        <v>160</v>
      </c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124">
        <f>C83-E83-F83-G83-H83-I83-N83-P83-R83-S83-U83-V83-W83</f>
        <v>0</v>
      </c>
      <c r="Y83" s="159"/>
      <c r="Z83" s="332"/>
      <c r="AA83" s="332"/>
      <c r="AB83" s="332"/>
      <c r="AC83" s="332"/>
      <c r="AD83" s="332"/>
      <c r="AE83" s="332"/>
      <c r="AF83" s="122"/>
      <c r="AG83" s="119"/>
      <c r="AH83" s="119"/>
      <c r="AI83" s="119"/>
    </row>
    <row r="84" spans="1:35" s="120" customFormat="1" ht="20.399999999999999" customHeight="1" x14ac:dyDescent="0.3">
      <c r="A84" s="427" t="s">
        <v>161</v>
      </c>
      <c r="B84" s="428"/>
      <c r="C84" s="429"/>
      <c r="D84" s="340"/>
      <c r="E84" s="340"/>
      <c r="F84" s="340"/>
      <c r="G84" s="340"/>
      <c r="H84" s="340"/>
      <c r="I84" s="340"/>
      <c r="J84" s="247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124">
        <f>C84-E84-F84-G84-H84-I84-N84-P84-R84-S84-U84-V84-W84</f>
        <v>0</v>
      </c>
      <c r="Y84" s="159"/>
      <c r="Z84" s="332"/>
      <c r="AA84" s="332"/>
      <c r="AB84" s="332"/>
      <c r="AC84" s="332"/>
      <c r="AD84" s="332"/>
      <c r="AE84" s="332"/>
      <c r="AF84" s="122"/>
      <c r="AG84" s="119"/>
      <c r="AH84" s="119"/>
      <c r="AI84" s="119"/>
    </row>
    <row r="85" spans="1:35" s="120" customFormat="1" ht="20.25" customHeight="1" x14ac:dyDescent="0.3">
      <c r="A85" s="327">
        <f>A80+1</f>
        <v>38</v>
      </c>
      <c r="B85" s="53" t="s">
        <v>162</v>
      </c>
      <c r="C85" s="47">
        <f>D85+K85+L85+N85+P85+R85+S85+U85+V85+W85</f>
        <v>23849624.359999999</v>
      </c>
      <c r="D85" s="47"/>
      <c r="E85" s="47"/>
      <c r="F85" s="47"/>
      <c r="G85" s="47"/>
      <c r="H85" s="47"/>
      <c r="I85" s="47"/>
      <c r="J85" s="44"/>
      <c r="K85" s="47"/>
      <c r="L85" s="47"/>
      <c r="M85" s="47"/>
      <c r="N85" s="47"/>
      <c r="O85" s="47"/>
      <c r="P85" s="47"/>
      <c r="Q85" s="47">
        <v>2016.37</v>
      </c>
      <c r="R85" s="47">
        <f>2016.37*(8187+3641)</f>
        <v>23849624.359999999</v>
      </c>
      <c r="S85" s="47"/>
      <c r="T85" s="47"/>
      <c r="U85" s="47"/>
      <c r="V85" s="47"/>
      <c r="W85" s="47"/>
      <c r="X85" s="124">
        <f>C85-E85-F85-G85-H85-I85-N85-P85-R85-S85-U85-V85-W85</f>
        <v>0</v>
      </c>
      <c r="Y85" s="124"/>
      <c r="Z85" s="332"/>
      <c r="AA85" s="332"/>
      <c r="AB85" s="332"/>
      <c r="AC85" s="332"/>
      <c r="AD85" s="332"/>
      <c r="AE85" s="332"/>
      <c r="AF85" s="122"/>
      <c r="AH85" s="119"/>
      <c r="AI85" s="119"/>
    </row>
    <row r="86" spans="1:35" x14ac:dyDescent="0.3">
      <c r="A86" s="242" t="s">
        <v>35</v>
      </c>
      <c r="B86" s="243"/>
      <c r="C86" s="163">
        <f t="shared" ref="C86:W86" si="47">SUM(C85)</f>
        <v>23849624.359999999</v>
      </c>
      <c r="D86" s="163">
        <f t="shared" si="47"/>
        <v>0</v>
      </c>
      <c r="E86" s="163">
        <f t="shared" si="47"/>
        <v>0</v>
      </c>
      <c r="F86" s="163">
        <f t="shared" si="47"/>
        <v>0</v>
      </c>
      <c r="G86" s="163">
        <f t="shared" si="47"/>
        <v>0</v>
      </c>
      <c r="H86" s="163">
        <f t="shared" si="47"/>
        <v>0</v>
      </c>
      <c r="I86" s="163">
        <f t="shared" si="47"/>
        <v>0</v>
      </c>
      <c r="J86" s="163">
        <f t="shared" si="47"/>
        <v>0</v>
      </c>
      <c r="K86" s="163">
        <f t="shared" si="47"/>
        <v>0</v>
      </c>
      <c r="L86" s="163">
        <f t="shared" si="47"/>
        <v>0</v>
      </c>
      <c r="M86" s="163">
        <f t="shared" si="47"/>
        <v>0</v>
      </c>
      <c r="N86" s="163">
        <f t="shared" si="47"/>
        <v>0</v>
      </c>
      <c r="O86" s="163">
        <f t="shared" si="47"/>
        <v>0</v>
      </c>
      <c r="P86" s="163">
        <f t="shared" si="47"/>
        <v>0</v>
      </c>
      <c r="Q86" s="163">
        <f t="shared" si="47"/>
        <v>2016.37</v>
      </c>
      <c r="R86" s="163">
        <f t="shared" si="47"/>
        <v>23849624.359999999</v>
      </c>
      <c r="S86" s="163">
        <f t="shared" si="47"/>
        <v>0</v>
      </c>
      <c r="T86" s="163">
        <f t="shared" si="47"/>
        <v>0</v>
      </c>
      <c r="U86" s="163">
        <f t="shared" si="47"/>
        <v>0</v>
      </c>
      <c r="V86" s="163">
        <f t="shared" si="47"/>
        <v>0</v>
      </c>
      <c r="W86" s="163">
        <f t="shared" si="47"/>
        <v>0</v>
      </c>
      <c r="X86" s="124"/>
      <c r="Y86" s="332"/>
      <c r="Z86" s="157"/>
      <c r="AA86" s="332"/>
      <c r="AB86" s="158"/>
      <c r="AC86" s="158"/>
      <c r="AD86" s="158"/>
    </row>
    <row r="87" spans="1:35" x14ac:dyDescent="0.3">
      <c r="A87" s="381" t="s">
        <v>347</v>
      </c>
      <c r="B87" s="381"/>
      <c r="C87" s="15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124"/>
      <c r="Y87" s="332"/>
      <c r="Z87" s="157"/>
      <c r="AA87" s="332"/>
      <c r="AB87" s="158"/>
      <c r="AC87" s="158"/>
      <c r="AD87" s="158"/>
    </row>
    <row r="88" spans="1:35" x14ac:dyDescent="0.3">
      <c r="A88" s="308">
        <f>A85+1</f>
        <v>39</v>
      </c>
      <c r="B88" s="321" t="s">
        <v>348</v>
      </c>
      <c r="C88" s="47">
        <f>D88+K88+L88+N88+P88+R88+S88+U88+V88+W88</f>
        <v>191388.46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350">
        <v>191388.46</v>
      </c>
      <c r="X88" s="124"/>
      <c r="Y88" s="332"/>
      <c r="Z88" s="157"/>
      <c r="AA88" s="332"/>
      <c r="AB88" s="158"/>
      <c r="AC88" s="158"/>
      <c r="AD88" s="158"/>
    </row>
    <row r="89" spans="1:35" x14ac:dyDescent="0.3">
      <c r="A89" s="242" t="s">
        <v>35</v>
      </c>
      <c r="B89" s="316"/>
      <c r="C89" s="88">
        <f>C88</f>
        <v>191388.46</v>
      </c>
      <c r="D89" s="154">
        <f t="shared" ref="D89:W89" si="48">D88</f>
        <v>0</v>
      </c>
      <c r="E89" s="154">
        <f t="shared" si="48"/>
        <v>0</v>
      </c>
      <c r="F89" s="154">
        <f t="shared" si="48"/>
        <v>0</v>
      </c>
      <c r="G89" s="154">
        <f t="shared" si="48"/>
        <v>0</v>
      </c>
      <c r="H89" s="154">
        <f t="shared" si="48"/>
        <v>0</v>
      </c>
      <c r="I89" s="154">
        <f t="shared" si="48"/>
        <v>0</v>
      </c>
      <c r="J89" s="154">
        <f t="shared" si="48"/>
        <v>0</v>
      </c>
      <c r="K89" s="154">
        <f t="shared" si="48"/>
        <v>0</v>
      </c>
      <c r="L89" s="154">
        <f t="shared" si="48"/>
        <v>0</v>
      </c>
      <c r="M89" s="154">
        <f t="shared" si="48"/>
        <v>0</v>
      </c>
      <c r="N89" s="154">
        <f t="shared" si="48"/>
        <v>0</v>
      </c>
      <c r="O89" s="154">
        <f t="shared" si="48"/>
        <v>0</v>
      </c>
      <c r="P89" s="154">
        <f t="shared" si="48"/>
        <v>0</v>
      </c>
      <c r="Q89" s="154">
        <f t="shared" si="48"/>
        <v>0</v>
      </c>
      <c r="R89" s="154">
        <f t="shared" si="48"/>
        <v>0</v>
      </c>
      <c r="S89" s="154">
        <f t="shared" si="48"/>
        <v>0</v>
      </c>
      <c r="T89" s="154">
        <f t="shared" si="48"/>
        <v>0</v>
      </c>
      <c r="U89" s="154">
        <f t="shared" si="48"/>
        <v>0</v>
      </c>
      <c r="V89" s="154">
        <f t="shared" si="48"/>
        <v>0</v>
      </c>
      <c r="W89" s="154">
        <f t="shared" si="48"/>
        <v>191388.46</v>
      </c>
      <c r="X89" s="124"/>
      <c r="Y89" s="332"/>
      <c r="Z89" s="157"/>
      <c r="AA89" s="332"/>
      <c r="AB89" s="158"/>
      <c r="AC89" s="158"/>
      <c r="AD89" s="158"/>
    </row>
    <row r="90" spans="1:35" x14ac:dyDescent="0.3">
      <c r="A90" s="430" t="s">
        <v>296</v>
      </c>
      <c r="B90" s="431"/>
      <c r="C90" s="43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124"/>
      <c r="Y90" s="332"/>
      <c r="Z90" s="157"/>
      <c r="AA90" s="332"/>
      <c r="AB90" s="158"/>
      <c r="AC90" s="158"/>
      <c r="AD90" s="158"/>
    </row>
    <row r="91" spans="1:35" ht="16.8" x14ac:dyDescent="0.3">
      <c r="A91" s="81">
        <f>A88+1</f>
        <v>40</v>
      </c>
      <c r="B91" s="306" t="s">
        <v>297</v>
      </c>
      <c r="C91" s="47">
        <f t="shared" ref="C91:C92" si="49">D91+K91+L91+N91+P91+R91+S91+U91+V91+W91</f>
        <v>699222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>
        <v>699222</v>
      </c>
      <c r="S91" s="88"/>
      <c r="T91" s="88"/>
      <c r="U91" s="88"/>
      <c r="V91" s="88"/>
      <c r="W91" s="88"/>
      <c r="X91" s="124"/>
      <c r="Y91" s="332"/>
      <c r="Z91" s="157"/>
      <c r="AA91" s="332"/>
      <c r="AB91" s="158"/>
      <c r="AC91" s="158"/>
      <c r="AD91" s="158"/>
    </row>
    <row r="92" spans="1:35" ht="16.8" x14ac:dyDescent="0.3">
      <c r="A92" s="87">
        <f>A91+1</f>
        <v>41</v>
      </c>
      <c r="B92" s="306" t="s">
        <v>298</v>
      </c>
      <c r="C92" s="47">
        <f t="shared" si="49"/>
        <v>518285</v>
      </c>
      <c r="D92" s="47">
        <f>E92+F92+G92+H92+I92</f>
        <v>518285</v>
      </c>
      <c r="E92" s="88"/>
      <c r="F92" s="88"/>
      <c r="G92" s="88">
        <v>256479</v>
      </c>
      <c r="H92" s="88">
        <v>261806</v>
      </c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124"/>
      <c r="Y92" s="332"/>
      <c r="Z92" s="157"/>
      <c r="AA92" s="332"/>
      <c r="AB92" s="158"/>
      <c r="AC92" s="158"/>
      <c r="AD92" s="158"/>
    </row>
    <row r="93" spans="1:35" x14ac:dyDescent="0.3">
      <c r="A93" s="356" t="s">
        <v>35</v>
      </c>
      <c r="B93" s="356"/>
      <c r="C93" s="88">
        <f>C91+C92</f>
        <v>1217507</v>
      </c>
      <c r="D93" s="88">
        <f t="shared" ref="D93:N93" si="50">D91+D92</f>
        <v>518285</v>
      </c>
      <c r="E93" s="88">
        <f t="shared" si="50"/>
        <v>0</v>
      </c>
      <c r="F93" s="88">
        <f t="shared" si="50"/>
        <v>0</v>
      </c>
      <c r="G93" s="88">
        <f t="shared" si="50"/>
        <v>256479</v>
      </c>
      <c r="H93" s="88">
        <f t="shared" si="50"/>
        <v>261806</v>
      </c>
      <c r="I93" s="88">
        <f t="shared" si="50"/>
        <v>0</v>
      </c>
      <c r="J93" s="88">
        <f t="shared" si="50"/>
        <v>0</v>
      </c>
      <c r="K93" s="88">
        <f t="shared" si="50"/>
        <v>0</v>
      </c>
      <c r="L93" s="88">
        <f t="shared" si="50"/>
        <v>0</v>
      </c>
      <c r="M93" s="88">
        <f t="shared" si="50"/>
        <v>0</v>
      </c>
      <c r="N93" s="88">
        <f t="shared" si="50"/>
        <v>0</v>
      </c>
      <c r="O93" s="88">
        <f t="shared" ref="O93" si="51">O91+O92</f>
        <v>0</v>
      </c>
      <c r="P93" s="88">
        <f t="shared" ref="P93" si="52">P91+P92</f>
        <v>0</v>
      </c>
      <c r="Q93" s="88">
        <f t="shared" ref="Q93" si="53">Q91+Q92</f>
        <v>0</v>
      </c>
      <c r="R93" s="88">
        <f t="shared" ref="R93" si="54">R91+R92</f>
        <v>699222</v>
      </c>
      <c r="S93" s="88">
        <f t="shared" ref="S93" si="55">S91+S92</f>
        <v>0</v>
      </c>
      <c r="T93" s="88">
        <f t="shared" ref="T93" si="56">T91+T92</f>
        <v>0</v>
      </c>
      <c r="U93" s="88">
        <f t="shared" ref="U93" si="57">U91+U92</f>
        <v>0</v>
      </c>
      <c r="V93" s="88">
        <f t="shared" ref="V93" si="58">V91+V92</f>
        <v>0</v>
      </c>
      <c r="W93" s="88">
        <f t="shared" ref="W93" si="59">W91+W92</f>
        <v>0</v>
      </c>
      <c r="X93" s="124"/>
      <c r="Y93" s="332"/>
      <c r="Z93" s="157"/>
      <c r="AA93" s="332"/>
      <c r="AB93" s="158"/>
      <c r="AC93" s="158"/>
      <c r="AD93" s="158"/>
    </row>
    <row r="94" spans="1:35" s="120" customFormat="1" x14ac:dyDescent="0.3">
      <c r="A94" s="430" t="s">
        <v>164</v>
      </c>
      <c r="B94" s="431"/>
      <c r="C94" s="432"/>
      <c r="D94" s="47"/>
      <c r="E94" s="47"/>
      <c r="F94" s="47"/>
      <c r="G94" s="47"/>
      <c r="H94" s="47"/>
      <c r="I94" s="47"/>
      <c r="J94" s="44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124">
        <f>C94-E94-F94-G94-H94-I94-N94-P94-R94-S94-U94-V94-W94</f>
        <v>0</v>
      </c>
      <c r="Y94" s="124"/>
      <c r="Z94" s="332"/>
      <c r="AA94" s="332"/>
      <c r="AB94" s="332"/>
      <c r="AC94" s="332"/>
      <c r="AD94" s="332"/>
      <c r="AE94" s="332"/>
      <c r="AF94" s="122"/>
      <c r="AG94" s="119"/>
      <c r="AH94" s="119"/>
      <c r="AI94" s="119"/>
    </row>
    <row r="95" spans="1:35" s="120" customFormat="1" x14ac:dyDescent="0.3">
      <c r="A95" s="155">
        <f>A92+1</f>
        <v>42</v>
      </c>
      <c r="B95" s="53" t="s">
        <v>165</v>
      </c>
      <c r="C95" s="47">
        <f>D95+K95+L95+N95+P95+R95+S95+U95+V95+W95</f>
        <v>305138.77</v>
      </c>
      <c r="D95" s="47"/>
      <c r="E95" s="47"/>
      <c r="F95" s="47"/>
      <c r="G95" s="47"/>
      <c r="H95" s="47"/>
      <c r="I95" s="47"/>
      <c r="J95" s="44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>
        <f>SUM(Z95:AJ95)</f>
        <v>305138.77</v>
      </c>
      <c r="X95" s="124">
        <f>C95-E95-F95-G95-H95-I95-N95-P95-R95-S95-U95-V95-W95</f>
        <v>0</v>
      </c>
      <c r="Y95" s="124"/>
      <c r="Z95" s="332"/>
      <c r="AA95" s="332"/>
      <c r="AB95" s="332"/>
      <c r="AC95" s="332"/>
      <c r="AD95" s="332"/>
      <c r="AE95" s="332">
        <v>305138.77</v>
      </c>
      <c r="AF95" s="122"/>
      <c r="AG95" s="119"/>
      <c r="AH95" s="119"/>
      <c r="AI95" s="119"/>
    </row>
    <row r="96" spans="1:35" x14ac:dyDescent="0.3">
      <c r="A96" s="242" t="s">
        <v>35</v>
      </c>
      <c r="B96" s="243"/>
      <c r="C96" s="163">
        <f t="shared" ref="C96:W96" si="60">SUM(C95)</f>
        <v>305138.77</v>
      </c>
      <c r="D96" s="163">
        <f t="shared" si="60"/>
        <v>0</v>
      </c>
      <c r="E96" s="163">
        <f t="shared" si="60"/>
        <v>0</v>
      </c>
      <c r="F96" s="163">
        <f t="shared" si="60"/>
        <v>0</v>
      </c>
      <c r="G96" s="163">
        <f t="shared" si="60"/>
        <v>0</v>
      </c>
      <c r="H96" s="163">
        <f t="shared" si="60"/>
        <v>0</v>
      </c>
      <c r="I96" s="163">
        <f t="shared" si="60"/>
        <v>0</v>
      </c>
      <c r="J96" s="163">
        <f t="shared" si="60"/>
        <v>0</v>
      </c>
      <c r="K96" s="163">
        <f t="shared" si="60"/>
        <v>0</v>
      </c>
      <c r="L96" s="163">
        <f t="shared" si="60"/>
        <v>0</v>
      </c>
      <c r="M96" s="163">
        <f t="shared" si="60"/>
        <v>0</v>
      </c>
      <c r="N96" s="163">
        <f t="shared" si="60"/>
        <v>0</v>
      </c>
      <c r="O96" s="163">
        <f t="shared" si="60"/>
        <v>0</v>
      </c>
      <c r="P96" s="163">
        <f t="shared" si="60"/>
        <v>0</v>
      </c>
      <c r="Q96" s="163">
        <f t="shared" si="60"/>
        <v>0</v>
      </c>
      <c r="R96" s="163">
        <f t="shared" si="60"/>
        <v>0</v>
      </c>
      <c r="S96" s="163">
        <f t="shared" si="60"/>
        <v>0</v>
      </c>
      <c r="T96" s="163">
        <f t="shared" si="60"/>
        <v>0</v>
      </c>
      <c r="U96" s="163">
        <f t="shared" si="60"/>
        <v>0</v>
      </c>
      <c r="V96" s="163">
        <f t="shared" si="60"/>
        <v>0</v>
      </c>
      <c r="W96" s="163">
        <f t="shared" si="60"/>
        <v>305138.77</v>
      </c>
      <c r="X96" s="124"/>
      <c r="Y96" s="332"/>
      <c r="Z96" s="157"/>
      <c r="AA96" s="332"/>
      <c r="AB96" s="158"/>
      <c r="AC96" s="158"/>
      <c r="AD96" s="158"/>
    </row>
    <row r="97" spans="1:34" x14ac:dyDescent="0.3">
      <c r="A97" s="315" t="s">
        <v>340</v>
      </c>
      <c r="B97" s="316"/>
      <c r="C97" s="15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124"/>
      <c r="Y97" s="332"/>
      <c r="Z97" s="157"/>
      <c r="AA97" s="332"/>
      <c r="AB97" s="158"/>
      <c r="AC97" s="158"/>
      <c r="AD97" s="158"/>
    </row>
    <row r="98" spans="1:34" x14ac:dyDescent="0.3">
      <c r="A98" s="308">
        <f>A95+1</f>
        <v>43</v>
      </c>
      <c r="B98" s="345" t="s">
        <v>341</v>
      </c>
      <c r="C98" s="47">
        <f t="shared" ref="C98" si="61">D98+K98+L98+N98+P98+R98+S98+U98+V98+W98</f>
        <v>307929</v>
      </c>
      <c r="D98" s="47">
        <f>E98+F98+G98+H98+I98</f>
        <v>307929</v>
      </c>
      <c r="E98" s="88"/>
      <c r="F98" s="88"/>
      <c r="G98" s="88">
        <v>143008</v>
      </c>
      <c r="H98" s="88">
        <v>164921</v>
      </c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124"/>
      <c r="Y98" s="332"/>
      <c r="Z98" s="157"/>
      <c r="AA98" s="332"/>
      <c r="AB98" s="158"/>
      <c r="AC98" s="158"/>
      <c r="AD98" s="158"/>
    </row>
    <row r="99" spans="1:34" x14ac:dyDescent="0.3">
      <c r="A99" s="242" t="s">
        <v>35</v>
      </c>
      <c r="B99" s="316"/>
      <c r="C99" s="154">
        <f>C98</f>
        <v>307929</v>
      </c>
      <c r="D99" s="154">
        <f t="shared" ref="D99:W99" si="62">D98</f>
        <v>307929</v>
      </c>
      <c r="E99" s="154">
        <f t="shared" si="62"/>
        <v>0</v>
      </c>
      <c r="F99" s="154">
        <f t="shared" si="62"/>
        <v>0</v>
      </c>
      <c r="G99" s="154">
        <f t="shared" si="62"/>
        <v>143008</v>
      </c>
      <c r="H99" s="154">
        <f t="shared" si="62"/>
        <v>164921</v>
      </c>
      <c r="I99" s="154">
        <f t="shared" si="62"/>
        <v>0</v>
      </c>
      <c r="J99" s="154">
        <f t="shared" si="62"/>
        <v>0</v>
      </c>
      <c r="K99" s="154">
        <f t="shared" si="62"/>
        <v>0</v>
      </c>
      <c r="L99" s="154">
        <f t="shared" si="62"/>
        <v>0</v>
      </c>
      <c r="M99" s="154">
        <f t="shared" si="62"/>
        <v>0</v>
      </c>
      <c r="N99" s="154">
        <f t="shared" si="62"/>
        <v>0</v>
      </c>
      <c r="O99" s="154">
        <f t="shared" si="62"/>
        <v>0</v>
      </c>
      <c r="P99" s="154">
        <f t="shared" si="62"/>
        <v>0</v>
      </c>
      <c r="Q99" s="154">
        <f t="shared" si="62"/>
        <v>0</v>
      </c>
      <c r="R99" s="154">
        <f t="shared" si="62"/>
        <v>0</v>
      </c>
      <c r="S99" s="154">
        <f t="shared" si="62"/>
        <v>0</v>
      </c>
      <c r="T99" s="154">
        <f t="shared" si="62"/>
        <v>0</v>
      </c>
      <c r="U99" s="154">
        <f t="shared" si="62"/>
        <v>0</v>
      </c>
      <c r="V99" s="154">
        <f t="shared" si="62"/>
        <v>0</v>
      </c>
      <c r="W99" s="154">
        <f t="shared" si="62"/>
        <v>0</v>
      </c>
      <c r="X99" s="124"/>
      <c r="Y99" s="332"/>
      <c r="Z99" s="157"/>
      <c r="AA99" s="332"/>
      <c r="AB99" s="158"/>
      <c r="AC99" s="158"/>
      <c r="AD99" s="158"/>
    </row>
    <row r="100" spans="1:34" x14ac:dyDescent="0.3">
      <c r="A100" s="430" t="s">
        <v>299</v>
      </c>
      <c r="B100" s="431"/>
      <c r="C100" s="43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124"/>
      <c r="Y100" s="332"/>
      <c r="Z100" s="157"/>
      <c r="AA100" s="332"/>
      <c r="AB100" s="158"/>
      <c r="AC100" s="158"/>
      <c r="AD100" s="158"/>
    </row>
    <row r="101" spans="1:34" ht="16.8" x14ac:dyDescent="0.3">
      <c r="A101" s="286">
        <f>A98+1</f>
        <v>44</v>
      </c>
      <c r="B101" s="306" t="s">
        <v>300</v>
      </c>
      <c r="C101" s="47">
        <f t="shared" ref="C101:C103" si="63">D101+K101+L101+N101+P101+R101+S101+U101+V101+W101</f>
        <v>321672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>
        <v>321672</v>
      </c>
      <c r="S101" s="88"/>
      <c r="T101" s="88"/>
      <c r="U101" s="88"/>
      <c r="V101" s="88"/>
      <c r="W101" s="88"/>
      <c r="X101" s="124"/>
      <c r="Y101" s="332"/>
      <c r="Z101" s="157"/>
      <c r="AA101" s="332"/>
      <c r="AB101" s="158"/>
      <c r="AC101" s="158"/>
      <c r="AD101" s="158"/>
    </row>
    <row r="102" spans="1:34" ht="16.8" x14ac:dyDescent="0.3">
      <c r="A102" s="286">
        <f>A101+1</f>
        <v>45</v>
      </c>
      <c r="B102" s="306" t="s">
        <v>301</v>
      </c>
      <c r="C102" s="47">
        <f t="shared" si="63"/>
        <v>999250.5</v>
      </c>
      <c r="D102" s="47">
        <f t="shared" ref="D102:D103" si="64">E102+F102+G102+H102+I102</f>
        <v>999250.5</v>
      </c>
      <c r="E102" s="88"/>
      <c r="F102" s="88"/>
      <c r="G102" s="88"/>
      <c r="H102" s="88"/>
      <c r="I102" s="88">
        <v>999250.5</v>
      </c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124"/>
      <c r="Y102" s="332"/>
      <c r="Z102" s="157"/>
      <c r="AA102" s="332"/>
      <c r="AB102" s="158"/>
      <c r="AC102" s="158"/>
      <c r="AD102" s="158"/>
    </row>
    <row r="103" spans="1:34" ht="16.8" x14ac:dyDescent="0.3">
      <c r="A103" s="286">
        <f>A102+1</f>
        <v>46</v>
      </c>
      <c r="B103" s="306" t="s">
        <v>302</v>
      </c>
      <c r="C103" s="47">
        <f t="shared" si="63"/>
        <v>1223110</v>
      </c>
      <c r="D103" s="47">
        <f t="shared" si="64"/>
        <v>1223110</v>
      </c>
      <c r="E103" s="88"/>
      <c r="F103" s="88"/>
      <c r="G103" s="88"/>
      <c r="H103" s="88"/>
      <c r="I103" s="88">
        <v>1223110</v>
      </c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124"/>
      <c r="Y103" s="332"/>
      <c r="Z103" s="157"/>
      <c r="AA103" s="332"/>
      <c r="AB103" s="158"/>
      <c r="AC103" s="158"/>
      <c r="AD103" s="158"/>
    </row>
    <row r="104" spans="1:34" x14ac:dyDescent="0.3">
      <c r="A104" s="356" t="s">
        <v>35</v>
      </c>
      <c r="B104" s="356"/>
      <c r="C104" s="88">
        <f>C101+C102+C103</f>
        <v>2544032.5</v>
      </c>
      <c r="D104" s="88">
        <f t="shared" ref="D104:W104" si="65">D101+D102+D103</f>
        <v>2222360.5</v>
      </c>
      <c r="E104" s="88">
        <f t="shared" si="65"/>
        <v>0</v>
      </c>
      <c r="F104" s="88">
        <f t="shared" si="65"/>
        <v>0</v>
      </c>
      <c r="G104" s="88">
        <f t="shared" si="65"/>
        <v>0</v>
      </c>
      <c r="H104" s="88">
        <f t="shared" si="65"/>
        <v>0</v>
      </c>
      <c r="I104" s="88">
        <f t="shared" si="65"/>
        <v>2222360.5</v>
      </c>
      <c r="J104" s="88">
        <f t="shared" si="65"/>
        <v>0</v>
      </c>
      <c r="K104" s="88">
        <f t="shared" si="65"/>
        <v>0</v>
      </c>
      <c r="L104" s="88">
        <f t="shared" si="65"/>
        <v>0</v>
      </c>
      <c r="M104" s="88">
        <f t="shared" si="65"/>
        <v>0</v>
      </c>
      <c r="N104" s="88">
        <f t="shared" si="65"/>
        <v>0</v>
      </c>
      <c r="O104" s="88">
        <f t="shared" si="65"/>
        <v>0</v>
      </c>
      <c r="P104" s="88">
        <f t="shared" si="65"/>
        <v>0</v>
      </c>
      <c r="Q104" s="88">
        <f t="shared" si="65"/>
        <v>0</v>
      </c>
      <c r="R104" s="88">
        <f t="shared" si="65"/>
        <v>321672</v>
      </c>
      <c r="S104" s="88">
        <f t="shared" si="65"/>
        <v>0</v>
      </c>
      <c r="T104" s="88">
        <f t="shared" si="65"/>
        <v>0</v>
      </c>
      <c r="U104" s="88">
        <f t="shared" si="65"/>
        <v>0</v>
      </c>
      <c r="V104" s="88">
        <f t="shared" si="65"/>
        <v>0</v>
      </c>
      <c r="W104" s="88">
        <f t="shared" si="65"/>
        <v>0</v>
      </c>
      <c r="X104" s="124"/>
      <c r="Y104" s="332"/>
      <c r="Z104" s="157"/>
      <c r="AA104" s="332"/>
      <c r="AB104" s="158"/>
      <c r="AC104" s="158"/>
      <c r="AD104" s="158"/>
    </row>
    <row r="105" spans="1:34" x14ac:dyDescent="0.3">
      <c r="A105" s="248" t="s">
        <v>213</v>
      </c>
      <c r="B105" s="249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124"/>
      <c r="Y105" s="332"/>
      <c r="Z105" s="332"/>
      <c r="AA105" s="332"/>
      <c r="AB105" s="332"/>
      <c r="AC105" s="332"/>
      <c r="AD105" s="122"/>
      <c r="AE105" s="119"/>
      <c r="AF105" s="119"/>
      <c r="AG105" s="119"/>
      <c r="AH105" s="119"/>
    </row>
    <row r="106" spans="1:34" x14ac:dyDescent="0.3">
      <c r="A106" s="44">
        <f>A103+1</f>
        <v>47</v>
      </c>
      <c r="B106" s="214" t="s">
        <v>214</v>
      </c>
      <c r="C106" s="26">
        <f>D106+K106+L106+N106+P106+R106+S106+U106+V106+W106</f>
        <v>596302.76</v>
      </c>
      <c r="D106" s="26">
        <f>E106+F106+G106+H106+I106</f>
        <v>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>
        <f>SUM(Y106:AH106)</f>
        <v>596302.76</v>
      </c>
      <c r="X106" s="124"/>
      <c r="Y106" s="332"/>
      <c r="Z106" s="332"/>
      <c r="AA106" s="332"/>
      <c r="AB106" s="332"/>
      <c r="AC106" s="332">
        <v>413601.99</v>
      </c>
      <c r="AD106" s="122">
        <v>182700.77</v>
      </c>
      <c r="AE106" s="119"/>
      <c r="AF106" s="119"/>
      <c r="AG106" s="119"/>
      <c r="AH106" s="119"/>
    </row>
    <row r="107" spans="1:34" x14ac:dyDescent="0.3">
      <c r="A107" s="87">
        <f>A106+1</f>
        <v>48</v>
      </c>
      <c r="B107" s="21" t="s">
        <v>303</v>
      </c>
      <c r="C107" s="26">
        <f t="shared" ref="C107:C108" si="66">D107+K107+L107+N107+P107+R107+S107+U107+V107+W107</f>
        <v>1372992.27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>
        <v>1372992.27</v>
      </c>
      <c r="S107" s="88"/>
      <c r="T107" s="88"/>
      <c r="U107" s="88"/>
      <c r="V107" s="88"/>
      <c r="W107" s="88"/>
      <c r="X107" s="124"/>
      <c r="Y107" s="332"/>
      <c r="Z107" s="332"/>
      <c r="AA107" s="332"/>
      <c r="AB107" s="332"/>
      <c r="AC107" s="332"/>
      <c r="AD107" s="122"/>
      <c r="AE107" s="119"/>
      <c r="AF107" s="119"/>
      <c r="AG107" s="119"/>
      <c r="AH107" s="119"/>
    </row>
    <row r="108" spans="1:34" x14ac:dyDescent="0.3">
      <c r="A108" s="87">
        <f>A107+1</f>
        <v>49</v>
      </c>
      <c r="B108" s="21" t="s">
        <v>304</v>
      </c>
      <c r="C108" s="26">
        <f t="shared" si="66"/>
        <v>1372992.27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>
        <v>1372992.27</v>
      </c>
      <c r="S108" s="88"/>
      <c r="T108" s="88"/>
      <c r="U108" s="88"/>
      <c r="V108" s="88"/>
      <c r="W108" s="88"/>
      <c r="X108" s="124"/>
      <c r="Y108" s="332"/>
      <c r="Z108" s="332"/>
      <c r="AA108" s="332"/>
      <c r="AB108" s="332"/>
      <c r="AC108" s="332"/>
      <c r="AD108" s="122"/>
      <c r="AE108" s="119"/>
      <c r="AF108" s="119"/>
      <c r="AG108" s="119"/>
      <c r="AH108" s="119"/>
    </row>
    <row r="109" spans="1:34" x14ac:dyDescent="0.3">
      <c r="A109" s="242" t="s">
        <v>35</v>
      </c>
      <c r="B109" s="243"/>
      <c r="C109" s="163">
        <f>C106+C107+C108</f>
        <v>3342287.3</v>
      </c>
      <c r="D109" s="163">
        <f t="shared" ref="D109:W109" si="67">D106+D107+D108</f>
        <v>0</v>
      </c>
      <c r="E109" s="163">
        <f t="shared" si="67"/>
        <v>0</v>
      </c>
      <c r="F109" s="163">
        <f t="shared" si="67"/>
        <v>0</v>
      </c>
      <c r="G109" s="163">
        <f t="shared" si="67"/>
        <v>0</v>
      </c>
      <c r="H109" s="163">
        <f t="shared" si="67"/>
        <v>0</v>
      </c>
      <c r="I109" s="163">
        <f t="shared" si="67"/>
        <v>0</v>
      </c>
      <c r="J109" s="163">
        <f t="shared" si="67"/>
        <v>0</v>
      </c>
      <c r="K109" s="163">
        <f t="shared" si="67"/>
        <v>0</v>
      </c>
      <c r="L109" s="163">
        <f t="shared" si="67"/>
        <v>0</v>
      </c>
      <c r="M109" s="163">
        <f t="shared" si="67"/>
        <v>0</v>
      </c>
      <c r="N109" s="163">
        <f t="shared" si="67"/>
        <v>0</v>
      </c>
      <c r="O109" s="163">
        <f t="shared" si="67"/>
        <v>0</v>
      </c>
      <c r="P109" s="163">
        <f t="shared" si="67"/>
        <v>0</v>
      </c>
      <c r="Q109" s="163">
        <f t="shared" si="67"/>
        <v>0</v>
      </c>
      <c r="R109" s="163">
        <f t="shared" si="67"/>
        <v>2745984.54</v>
      </c>
      <c r="S109" s="163">
        <f t="shared" si="67"/>
        <v>0</v>
      </c>
      <c r="T109" s="163">
        <f t="shared" si="67"/>
        <v>0</v>
      </c>
      <c r="U109" s="163">
        <f t="shared" si="67"/>
        <v>0</v>
      </c>
      <c r="V109" s="163">
        <f t="shared" si="67"/>
        <v>0</v>
      </c>
      <c r="W109" s="163">
        <f t="shared" si="67"/>
        <v>596302.76</v>
      </c>
      <c r="X109" s="124"/>
      <c r="Y109" s="332"/>
      <c r="Z109" s="157"/>
      <c r="AA109" s="332"/>
      <c r="AB109" s="158"/>
      <c r="AC109" s="158"/>
      <c r="AD109" s="158"/>
    </row>
    <row r="110" spans="1:34" x14ac:dyDescent="0.3">
      <c r="A110" s="244" t="s">
        <v>166</v>
      </c>
      <c r="B110" s="245"/>
      <c r="C110" s="47"/>
      <c r="D110" s="47">
        <f>E110+F110+G110+H110+I110</f>
        <v>0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124"/>
      <c r="Y110" s="332"/>
      <c r="Z110" s="332"/>
      <c r="AA110" s="332"/>
      <c r="AB110" s="332"/>
      <c r="AC110" s="332"/>
      <c r="AD110" s="122"/>
      <c r="AE110" s="119"/>
      <c r="AF110" s="119"/>
      <c r="AG110" s="119"/>
      <c r="AH110" s="119"/>
    </row>
    <row r="111" spans="1:34" x14ac:dyDescent="0.3">
      <c r="A111" s="155">
        <f>A108+1</f>
        <v>50</v>
      </c>
      <c r="B111" s="223" t="s">
        <v>167</v>
      </c>
      <c r="C111" s="47">
        <f>D111+K111+L111+N111+P111+R111+S111+U111+V111+W111</f>
        <v>1035984.08</v>
      </c>
      <c r="D111" s="47">
        <f>E111+F111+G111+H111+I111</f>
        <v>1035984.08</v>
      </c>
      <c r="E111" s="47">
        <v>1035984.08</v>
      </c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124" t="s">
        <v>46</v>
      </c>
      <c r="Y111" s="332"/>
      <c r="Z111" s="332"/>
      <c r="AA111" s="332"/>
      <c r="AB111" s="332"/>
      <c r="AC111" s="332"/>
      <c r="AD111" s="122">
        <v>212527.87</v>
      </c>
      <c r="AE111" s="119"/>
      <c r="AF111" s="119"/>
      <c r="AG111" s="119"/>
      <c r="AH111" s="119"/>
    </row>
    <row r="112" spans="1:34" x14ac:dyDescent="0.3">
      <c r="A112" s="139">
        <f>A111+1</f>
        <v>51</v>
      </c>
      <c r="B112" s="223" t="s">
        <v>168</v>
      </c>
      <c r="C112" s="47">
        <f>D112+K112+L112+N112+P112+R112+S112+U112+V112+W112</f>
        <v>1035984.08</v>
      </c>
      <c r="D112" s="47">
        <f>E112+F112+G112+H112+I112</f>
        <v>1035984.08</v>
      </c>
      <c r="E112" s="47">
        <v>1035984.08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124" t="s">
        <v>46</v>
      </c>
      <c r="Y112" s="332"/>
      <c r="Z112" s="332"/>
      <c r="AA112" s="332"/>
      <c r="AB112" s="332"/>
      <c r="AC112" s="332"/>
      <c r="AD112" s="122">
        <v>212105.15</v>
      </c>
      <c r="AE112" s="119"/>
      <c r="AF112" s="119"/>
      <c r="AG112" s="119"/>
      <c r="AH112" s="119"/>
    </row>
    <row r="113" spans="1:40" x14ac:dyDescent="0.3">
      <c r="A113" s="139">
        <f>A112+1</f>
        <v>52</v>
      </c>
      <c r="B113" s="223" t="s">
        <v>169</v>
      </c>
      <c r="C113" s="47">
        <f>D113+K113+L113+N113+P113+R113+S113+U113+V113+W113</f>
        <v>790000</v>
      </c>
      <c r="D113" s="47">
        <f>E113+F113+G113+H113+I113</f>
        <v>0</v>
      </c>
      <c r="E113" s="47"/>
      <c r="F113" s="47"/>
      <c r="G113" s="47"/>
      <c r="H113" s="47"/>
      <c r="I113" s="47"/>
      <c r="J113" s="47"/>
      <c r="K113" s="47"/>
      <c r="L113" s="47"/>
      <c r="M113" s="47">
        <v>1046.5</v>
      </c>
      <c r="N113" s="47">
        <v>790000</v>
      </c>
      <c r="O113" s="47"/>
      <c r="P113" s="47"/>
      <c r="Q113" s="47"/>
      <c r="R113" s="47"/>
      <c r="S113" s="47"/>
      <c r="T113" s="47"/>
      <c r="U113" s="47"/>
      <c r="V113" s="47"/>
      <c r="W113" s="47"/>
      <c r="X113" s="124" t="s">
        <v>13</v>
      </c>
      <c r="Y113" s="332"/>
      <c r="Z113" s="332"/>
      <c r="AA113" s="332"/>
      <c r="AB113" s="332"/>
      <c r="AC113" s="332"/>
      <c r="AD113" s="122"/>
      <c r="AE113" s="119"/>
      <c r="AF113" s="119"/>
      <c r="AG113" s="119"/>
      <c r="AH113" s="119"/>
    </row>
    <row r="114" spans="1:40" x14ac:dyDescent="0.3">
      <c r="A114" s="250" t="s">
        <v>35</v>
      </c>
      <c r="B114" s="251"/>
      <c r="C114" s="47">
        <f>SUM(C111:C113)</f>
        <v>2861968.16</v>
      </c>
      <c r="D114" s="47">
        <f t="shared" ref="D114:W114" si="68">SUM(D111:D113)</f>
        <v>2071968.16</v>
      </c>
      <c r="E114" s="47">
        <f t="shared" si="68"/>
        <v>2071968.16</v>
      </c>
      <c r="F114" s="47">
        <f t="shared" si="68"/>
        <v>0</v>
      </c>
      <c r="G114" s="47">
        <f t="shared" si="68"/>
        <v>0</v>
      </c>
      <c r="H114" s="47">
        <f t="shared" si="68"/>
        <v>0</v>
      </c>
      <c r="I114" s="47">
        <f t="shared" si="68"/>
        <v>0</v>
      </c>
      <c r="J114" s="47">
        <f t="shared" si="68"/>
        <v>0</v>
      </c>
      <c r="K114" s="47">
        <f t="shared" si="68"/>
        <v>0</v>
      </c>
      <c r="L114" s="47">
        <f t="shared" si="68"/>
        <v>0</v>
      </c>
      <c r="M114" s="47">
        <f t="shared" si="68"/>
        <v>1046.5</v>
      </c>
      <c r="N114" s="47">
        <f t="shared" si="68"/>
        <v>790000</v>
      </c>
      <c r="O114" s="47">
        <f t="shared" si="68"/>
        <v>0</v>
      </c>
      <c r="P114" s="47">
        <f t="shared" si="68"/>
        <v>0</v>
      </c>
      <c r="Q114" s="47">
        <f t="shared" si="68"/>
        <v>0</v>
      </c>
      <c r="R114" s="47">
        <f t="shared" si="68"/>
        <v>0</v>
      </c>
      <c r="S114" s="47">
        <f t="shared" si="68"/>
        <v>0</v>
      </c>
      <c r="T114" s="47">
        <f t="shared" si="68"/>
        <v>0</v>
      </c>
      <c r="U114" s="47">
        <f t="shared" si="68"/>
        <v>0</v>
      </c>
      <c r="V114" s="47">
        <f t="shared" si="68"/>
        <v>0</v>
      </c>
      <c r="W114" s="47">
        <f t="shared" si="68"/>
        <v>0</v>
      </c>
      <c r="X114" s="124"/>
      <c r="Y114" s="332"/>
      <c r="Z114" s="332"/>
      <c r="AA114" s="332"/>
      <c r="AB114" s="332"/>
      <c r="AC114" s="332"/>
      <c r="AD114" s="122"/>
      <c r="AE114" s="119"/>
      <c r="AF114" s="119"/>
      <c r="AG114" s="119"/>
      <c r="AH114" s="119"/>
    </row>
    <row r="115" spans="1:40" x14ac:dyDescent="0.3">
      <c r="A115" s="248" t="s">
        <v>215</v>
      </c>
      <c r="B115" s="249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124"/>
      <c r="Y115" s="332"/>
      <c r="Z115" s="332"/>
      <c r="AA115" s="332"/>
      <c r="AB115" s="332"/>
      <c r="AC115" s="332"/>
      <c r="AD115" s="122"/>
      <c r="AE115" s="119"/>
      <c r="AF115" s="119"/>
      <c r="AG115" s="119"/>
      <c r="AH115" s="119"/>
    </row>
    <row r="116" spans="1:40" x14ac:dyDescent="0.3">
      <c r="A116" s="155">
        <f>A113+1</f>
        <v>53</v>
      </c>
      <c r="B116" s="214" t="s">
        <v>216</v>
      </c>
      <c r="C116" s="26">
        <f>D116+K116+L116+N116+P116+R116+S116+U116+V116+W116</f>
        <v>493967.67</v>
      </c>
      <c r="D116" s="26">
        <f>E116+F116+G116+H116+I116</f>
        <v>389668</v>
      </c>
      <c r="E116" s="26"/>
      <c r="F116" s="26"/>
      <c r="G116" s="26"/>
      <c r="H116" s="26"/>
      <c r="I116" s="47">
        <v>389668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>
        <f>SUM(Y116:AH116)</f>
        <v>104299.67</v>
      </c>
      <c r="X116" s="124"/>
      <c r="Y116" s="332"/>
      <c r="Z116" s="332">
        <v>104299.67</v>
      </c>
      <c r="AA116" s="332"/>
      <c r="AB116" s="332"/>
      <c r="AC116" s="332"/>
      <c r="AD116" s="122"/>
      <c r="AE116" s="119"/>
      <c r="AF116" s="119"/>
      <c r="AG116" s="119"/>
      <c r="AH116" s="119"/>
    </row>
    <row r="117" spans="1:40" x14ac:dyDescent="0.3">
      <c r="A117" s="242" t="s">
        <v>35</v>
      </c>
      <c r="B117" s="243"/>
      <c r="C117" s="163">
        <f t="shared" ref="C117:W117" si="69">SUM(C116)</f>
        <v>493967.67</v>
      </c>
      <c r="D117" s="163">
        <f t="shared" si="69"/>
        <v>389668</v>
      </c>
      <c r="E117" s="163">
        <f t="shared" si="69"/>
        <v>0</v>
      </c>
      <c r="F117" s="163">
        <f t="shared" si="69"/>
        <v>0</v>
      </c>
      <c r="G117" s="163">
        <f t="shared" si="69"/>
        <v>0</v>
      </c>
      <c r="H117" s="163">
        <f t="shared" si="69"/>
        <v>0</v>
      </c>
      <c r="I117" s="163">
        <f t="shared" si="69"/>
        <v>389668</v>
      </c>
      <c r="J117" s="163">
        <f t="shared" si="69"/>
        <v>0</v>
      </c>
      <c r="K117" s="163">
        <f t="shared" si="69"/>
        <v>0</v>
      </c>
      <c r="L117" s="163">
        <f t="shared" si="69"/>
        <v>0</v>
      </c>
      <c r="M117" s="163">
        <f t="shared" si="69"/>
        <v>0</v>
      </c>
      <c r="N117" s="163">
        <f t="shared" si="69"/>
        <v>0</v>
      </c>
      <c r="O117" s="163">
        <f t="shared" si="69"/>
        <v>0</v>
      </c>
      <c r="P117" s="163">
        <f t="shared" si="69"/>
        <v>0</v>
      </c>
      <c r="Q117" s="163">
        <f t="shared" si="69"/>
        <v>0</v>
      </c>
      <c r="R117" s="163">
        <f t="shared" si="69"/>
        <v>0</v>
      </c>
      <c r="S117" s="163">
        <f t="shared" si="69"/>
        <v>0</v>
      </c>
      <c r="T117" s="163">
        <f t="shared" si="69"/>
        <v>0</v>
      </c>
      <c r="U117" s="163">
        <f t="shared" si="69"/>
        <v>0</v>
      </c>
      <c r="V117" s="163">
        <f t="shared" si="69"/>
        <v>0</v>
      </c>
      <c r="W117" s="163">
        <f t="shared" si="69"/>
        <v>104299.67</v>
      </c>
      <c r="X117" s="124"/>
      <c r="Y117" s="332"/>
      <c r="Z117" s="157"/>
      <c r="AA117" s="332"/>
      <c r="AB117" s="158"/>
      <c r="AC117" s="158"/>
      <c r="AD117" s="158"/>
    </row>
    <row r="118" spans="1:40" s="120" customFormat="1" x14ac:dyDescent="0.3">
      <c r="A118" s="462" t="s">
        <v>163</v>
      </c>
      <c r="B118" s="462"/>
      <c r="C118" s="340">
        <f>C86+C89+C93+C96+C99+C104+C109+C114+C117</f>
        <v>35113843.219999999</v>
      </c>
      <c r="D118" s="340">
        <f t="shared" ref="D118:W118" si="70">D86+D89+D93+D96+D99+D104+D109+D114+D117</f>
        <v>5510210.6600000001</v>
      </c>
      <c r="E118" s="340">
        <f t="shared" si="70"/>
        <v>2071968.16</v>
      </c>
      <c r="F118" s="340">
        <f t="shared" si="70"/>
        <v>0</v>
      </c>
      <c r="G118" s="340">
        <f t="shared" si="70"/>
        <v>399487</v>
      </c>
      <c r="H118" s="340">
        <f t="shared" si="70"/>
        <v>426727</v>
      </c>
      <c r="I118" s="340">
        <f t="shared" si="70"/>
        <v>2612028.5</v>
      </c>
      <c r="J118" s="340">
        <f t="shared" si="70"/>
        <v>0</v>
      </c>
      <c r="K118" s="340">
        <f t="shared" si="70"/>
        <v>0</v>
      </c>
      <c r="L118" s="340">
        <f t="shared" si="70"/>
        <v>0</v>
      </c>
      <c r="M118" s="340">
        <f t="shared" si="70"/>
        <v>1046.5</v>
      </c>
      <c r="N118" s="340">
        <f t="shared" si="70"/>
        <v>790000</v>
      </c>
      <c r="O118" s="340">
        <f t="shared" si="70"/>
        <v>0</v>
      </c>
      <c r="P118" s="340">
        <f t="shared" si="70"/>
        <v>0</v>
      </c>
      <c r="Q118" s="340">
        <f t="shared" si="70"/>
        <v>2016.37</v>
      </c>
      <c r="R118" s="340">
        <f t="shared" si="70"/>
        <v>27616502.899999999</v>
      </c>
      <c r="S118" s="340">
        <f t="shared" si="70"/>
        <v>0</v>
      </c>
      <c r="T118" s="340">
        <f t="shared" si="70"/>
        <v>0</v>
      </c>
      <c r="U118" s="340">
        <f t="shared" si="70"/>
        <v>0</v>
      </c>
      <c r="V118" s="340">
        <f t="shared" si="70"/>
        <v>0</v>
      </c>
      <c r="W118" s="340">
        <f t="shared" si="70"/>
        <v>1197129.6599999999</v>
      </c>
      <c r="X118" s="124">
        <f>C118-E118-F118-G118-H118-I118-N118-P118-R118-S118-U118-V118-W118</f>
        <v>0</v>
      </c>
      <c r="Y118" s="124"/>
      <c r="Z118" s="332"/>
      <c r="AA118" s="332"/>
      <c r="AB118" s="332"/>
      <c r="AC118" s="332"/>
      <c r="AD118" s="332"/>
      <c r="AE118" s="332"/>
      <c r="AF118" s="122"/>
      <c r="AG118" s="119"/>
      <c r="AH118" s="119"/>
      <c r="AI118" s="119"/>
    </row>
    <row r="119" spans="1:40" x14ac:dyDescent="0.3">
      <c r="A119" s="456" t="s">
        <v>69</v>
      </c>
      <c r="B119" s="457"/>
      <c r="C119" s="457"/>
      <c r="D119" s="457"/>
      <c r="E119" s="457"/>
      <c r="F119" s="457"/>
      <c r="G119" s="457"/>
      <c r="H119" s="457"/>
      <c r="I119" s="457"/>
      <c r="J119" s="457"/>
      <c r="K119" s="457"/>
      <c r="L119" s="457"/>
      <c r="M119" s="457"/>
      <c r="N119" s="457"/>
      <c r="O119" s="457"/>
      <c r="P119" s="457"/>
      <c r="Q119" s="457"/>
      <c r="R119" s="457"/>
      <c r="S119" s="457"/>
      <c r="T119" s="457"/>
      <c r="U119" s="457"/>
      <c r="V119" s="457"/>
      <c r="W119" s="458"/>
      <c r="X119" s="240"/>
      <c r="Y119" s="159" t="s">
        <v>70</v>
      </c>
      <c r="Z119" s="159" t="s">
        <v>71</v>
      </c>
      <c r="AA119" s="159" t="s">
        <v>72</v>
      </c>
      <c r="AB119" s="332" t="s">
        <v>73</v>
      </c>
      <c r="AC119" s="332" t="s">
        <v>74</v>
      </c>
      <c r="AD119" s="332"/>
      <c r="AE119" s="122"/>
      <c r="AF119" s="119"/>
      <c r="AG119" s="119"/>
      <c r="AH119" s="119"/>
      <c r="AI119" s="119"/>
      <c r="AJ119" s="119"/>
      <c r="AK119" s="119"/>
      <c r="AL119" s="119"/>
      <c r="AM119" s="119"/>
      <c r="AN119" s="119"/>
    </row>
    <row r="120" spans="1:40" x14ac:dyDescent="0.3">
      <c r="A120" s="241" t="s">
        <v>75</v>
      </c>
      <c r="B120" s="208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24"/>
      <c r="Y120" s="124"/>
      <c r="Z120" s="124"/>
      <c r="AA120" s="124"/>
      <c r="AB120" s="124"/>
      <c r="AC120" s="332"/>
      <c r="AD120" s="332"/>
      <c r="AE120" s="122"/>
      <c r="AF120" s="119"/>
      <c r="AG120" s="119"/>
      <c r="AH120" s="119"/>
      <c r="AI120" s="119"/>
      <c r="AJ120" s="119"/>
      <c r="AK120" s="119"/>
      <c r="AL120" s="119"/>
      <c r="AM120" s="119"/>
      <c r="AN120" s="119"/>
    </row>
    <row r="121" spans="1:40" x14ac:dyDescent="0.3">
      <c r="A121" s="139">
        <f>A116+1</f>
        <v>54</v>
      </c>
      <c r="B121" s="211" t="s">
        <v>76</v>
      </c>
      <c r="C121" s="163">
        <f>D121+K121+L121+N121+P121+R121+S121+U121+V121+W121</f>
        <v>231370.32</v>
      </c>
      <c r="D121" s="163">
        <f>E121+F121+G121+H121+I121</f>
        <v>0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>
        <f>SUM(Y121:AI121)</f>
        <v>231370.32</v>
      </c>
      <c r="X121" s="124"/>
      <c r="Y121" s="124"/>
      <c r="Z121" s="124"/>
      <c r="AA121" s="124"/>
      <c r="AB121" s="124"/>
      <c r="AC121" s="332">
        <v>231370.32</v>
      </c>
      <c r="AD121" s="332"/>
      <c r="AE121" s="122"/>
      <c r="AF121" s="119"/>
      <c r="AG121" s="119"/>
      <c r="AH121" s="119"/>
      <c r="AI121" s="119"/>
      <c r="AJ121" s="119"/>
      <c r="AK121" s="119"/>
      <c r="AL121" s="119"/>
      <c r="AM121" s="119"/>
      <c r="AN121" s="119"/>
    </row>
    <row r="122" spans="1:40" x14ac:dyDescent="0.3">
      <c r="A122" s="81">
        <f>A121+1</f>
        <v>55</v>
      </c>
      <c r="B122" s="60" t="s">
        <v>260</v>
      </c>
      <c r="C122" s="163">
        <f>D122+K122+L122+N122+P122+R122+S122+U122+V122+W122</f>
        <v>2100604.2600000002</v>
      </c>
      <c r="D122" s="163">
        <f>E122+F122+G122+H122+I122</f>
        <v>0</v>
      </c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26">
        <f>SUM(Y122:AI122)</f>
        <v>2100604.2600000002</v>
      </c>
      <c r="X122" s="124"/>
      <c r="Y122" s="124"/>
      <c r="Z122" s="124"/>
      <c r="AA122" s="124"/>
      <c r="AB122" s="124"/>
      <c r="AC122" s="332"/>
      <c r="AD122" s="332"/>
      <c r="AE122" s="122"/>
      <c r="AF122" s="332">
        <v>488692.14</v>
      </c>
      <c r="AG122" s="122"/>
      <c r="AH122" s="119">
        <v>1611912.12</v>
      </c>
      <c r="AI122" s="119"/>
      <c r="AJ122" s="119"/>
      <c r="AK122" s="119"/>
      <c r="AL122" s="119"/>
      <c r="AM122" s="119"/>
      <c r="AN122" s="119"/>
    </row>
    <row r="123" spans="1:40" x14ac:dyDescent="0.3">
      <c r="A123" s="81">
        <f>A122+1</f>
        <v>56</v>
      </c>
      <c r="B123" s="82" t="s">
        <v>263</v>
      </c>
      <c r="C123" s="163">
        <f>D123+K123+L123+N123+P123+R123+S123+U123+V123+W123</f>
        <v>81394.5</v>
      </c>
      <c r="D123" s="163">
        <f>E123+F123+G123+H123+I123</f>
        <v>0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26">
        <f>SUM(Y123:AI123)</f>
        <v>81394.5</v>
      </c>
      <c r="X123" s="124"/>
      <c r="Y123" s="124"/>
      <c r="Z123" s="124"/>
      <c r="AA123" s="124"/>
      <c r="AB123" s="124"/>
      <c r="AC123" s="332"/>
      <c r="AD123" s="252">
        <v>81394.5</v>
      </c>
      <c r="AE123" s="122"/>
      <c r="AF123" s="119"/>
      <c r="AG123" s="119"/>
      <c r="AH123" s="119"/>
      <c r="AI123" s="119"/>
      <c r="AJ123" s="119"/>
      <c r="AK123" s="119"/>
      <c r="AL123" s="119"/>
      <c r="AM123" s="119"/>
      <c r="AN123" s="119"/>
    </row>
    <row r="124" spans="1:40" x14ac:dyDescent="0.3">
      <c r="A124" s="81">
        <f t="shared" ref="A124:A125" si="71">A123+1</f>
        <v>57</v>
      </c>
      <c r="B124" s="82" t="s">
        <v>267</v>
      </c>
      <c r="C124" s="163">
        <f>D124+K124+L124+N124+P124+R124+S124+U124+V124+W124</f>
        <v>235222</v>
      </c>
      <c r="D124" s="88">
        <f>E124+F124+G124+H124+I124</f>
        <v>105222</v>
      </c>
      <c r="E124" s="88"/>
      <c r="F124" s="88"/>
      <c r="G124" s="88"/>
      <c r="H124" s="88"/>
      <c r="I124" s="88">
        <v>105222</v>
      </c>
      <c r="J124" s="88"/>
      <c r="K124" s="88"/>
      <c r="L124" s="88"/>
      <c r="M124" s="88"/>
      <c r="N124" s="253"/>
      <c r="O124" s="88"/>
      <c r="P124" s="88"/>
      <c r="Q124" s="88"/>
      <c r="R124" s="88"/>
      <c r="S124" s="88"/>
      <c r="T124" s="88"/>
      <c r="U124" s="88"/>
      <c r="V124" s="88"/>
      <c r="W124" s="88">
        <v>130000</v>
      </c>
      <c r="X124" s="88"/>
      <c r="Y124" s="88">
        <v>130000</v>
      </c>
      <c r="Z124" s="254"/>
      <c r="AA124" s="254"/>
      <c r="AB124" s="254"/>
      <c r="AC124" s="254"/>
      <c r="AD124" s="254"/>
      <c r="AE124" s="254"/>
      <c r="AF124" s="254"/>
      <c r="AG124" s="254"/>
      <c r="AH124" s="254"/>
    </row>
    <row r="125" spans="1:40" x14ac:dyDescent="0.3">
      <c r="A125" s="81">
        <f t="shared" si="71"/>
        <v>58</v>
      </c>
      <c r="B125" s="211" t="s">
        <v>77</v>
      </c>
      <c r="C125" s="163">
        <f>D125+K125+L125+N125+P125+R125+S125+U125+V125+W125</f>
        <v>1258107.4100000001</v>
      </c>
      <c r="D125" s="163">
        <f>E125+F125+G125+H125+I125</f>
        <v>0</v>
      </c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>
        <f>SUM(Y125:AI125)</f>
        <v>1258107.4100000001</v>
      </c>
      <c r="X125" s="124"/>
      <c r="Y125" s="124"/>
      <c r="Z125" s="124"/>
      <c r="AA125" s="124"/>
      <c r="AB125" s="124"/>
      <c r="AC125" s="332">
        <v>181709.87</v>
      </c>
      <c r="AD125" s="332"/>
      <c r="AE125" s="122"/>
      <c r="AF125" s="119">
        <v>1076397.54</v>
      </c>
      <c r="AG125" s="119"/>
      <c r="AH125" s="119"/>
      <c r="AI125" s="119"/>
      <c r="AJ125" s="119"/>
      <c r="AK125" s="119"/>
      <c r="AL125" s="119"/>
      <c r="AM125" s="119"/>
      <c r="AN125" s="119"/>
    </row>
    <row r="126" spans="1:40" x14ac:dyDescent="0.3">
      <c r="A126" s="242" t="s">
        <v>35</v>
      </c>
      <c r="B126" s="243"/>
      <c r="C126" s="163">
        <f t="shared" ref="C126:W126" si="72">SUM(C121:C125)</f>
        <v>3906698.49</v>
      </c>
      <c r="D126" s="163">
        <f t="shared" si="72"/>
        <v>105222</v>
      </c>
      <c r="E126" s="163">
        <f t="shared" si="72"/>
        <v>0</v>
      </c>
      <c r="F126" s="163">
        <f t="shared" si="72"/>
        <v>0</v>
      </c>
      <c r="G126" s="163">
        <f t="shared" si="72"/>
        <v>0</v>
      </c>
      <c r="H126" s="163">
        <f t="shared" si="72"/>
        <v>0</v>
      </c>
      <c r="I126" s="163">
        <f t="shared" si="72"/>
        <v>105222</v>
      </c>
      <c r="J126" s="163">
        <f t="shared" si="72"/>
        <v>0</v>
      </c>
      <c r="K126" s="163">
        <f t="shared" si="72"/>
        <v>0</v>
      </c>
      <c r="L126" s="163">
        <f t="shared" si="72"/>
        <v>0</v>
      </c>
      <c r="M126" s="163">
        <f t="shared" si="72"/>
        <v>0</v>
      </c>
      <c r="N126" s="163">
        <f t="shared" si="72"/>
        <v>0</v>
      </c>
      <c r="O126" s="163">
        <f t="shared" si="72"/>
        <v>0</v>
      </c>
      <c r="P126" s="163">
        <f t="shared" si="72"/>
        <v>0</v>
      </c>
      <c r="Q126" s="163">
        <f t="shared" si="72"/>
        <v>0</v>
      </c>
      <c r="R126" s="163">
        <f t="shared" si="72"/>
        <v>0</v>
      </c>
      <c r="S126" s="163">
        <f t="shared" si="72"/>
        <v>0</v>
      </c>
      <c r="T126" s="163">
        <f t="shared" si="72"/>
        <v>0</v>
      </c>
      <c r="U126" s="163">
        <f t="shared" si="72"/>
        <v>0</v>
      </c>
      <c r="V126" s="163">
        <f t="shared" si="72"/>
        <v>0</v>
      </c>
      <c r="W126" s="163">
        <f t="shared" si="72"/>
        <v>3801476.49</v>
      </c>
      <c r="X126" s="124"/>
      <c r="Y126" s="124"/>
      <c r="Z126" s="124"/>
      <c r="AA126" s="124"/>
      <c r="AB126" s="124"/>
      <c r="AC126" s="332"/>
      <c r="AD126" s="332"/>
      <c r="AE126" s="122"/>
      <c r="AF126" s="119"/>
      <c r="AG126" s="119"/>
      <c r="AH126" s="119"/>
      <c r="AI126" s="119"/>
      <c r="AJ126" s="119"/>
      <c r="AK126" s="119"/>
      <c r="AL126" s="119"/>
      <c r="AM126" s="119"/>
      <c r="AN126" s="119"/>
    </row>
    <row r="127" spans="1:40" x14ac:dyDescent="0.3">
      <c r="A127" s="241" t="s">
        <v>78</v>
      </c>
      <c r="B127" s="208"/>
      <c r="C127" s="167">
        <f t="shared" ref="C127:W127" si="73">C126</f>
        <v>3906698.49</v>
      </c>
      <c r="D127" s="167">
        <f t="shared" si="73"/>
        <v>105222</v>
      </c>
      <c r="E127" s="167">
        <f t="shared" si="73"/>
        <v>0</v>
      </c>
      <c r="F127" s="167">
        <f t="shared" si="73"/>
        <v>0</v>
      </c>
      <c r="G127" s="167">
        <f t="shared" si="73"/>
        <v>0</v>
      </c>
      <c r="H127" s="167">
        <f t="shared" si="73"/>
        <v>0</v>
      </c>
      <c r="I127" s="167">
        <f t="shared" si="73"/>
        <v>105222</v>
      </c>
      <c r="J127" s="167">
        <f t="shared" si="73"/>
        <v>0</v>
      </c>
      <c r="K127" s="167">
        <f t="shared" si="73"/>
        <v>0</v>
      </c>
      <c r="L127" s="167">
        <f t="shared" si="73"/>
        <v>0</v>
      </c>
      <c r="M127" s="167">
        <f t="shared" si="73"/>
        <v>0</v>
      </c>
      <c r="N127" s="167">
        <f t="shared" si="73"/>
        <v>0</v>
      </c>
      <c r="O127" s="167">
        <f t="shared" si="73"/>
        <v>0</v>
      </c>
      <c r="P127" s="167">
        <f t="shared" si="73"/>
        <v>0</v>
      </c>
      <c r="Q127" s="167">
        <f t="shared" si="73"/>
        <v>0</v>
      </c>
      <c r="R127" s="167">
        <f t="shared" si="73"/>
        <v>0</v>
      </c>
      <c r="S127" s="167">
        <f t="shared" si="73"/>
        <v>0</v>
      </c>
      <c r="T127" s="167">
        <f t="shared" si="73"/>
        <v>0</v>
      </c>
      <c r="U127" s="167">
        <f t="shared" si="73"/>
        <v>0</v>
      </c>
      <c r="V127" s="167">
        <f t="shared" si="73"/>
        <v>0</v>
      </c>
      <c r="W127" s="167">
        <f t="shared" si="73"/>
        <v>3801476.49</v>
      </c>
      <c r="X127" s="124"/>
      <c r="Y127" s="124"/>
      <c r="Z127" s="124"/>
      <c r="AA127" s="124"/>
      <c r="AB127" s="124"/>
      <c r="AC127" s="332"/>
      <c r="AD127" s="332"/>
      <c r="AE127" s="122"/>
      <c r="AF127" s="119"/>
      <c r="AG127" s="119"/>
      <c r="AH127" s="119"/>
      <c r="AI127" s="119"/>
      <c r="AJ127" s="119"/>
      <c r="AK127" s="119"/>
      <c r="AL127" s="119"/>
      <c r="AM127" s="119"/>
      <c r="AN127" s="119"/>
    </row>
    <row r="128" spans="1:40" x14ac:dyDescent="0.3">
      <c r="A128" s="453" t="s">
        <v>170</v>
      </c>
      <c r="B128" s="454"/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  <c r="T128" s="454"/>
      <c r="U128" s="454"/>
      <c r="V128" s="454"/>
      <c r="W128" s="455"/>
      <c r="X128" s="339"/>
      <c r="Y128" s="329"/>
      <c r="Z128" s="329"/>
      <c r="AA128" s="47"/>
      <c r="AB128" s="47"/>
      <c r="AC128" s="255"/>
      <c r="AD128" s="155"/>
      <c r="AE128" s="119"/>
      <c r="AF128" s="47"/>
      <c r="AG128" s="255"/>
      <c r="AH128" s="155"/>
      <c r="AI128" s="119"/>
    </row>
    <row r="129" spans="1:36" s="120" customFormat="1" x14ac:dyDescent="0.3">
      <c r="A129" s="19">
        <f>A125+1</f>
        <v>59</v>
      </c>
      <c r="B129" s="53" t="s">
        <v>171</v>
      </c>
      <c r="C129" s="47">
        <f>D129+K129+L129+N129+P129+R129+S129+U129+V129+W129</f>
        <v>1852399.63</v>
      </c>
      <c r="D129" s="47"/>
      <c r="E129" s="47"/>
      <c r="F129" s="47"/>
      <c r="G129" s="47"/>
      <c r="H129" s="47"/>
      <c r="I129" s="47"/>
      <c r="J129" s="44"/>
      <c r="K129" s="47"/>
      <c r="L129" s="47"/>
      <c r="M129" s="47"/>
      <c r="N129" s="47"/>
      <c r="O129" s="47"/>
      <c r="P129" s="47"/>
      <c r="Q129" s="256"/>
      <c r="R129" s="47"/>
      <c r="S129" s="47"/>
      <c r="T129" s="47"/>
      <c r="U129" s="47"/>
      <c r="V129" s="47"/>
      <c r="W129" s="47">
        <f>SUM(Z129:AH129)</f>
        <v>1852399.63</v>
      </c>
      <c r="X129" s="124">
        <f>C129-E129-F129-G129-H129-I129-N129-P129-R129-S129-U129-V129-W129</f>
        <v>0</v>
      </c>
      <c r="Y129" s="171"/>
      <c r="Z129" s="171"/>
      <c r="AA129" s="257"/>
      <c r="AB129" s="47"/>
      <c r="AD129" s="257"/>
      <c r="AF129" s="47">
        <v>395398.32</v>
      </c>
      <c r="AG129" s="258">
        <v>515295.55</v>
      </c>
      <c r="AH129" s="47">
        <v>941705.76</v>
      </c>
    </row>
    <row r="130" spans="1:36" s="150" customFormat="1" x14ac:dyDescent="0.3">
      <c r="A130" s="241" t="s">
        <v>35</v>
      </c>
      <c r="B130" s="208"/>
      <c r="C130" s="167">
        <f t="shared" ref="C130:W130" si="74">SUM(C129:C129)</f>
        <v>1852399.63</v>
      </c>
      <c r="D130" s="167">
        <f t="shared" si="74"/>
        <v>0</v>
      </c>
      <c r="E130" s="167">
        <f t="shared" si="74"/>
        <v>0</v>
      </c>
      <c r="F130" s="167">
        <f t="shared" si="74"/>
        <v>0</v>
      </c>
      <c r="G130" s="167">
        <f t="shared" si="74"/>
        <v>0</v>
      </c>
      <c r="H130" s="167">
        <f t="shared" si="74"/>
        <v>0</v>
      </c>
      <c r="I130" s="167">
        <f t="shared" si="74"/>
        <v>0</v>
      </c>
      <c r="J130" s="167">
        <f t="shared" si="74"/>
        <v>0</v>
      </c>
      <c r="K130" s="167">
        <f t="shared" si="74"/>
        <v>0</v>
      </c>
      <c r="L130" s="167">
        <f t="shared" si="74"/>
        <v>0</v>
      </c>
      <c r="M130" s="167">
        <f t="shared" si="74"/>
        <v>0</v>
      </c>
      <c r="N130" s="167">
        <f t="shared" si="74"/>
        <v>0</v>
      </c>
      <c r="O130" s="167">
        <f t="shared" si="74"/>
        <v>0</v>
      </c>
      <c r="P130" s="167">
        <f t="shared" si="74"/>
        <v>0</v>
      </c>
      <c r="Q130" s="167">
        <f t="shared" si="74"/>
        <v>0</v>
      </c>
      <c r="R130" s="167">
        <f t="shared" si="74"/>
        <v>0</v>
      </c>
      <c r="S130" s="167">
        <f t="shared" si="74"/>
        <v>0</v>
      </c>
      <c r="T130" s="167">
        <f t="shared" si="74"/>
        <v>0</v>
      </c>
      <c r="U130" s="167">
        <f t="shared" si="74"/>
        <v>0</v>
      </c>
      <c r="V130" s="167">
        <f t="shared" si="74"/>
        <v>0</v>
      </c>
      <c r="W130" s="167">
        <f t="shared" si="74"/>
        <v>1852399.63</v>
      </c>
      <c r="X130" s="159"/>
      <c r="Y130" s="346"/>
      <c r="Z130" s="259"/>
      <c r="AA130" s="346"/>
      <c r="AB130" s="133"/>
      <c r="AC130" s="133"/>
      <c r="AD130" s="133"/>
    </row>
    <row r="131" spans="1:36" x14ac:dyDescent="0.3">
      <c r="A131" s="456" t="s">
        <v>79</v>
      </c>
      <c r="B131" s="457"/>
      <c r="C131" s="457"/>
      <c r="D131" s="457"/>
      <c r="E131" s="457"/>
      <c r="F131" s="457"/>
      <c r="G131" s="457"/>
      <c r="H131" s="457"/>
      <c r="I131" s="457"/>
      <c r="J131" s="457"/>
      <c r="K131" s="457"/>
      <c r="L131" s="457"/>
      <c r="M131" s="457"/>
      <c r="N131" s="457"/>
      <c r="O131" s="457"/>
      <c r="P131" s="457"/>
      <c r="Q131" s="457"/>
      <c r="R131" s="457"/>
      <c r="S131" s="457"/>
      <c r="T131" s="457"/>
      <c r="U131" s="457"/>
      <c r="V131" s="457"/>
      <c r="W131" s="458"/>
      <c r="X131" s="240"/>
      <c r="Y131" s="332"/>
      <c r="Z131" s="332"/>
      <c r="AA131" s="332"/>
      <c r="AB131" s="332"/>
      <c r="AC131" s="332"/>
      <c r="AD131" s="332"/>
      <c r="AE131" s="332"/>
      <c r="AF131" s="122"/>
      <c r="AG131" s="119"/>
      <c r="AH131" s="119"/>
      <c r="AI131" s="119"/>
      <c r="AJ131" s="119"/>
    </row>
    <row r="132" spans="1:36" x14ac:dyDescent="0.3">
      <c r="A132" s="241" t="s">
        <v>80</v>
      </c>
      <c r="B132" s="208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24"/>
      <c r="Y132" s="332"/>
      <c r="Z132" s="332"/>
      <c r="AA132" s="332"/>
      <c r="AB132" s="332"/>
      <c r="AC132" s="332"/>
      <c r="AD132" s="332"/>
      <c r="AE132" s="332"/>
      <c r="AF132" s="122"/>
      <c r="AG132" s="119"/>
      <c r="AH132" s="119"/>
      <c r="AI132" s="119"/>
      <c r="AJ132" s="119"/>
    </row>
    <row r="133" spans="1:36" x14ac:dyDescent="0.3">
      <c r="A133" s="19">
        <f>A129+1</f>
        <v>60</v>
      </c>
      <c r="B133" s="211" t="s">
        <v>81</v>
      </c>
      <c r="C133" s="163">
        <f>D133+K133+L133+N133+P133+R133+S133+U133+V133+W133</f>
        <v>130000</v>
      </c>
      <c r="D133" s="163">
        <f>E133+F133+G133+H133+I133</f>
        <v>0</v>
      </c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>
        <v>130000</v>
      </c>
      <c r="X133" s="124"/>
      <c r="Y133" s="332"/>
      <c r="Z133" s="332"/>
      <c r="AA133" s="332"/>
      <c r="AB133" s="332"/>
      <c r="AC133" s="332"/>
      <c r="AD133" s="332"/>
      <c r="AE133" s="332"/>
      <c r="AF133" s="122"/>
      <c r="AG133" s="119"/>
      <c r="AH133" s="119"/>
      <c r="AI133" s="119"/>
      <c r="AJ133" s="119"/>
    </row>
    <row r="134" spans="1:36" x14ac:dyDescent="0.3">
      <c r="A134" s="242" t="s">
        <v>35</v>
      </c>
      <c r="B134" s="243"/>
      <c r="C134" s="163">
        <f>C133</f>
        <v>130000</v>
      </c>
      <c r="D134" s="163">
        <f t="shared" ref="D134:W134" si="75">D133</f>
        <v>0</v>
      </c>
      <c r="E134" s="163">
        <f t="shared" si="75"/>
        <v>0</v>
      </c>
      <c r="F134" s="163">
        <f t="shared" si="75"/>
        <v>0</v>
      </c>
      <c r="G134" s="163">
        <f t="shared" si="75"/>
        <v>0</v>
      </c>
      <c r="H134" s="163">
        <f t="shared" si="75"/>
        <v>0</v>
      </c>
      <c r="I134" s="163">
        <f t="shared" si="75"/>
        <v>0</v>
      </c>
      <c r="J134" s="163">
        <f t="shared" si="75"/>
        <v>0</v>
      </c>
      <c r="K134" s="163">
        <f t="shared" si="75"/>
        <v>0</v>
      </c>
      <c r="L134" s="163">
        <f t="shared" si="75"/>
        <v>0</v>
      </c>
      <c r="M134" s="163">
        <f t="shared" si="75"/>
        <v>0</v>
      </c>
      <c r="N134" s="163">
        <f t="shared" si="75"/>
        <v>0</v>
      </c>
      <c r="O134" s="163">
        <f t="shared" si="75"/>
        <v>0</v>
      </c>
      <c r="P134" s="163">
        <f t="shared" si="75"/>
        <v>0</v>
      </c>
      <c r="Q134" s="163">
        <f t="shared" si="75"/>
        <v>0</v>
      </c>
      <c r="R134" s="163">
        <f t="shared" si="75"/>
        <v>0</v>
      </c>
      <c r="S134" s="163">
        <f t="shared" si="75"/>
        <v>0</v>
      </c>
      <c r="T134" s="163">
        <f t="shared" si="75"/>
        <v>0</v>
      </c>
      <c r="U134" s="163">
        <f t="shared" si="75"/>
        <v>0</v>
      </c>
      <c r="V134" s="163">
        <f t="shared" si="75"/>
        <v>0</v>
      </c>
      <c r="W134" s="163">
        <f t="shared" si="75"/>
        <v>130000</v>
      </c>
      <c r="X134" s="124"/>
      <c r="Y134" s="332"/>
      <c r="Z134" s="332"/>
      <c r="AA134" s="332"/>
      <c r="AB134" s="332"/>
      <c r="AC134" s="332"/>
      <c r="AD134" s="332"/>
      <c r="AE134" s="332"/>
      <c r="AF134" s="122"/>
      <c r="AG134" s="119"/>
      <c r="AH134" s="119"/>
      <c r="AI134" s="119"/>
      <c r="AJ134" s="119"/>
    </row>
    <row r="135" spans="1:36" x14ac:dyDescent="0.3">
      <c r="A135" s="241" t="s">
        <v>82</v>
      </c>
      <c r="B135" s="208"/>
      <c r="C135" s="167">
        <f>C134</f>
        <v>130000</v>
      </c>
      <c r="D135" s="167">
        <f t="shared" ref="D135:W135" si="76">D134</f>
        <v>0</v>
      </c>
      <c r="E135" s="167">
        <f t="shared" si="76"/>
        <v>0</v>
      </c>
      <c r="F135" s="167">
        <f t="shared" si="76"/>
        <v>0</v>
      </c>
      <c r="G135" s="167">
        <f t="shared" si="76"/>
        <v>0</v>
      </c>
      <c r="H135" s="167">
        <f t="shared" si="76"/>
        <v>0</v>
      </c>
      <c r="I135" s="167">
        <f t="shared" si="76"/>
        <v>0</v>
      </c>
      <c r="J135" s="167">
        <f t="shared" si="76"/>
        <v>0</v>
      </c>
      <c r="K135" s="167">
        <f t="shared" si="76"/>
        <v>0</v>
      </c>
      <c r="L135" s="167">
        <f t="shared" si="76"/>
        <v>0</v>
      </c>
      <c r="M135" s="167">
        <f t="shared" si="76"/>
        <v>0</v>
      </c>
      <c r="N135" s="167">
        <f t="shared" si="76"/>
        <v>0</v>
      </c>
      <c r="O135" s="167">
        <f t="shared" si="76"/>
        <v>0</v>
      </c>
      <c r="P135" s="167">
        <f t="shared" si="76"/>
        <v>0</v>
      </c>
      <c r="Q135" s="167">
        <f t="shared" si="76"/>
        <v>0</v>
      </c>
      <c r="R135" s="167">
        <f t="shared" si="76"/>
        <v>0</v>
      </c>
      <c r="S135" s="167">
        <f t="shared" si="76"/>
        <v>0</v>
      </c>
      <c r="T135" s="167">
        <f t="shared" si="76"/>
        <v>0</v>
      </c>
      <c r="U135" s="167">
        <f t="shared" si="76"/>
        <v>0</v>
      </c>
      <c r="V135" s="167">
        <f t="shared" si="76"/>
        <v>0</v>
      </c>
      <c r="W135" s="167">
        <f t="shared" si="76"/>
        <v>130000</v>
      </c>
      <c r="X135" s="124"/>
      <c r="Y135" s="332"/>
      <c r="Z135" s="332"/>
      <c r="AA135" s="332"/>
      <c r="AB135" s="332"/>
      <c r="AC135" s="332"/>
      <c r="AD135" s="332"/>
      <c r="AE135" s="332"/>
      <c r="AF135" s="122"/>
      <c r="AG135" s="119"/>
      <c r="AH135" s="119"/>
      <c r="AI135" s="119"/>
      <c r="AJ135" s="119"/>
    </row>
    <row r="136" spans="1:36" x14ac:dyDescent="0.3">
      <c r="A136" s="410" t="s">
        <v>175</v>
      </c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2"/>
      <c r="X136" s="124"/>
      <c r="Y136" s="332"/>
      <c r="Z136" s="332"/>
      <c r="AA136" s="332"/>
      <c r="AB136" s="332"/>
      <c r="AC136" s="332"/>
      <c r="AD136" s="332"/>
      <c r="AE136" s="332"/>
      <c r="AF136" s="122"/>
      <c r="AG136" s="119"/>
      <c r="AH136" s="119"/>
      <c r="AI136" s="119"/>
      <c r="AJ136" s="119"/>
    </row>
    <row r="137" spans="1:36" x14ac:dyDescent="0.3">
      <c r="A137" s="330" t="s">
        <v>337</v>
      </c>
      <c r="B137" s="94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124"/>
      <c r="Y137" s="332"/>
      <c r="Z137" s="332"/>
      <c r="AA137" s="332"/>
      <c r="AB137" s="332"/>
      <c r="AC137" s="332"/>
      <c r="AD137" s="332"/>
      <c r="AE137" s="332"/>
      <c r="AF137" s="122"/>
      <c r="AG137" s="119"/>
      <c r="AH137" s="119"/>
      <c r="AI137" s="119"/>
      <c r="AJ137" s="119"/>
    </row>
    <row r="138" spans="1:36" x14ac:dyDescent="0.3">
      <c r="A138" s="307">
        <f>A133+1</f>
        <v>61</v>
      </c>
      <c r="B138" s="70" t="s">
        <v>305</v>
      </c>
      <c r="C138" s="163">
        <f>D138+K138+L138+N138+P138+R138+S138+U138+V138+W138</f>
        <v>259457.47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230">
        <v>259457.47</v>
      </c>
      <c r="X138" s="124"/>
      <c r="Y138" s="332"/>
      <c r="Z138" s="332"/>
      <c r="AA138" s="332"/>
      <c r="AB138" s="332"/>
      <c r="AC138" s="332"/>
      <c r="AD138" s="332"/>
      <c r="AE138" s="332"/>
      <c r="AF138" s="122"/>
      <c r="AG138" s="119"/>
      <c r="AH138" s="119"/>
      <c r="AI138" s="119"/>
      <c r="AJ138" s="119"/>
    </row>
    <row r="139" spans="1:36" x14ac:dyDescent="0.3">
      <c r="A139" s="260">
        <f>A138+1</f>
        <v>62</v>
      </c>
      <c r="B139" s="70" t="s">
        <v>264</v>
      </c>
      <c r="C139" s="163">
        <f>D139+K139+L139+N139+P139+R139+S139+U139+V139+W139</f>
        <v>255571.43</v>
      </c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26">
        <f>SUM(Y139:AI139)</f>
        <v>255571.43</v>
      </c>
      <c r="X139" s="124"/>
      <c r="Y139" s="332"/>
      <c r="Z139" s="252">
        <v>255571.43</v>
      </c>
      <c r="AA139" s="332"/>
      <c r="AB139" s="332"/>
      <c r="AC139" s="332"/>
      <c r="AD139" s="332"/>
      <c r="AE139" s="332"/>
      <c r="AF139" s="122"/>
      <c r="AG139" s="119"/>
      <c r="AH139" s="119"/>
      <c r="AI139" s="119"/>
      <c r="AJ139" s="119"/>
    </row>
    <row r="140" spans="1:36" x14ac:dyDescent="0.3">
      <c r="A140" s="260">
        <f>A139+1</f>
        <v>63</v>
      </c>
      <c r="B140" s="70" t="s">
        <v>265</v>
      </c>
      <c r="C140" s="163">
        <f>D140+K140+L140+N140+P140+R140+S140+U140+V140+W140</f>
        <v>895578.55999999994</v>
      </c>
      <c r="D140" s="88">
        <f>E140+F140+G140+H140+I140</f>
        <v>416520.6</v>
      </c>
      <c r="E140" s="80"/>
      <c r="F140" s="80"/>
      <c r="G140" s="88">
        <v>416520.6</v>
      </c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26">
        <f>SUM(Y140:AI140)</f>
        <v>479057.95999999996</v>
      </c>
      <c r="X140" s="124"/>
      <c r="Y140" s="332"/>
      <c r="Z140" s="332"/>
      <c r="AA140" s="332"/>
      <c r="AB140" s="332"/>
      <c r="AC140" s="332"/>
      <c r="AD140" s="332"/>
      <c r="AE140" s="332"/>
      <c r="AF140" s="122"/>
      <c r="AG140" s="252">
        <v>291657.61</v>
      </c>
      <c r="AH140" s="119"/>
      <c r="AI140" s="252">
        <v>187400.35</v>
      </c>
    </row>
    <row r="141" spans="1:36" x14ac:dyDescent="0.3">
      <c r="A141" s="356" t="s">
        <v>35</v>
      </c>
      <c r="B141" s="356"/>
      <c r="C141" s="88">
        <f>C138+C139+C140</f>
        <v>1410607.46</v>
      </c>
      <c r="D141" s="88">
        <f t="shared" ref="D141:W141" si="77">D138+D139+D140</f>
        <v>416520.6</v>
      </c>
      <c r="E141" s="88">
        <f t="shared" si="77"/>
        <v>0</v>
      </c>
      <c r="F141" s="88">
        <f t="shared" si="77"/>
        <v>0</v>
      </c>
      <c r="G141" s="88">
        <f t="shared" si="77"/>
        <v>416520.6</v>
      </c>
      <c r="H141" s="88">
        <f t="shared" si="77"/>
        <v>0</v>
      </c>
      <c r="I141" s="88">
        <f t="shared" si="77"/>
        <v>0</v>
      </c>
      <c r="J141" s="88">
        <f t="shared" si="77"/>
        <v>0</v>
      </c>
      <c r="K141" s="88">
        <f t="shared" si="77"/>
        <v>0</v>
      </c>
      <c r="L141" s="88">
        <f t="shared" si="77"/>
        <v>0</v>
      </c>
      <c r="M141" s="88">
        <f t="shared" si="77"/>
        <v>0</v>
      </c>
      <c r="N141" s="88">
        <f t="shared" si="77"/>
        <v>0</v>
      </c>
      <c r="O141" s="88">
        <f t="shared" si="77"/>
        <v>0</v>
      </c>
      <c r="P141" s="88">
        <f t="shared" si="77"/>
        <v>0</v>
      </c>
      <c r="Q141" s="88">
        <f t="shared" si="77"/>
        <v>0</v>
      </c>
      <c r="R141" s="88">
        <f t="shared" si="77"/>
        <v>0</v>
      </c>
      <c r="S141" s="88">
        <f t="shared" si="77"/>
        <v>0</v>
      </c>
      <c r="T141" s="88">
        <f t="shared" si="77"/>
        <v>0</v>
      </c>
      <c r="U141" s="88">
        <f t="shared" si="77"/>
        <v>0</v>
      </c>
      <c r="V141" s="88">
        <f t="shared" si="77"/>
        <v>0</v>
      </c>
      <c r="W141" s="88">
        <f t="shared" si="77"/>
        <v>994086.86</v>
      </c>
      <c r="X141" s="124"/>
      <c r="Y141" s="332"/>
      <c r="Z141" s="332"/>
      <c r="AA141" s="332"/>
      <c r="AB141" s="332"/>
      <c r="AC141" s="332"/>
      <c r="AD141" s="332"/>
      <c r="AE141" s="332"/>
      <c r="AF141" s="122"/>
      <c r="AG141" s="119"/>
      <c r="AH141" s="119"/>
      <c r="AI141" s="119"/>
      <c r="AJ141" s="119"/>
    </row>
    <row r="142" spans="1:36" x14ac:dyDescent="0.3">
      <c r="A142" s="424" t="s">
        <v>173</v>
      </c>
      <c r="B142" s="425"/>
      <c r="C142" s="426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124"/>
      <c r="Y142" s="332"/>
      <c r="Z142" s="332"/>
      <c r="AA142" s="332"/>
      <c r="AB142" s="332"/>
      <c r="AC142" s="332"/>
      <c r="AD142" s="332"/>
      <c r="AE142" s="332"/>
      <c r="AF142" s="122"/>
      <c r="AG142" s="119"/>
      <c r="AH142" s="119"/>
      <c r="AI142" s="119"/>
      <c r="AJ142" s="119"/>
    </row>
    <row r="143" spans="1:36" x14ac:dyDescent="0.3">
      <c r="A143" s="308">
        <f>A140+1</f>
        <v>64</v>
      </c>
      <c r="B143" s="21" t="s">
        <v>309</v>
      </c>
      <c r="C143" s="163">
        <f t="shared" ref="C143:C162" si="78">D143+K143+L143+N143+P143+R143+S143+U143+V143+W143</f>
        <v>2226027.0699999998</v>
      </c>
      <c r="D143" s="88">
        <f t="shared" ref="D143:D162" si="79">E143+F143+G143+H143+I143</f>
        <v>0</v>
      </c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>
        <v>2226027.0699999998</v>
      </c>
      <c r="V143" s="88"/>
      <c r="W143" s="88"/>
      <c r="X143" s="124"/>
      <c r="Y143" s="332"/>
      <c r="Z143" s="332"/>
      <c r="AA143" s="332"/>
      <c r="AB143" s="332"/>
      <c r="AC143" s="332"/>
      <c r="AD143" s="332"/>
      <c r="AE143" s="332"/>
      <c r="AF143" s="122"/>
      <c r="AG143" s="119"/>
      <c r="AH143" s="119"/>
      <c r="AI143" s="119"/>
      <c r="AJ143" s="119"/>
    </row>
    <row r="144" spans="1:36" x14ac:dyDescent="0.3">
      <c r="A144" s="308">
        <f>A143+1</f>
        <v>65</v>
      </c>
      <c r="B144" s="104" t="s">
        <v>223</v>
      </c>
      <c r="C144" s="163">
        <f t="shared" si="78"/>
        <v>870925.21</v>
      </c>
      <c r="D144" s="88">
        <f t="shared" si="79"/>
        <v>870925.21</v>
      </c>
      <c r="E144" s="88"/>
      <c r="F144" s="88">
        <v>870925.21</v>
      </c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124"/>
      <c r="Y144" s="332"/>
      <c r="Z144" s="332"/>
      <c r="AA144" s="332"/>
      <c r="AB144" s="332"/>
      <c r="AC144" s="332"/>
      <c r="AD144" s="332"/>
      <c r="AE144" s="332"/>
      <c r="AF144" s="122"/>
      <c r="AG144" s="119"/>
      <c r="AH144" s="119"/>
      <c r="AI144" s="119"/>
      <c r="AJ144" s="119"/>
    </row>
    <row r="145" spans="1:36" x14ac:dyDescent="0.3">
      <c r="A145" s="81">
        <f t="shared" ref="A145:A175" si="80">A144+1</f>
        <v>66</v>
      </c>
      <c r="B145" s="351" t="s">
        <v>310</v>
      </c>
      <c r="C145" s="163">
        <f t="shared" si="78"/>
        <v>570532.57999999996</v>
      </c>
      <c r="D145" s="88">
        <f t="shared" si="79"/>
        <v>570532.57999999996</v>
      </c>
      <c r="E145" s="88"/>
      <c r="F145" s="88"/>
      <c r="G145" s="88"/>
      <c r="H145" s="88">
        <v>570532.57999999996</v>
      </c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124"/>
      <c r="Y145" s="332"/>
      <c r="Z145" s="332"/>
      <c r="AA145" s="332"/>
      <c r="AB145" s="332"/>
      <c r="AC145" s="332"/>
      <c r="AD145" s="332"/>
      <c r="AE145" s="332"/>
      <c r="AF145" s="122"/>
      <c r="AG145" s="119"/>
      <c r="AH145" s="119"/>
      <c r="AI145" s="119"/>
      <c r="AJ145" s="119"/>
    </row>
    <row r="146" spans="1:36" x14ac:dyDescent="0.3">
      <c r="A146" s="81">
        <f t="shared" si="80"/>
        <v>67</v>
      </c>
      <c r="B146" s="104" t="s">
        <v>312</v>
      </c>
      <c r="C146" s="163">
        <f t="shared" si="78"/>
        <v>1043829.4</v>
      </c>
      <c r="D146" s="88">
        <f t="shared" si="79"/>
        <v>0</v>
      </c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>
        <v>1043829.4</v>
      </c>
      <c r="V146" s="88"/>
      <c r="W146" s="88"/>
      <c r="X146" s="124"/>
      <c r="Y146" s="332"/>
      <c r="Z146" s="332"/>
      <c r="AA146" s="332"/>
      <c r="AB146" s="332"/>
      <c r="AC146" s="332"/>
      <c r="AD146" s="332"/>
      <c r="AE146" s="332"/>
      <c r="AF146" s="122"/>
      <c r="AG146" s="119"/>
      <c r="AH146" s="119"/>
      <c r="AI146" s="119"/>
      <c r="AJ146" s="119"/>
    </row>
    <row r="147" spans="1:36" x14ac:dyDescent="0.3">
      <c r="A147" s="81">
        <f t="shared" si="80"/>
        <v>68</v>
      </c>
      <c r="B147" s="104" t="s">
        <v>225</v>
      </c>
      <c r="C147" s="163">
        <f t="shared" si="78"/>
        <v>213542.9</v>
      </c>
      <c r="D147" s="88">
        <f t="shared" si="79"/>
        <v>213542.9</v>
      </c>
      <c r="E147" s="88"/>
      <c r="F147" s="88"/>
      <c r="G147" s="88"/>
      <c r="H147" s="88"/>
      <c r="I147" s="88">
        <v>213542.9</v>
      </c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124"/>
      <c r="Y147" s="332"/>
      <c r="Z147" s="332"/>
      <c r="AA147" s="332"/>
      <c r="AB147" s="332"/>
      <c r="AC147" s="332"/>
      <c r="AD147" s="332"/>
      <c r="AE147" s="332"/>
      <c r="AF147" s="122"/>
      <c r="AG147" s="119"/>
      <c r="AH147" s="119"/>
      <c r="AI147" s="119"/>
      <c r="AJ147" s="119"/>
    </row>
    <row r="148" spans="1:36" x14ac:dyDescent="0.3">
      <c r="A148" s="81">
        <f t="shared" si="80"/>
        <v>69</v>
      </c>
      <c r="B148" s="104" t="s">
        <v>311</v>
      </c>
      <c r="C148" s="163">
        <f t="shared" si="78"/>
        <v>396331.36</v>
      </c>
      <c r="D148" s="88">
        <f t="shared" si="79"/>
        <v>396331.36</v>
      </c>
      <c r="E148" s="88"/>
      <c r="F148" s="88"/>
      <c r="G148" s="88"/>
      <c r="H148" s="88">
        <v>396331.36</v>
      </c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124"/>
      <c r="Y148" s="332"/>
      <c r="Z148" s="332"/>
      <c r="AA148" s="332"/>
      <c r="AB148" s="332"/>
      <c r="AC148" s="332"/>
      <c r="AD148" s="332"/>
      <c r="AE148" s="332"/>
      <c r="AF148" s="122"/>
      <c r="AG148" s="119"/>
      <c r="AH148" s="119"/>
      <c r="AI148" s="119"/>
      <c r="AJ148" s="119"/>
    </row>
    <row r="149" spans="1:36" x14ac:dyDescent="0.3">
      <c r="A149" s="81">
        <f t="shared" si="80"/>
        <v>70</v>
      </c>
      <c r="B149" s="104" t="s">
        <v>313</v>
      </c>
      <c r="C149" s="163">
        <f t="shared" si="78"/>
        <v>334634.53000000003</v>
      </c>
      <c r="D149" s="88">
        <f t="shared" si="79"/>
        <v>334634.53000000003</v>
      </c>
      <c r="E149" s="88"/>
      <c r="F149" s="88"/>
      <c r="G149" s="88"/>
      <c r="H149" s="88">
        <v>334634.53000000003</v>
      </c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124"/>
      <c r="Y149" s="332"/>
      <c r="Z149" s="332"/>
      <c r="AA149" s="332"/>
      <c r="AB149" s="332"/>
      <c r="AC149" s="332"/>
      <c r="AD149" s="332"/>
      <c r="AE149" s="332"/>
      <c r="AF149" s="122"/>
      <c r="AG149" s="119"/>
      <c r="AH149" s="119"/>
      <c r="AI149" s="119"/>
      <c r="AJ149" s="119"/>
    </row>
    <row r="150" spans="1:36" x14ac:dyDescent="0.3">
      <c r="A150" s="81">
        <f t="shared" si="80"/>
        <v>71</v>
      </c>
      <c r="B150" s="104" t="s">
        <v>318</v>
      </c>
      <c r="C150" s="163">
        <f t="shared" si="78"/>
        <v>1306139.1499999999</v>
      </c>
      <c r="D150" s="88">
        <f t="shared" si="79"/>
        <v>0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>
        <v>1306139.1499999999</v>
      </c>
      <c r="V150" s="88"/>
      <c r="W150" s="88"/>
      <c r="X150" s="124"/>
      <c r="Y150" s="332"/>
      <c r="Z150" s="332"/>
      <c r="AA150" s="332"/>
      <c r="AB150" s="332"/>
      <c r="AC150" s="332"/>
      <c r="AD150" s="332"/>
      <c r="AE150" s="332"/>
      <c r="AF150" s="122"/>
      <c r="AG150" s="119"/>
      <c r="AH150" s="119"/>
      <c r="AI150" s="119"/>
      <c r="AJ150" s="119"/>
    </row>
    <row r="151" spans="1:36" x14ac:dyDescent="0.3">
      <c r="A151" s="81">
        <f t="shared" si="80"/>
        <v>72</v>
      </c>
      <c r="B151" s="104" t="s">
        <v>314</v>
      </c>
      <c r="C151" s="163">
        <f t="shared" ref="C151:C160" si="81">D151+K151+L151+N151+P151+R151+S151+U151+V151+W151</f>
        <v>236636.98</v>
      </c>
      <c r="D151" s="88">
        <f t="shared" ref="D151:D160" si="82">E151+F151+G151+H151+I151</f>
        <v>236636.98</v>
      </c>
      <c r="E151" s="88"/>
      <c r="F151" s="88"/>
      <c r="G151" s="88"/>
      <c r="H151" s="88"/>
      <c r="I151" s="88">
        <v>236636.98</v>
      </c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124"/>
      <c r="Y151" s="332"/>
      <c r="Z151" s="332"/>
      <c r="AA151" s="332"/>
      <c r="AB151" s="332"/>
      <c r="AC151" s="332"/>
      <c r="AD151" s="332"/>
      <c r="AE151" s="332"/>
      <c r="AF151" s="122"/>
      <c r="AG151" s="119"/>
      <c r="AH151" s="119"/>
      <c r="AI151" s="119"/>
      <c r="AJ151" s="119"/>
    </row>
    <row r="152" spans="1:36" x14ac:dyDescent="0.3">
      <c r="A152" s="81">
        <f t="shared" si="80"/>
        <v>73</v>
      </c>
      <c r="B152" s="104" t="s">
        <v>230</v>
      </c>
      <c r="C152" s="163">
        <f t="shared" si="81"/>
        <v>887995.98</v>
      </c>
      <c r="D152" s="88">
        <f t="shared" si="82"/>
        <v>887995.98</v>
      </c>
      <c r="E152" s="88"/>
      <c r="F152" s="88"/>
      <c r="G152" s="88"/>
      <c r="H152" s="88">
        <v>887995.98</v>
      </c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124"/>
      <c r="Y152" s="332"/>
      <c r="Z152" s="332"/>
      <c r="AA152" s="332"/>
      <c r="AB152" s="332"/>
      <c r="AC152" s="332"/>
      <c r="AD152" s="332"/>
      <c r="AE152" s="332"/>
      <c r="AF152" s="122"/>
      <c r="AG152" s="119"/>
      <c r="AH152" s="119"/>
      <c r="AI152" s="119"/>
      <c r="AJ152" s="119"/>
    </row>
    <row r="153" spans="1:36" x14ac:dyDescent="0.3">
      <c r="A153" s="81">
        <f t="shared" si="80"/>
        <v>74</v>
      </c>
      <c r="B153" s="351" t="s">
        <v>315</v>
      </c>
      <c r="C153" s="163">
        <f t="shared" si="81"/>
        <v>330826.36</v>
      </c>
      <c r="D153" s="88">
        <f t="shared" si="82"/>
        <v>330826.36</v>
      </c>
      <c r="E153" s="88"/>
      <c r="F153" s="88"/>
      <c r="G153" s="88"/>
      <c r="H153" s="88"/>
      <c r="I153" s="88">
        <v>330826.36</v>
      </c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124"/>
      <c r="Y153" s="332"/>
      <c r="Z153" s="332"/>
      <c r="AA153" s="332"/>
      <c r="AB153" s="332"/>
      <c r="AC153" s="332"/>
      <c r="AD153" s="332"/>
      <c r="AE153" s="332"/>
      <c r="AF153" s="122"/>
      <c r="AG153" s="119"/>
      <c r="AH153" s="119"/>
      <c r="AI153" s="119"/>
      <c r="AJ153" s="119"/>
    </row>
    <row r="154" spans="1:36" x14ac:dyDescent="0.3">
      <c r="A154" s="81">
        <f t="shared" si="80"/>
        <v>75</v>
      </c>
      <c r="B154" s="351" t="s">
        <v>316</v>
      </c>
      <c r="C154" s="163">
        <f t="shared" si="81"/>
        <v>1864293.56</v>
      </c>
      <c r="D154" s="88">
        <f t="shared" si="82"/>
        <v>0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>
        <v>1864293.56</v>
      </c>
      <c r="V154" s="88"/>
      <c r="W154" s="88"/>
      <c r="X154" s="124"/>
      <c r="Y154" s="332"/>
      <c r="Z154" s="332"/>
      <c r="AA154" s="332"/>
      <c r="AB154" s="332"/>
      <c r="AC154" s="332"/>
      <c r="AD154" s="332"/>
      <c r="AE154" s="332"/>
      <c r="AF154" s="122"/>
      <c r="AG154" s="119"/>
      <c r="AH154" s="119"/>
      <c r="AI154" s="119"/>
      <c r="AJ154" s="119"/>
    </row>
    <row r="155" spans="1:36" x14ac:dyDescent="0.3">
      <c r="A155" s="81">
        <f t="shared" si="80"/>
        <v>76</v>
      </c>
      <c r="B155" s="104" t="s">
        <v>319</v>
      </c>
      <c r="C155" s="163">
        <f t="shared" si="81"/>
        <v>2354456.2599999998</v>
      </c>
      <c r="D155" s="88">
        <f t="shared" si="82"/>
        <v>2354456.2599999998</v>
      </c>
      <c r="E155" s="88"/>
      <c r="F155" s="88"/>
      <c r="G155" s="88"/>
      <c r="H155" s="88">
        <v>1882239.38</v>
      </c>
      <c r="I155" s="88">
        <v>472216.88</v>
      </c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124"/>
      <c r="Y155" s="332"/>
      <c r="Z155" s="332"/>
      <c r="AA155" s="332"/>
      <c r="AB155" s="332"/>
      <c r="AC155" s="332"/>
      <c r="AD155" s="332"/>
      <c r="AE155" s="332"/>
      <c r="AF155" s="122"/>
      <c r="AG155" s="119"/>
      <c r="AH155" s="119"/>
      <c r="AI155" s="119"/>
      <c r="AJ155" s="119"/>
    </row>
    <row r="156" spans="1:36" x14ac:dyDescent="0.3">
      <c r="A156" s="81">
        <f t="shared" si="80"/>
        <v>77</v>
      </c>
      <c r="B156" s="351" t="s">
        <v>235</v>
      </c>
      <c r="C156" s="163">
        <f t="shared" si="81"/>
        <v>1255545.98</v>
      </c>
      <c r="D156" s="88">
        <f t="shared" si="82"/>
        <v>0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>
        <v>1255545.98</v>
      </c>
      <c r="V156" s="88"/>
      <c r="W156" s="88"/>
      <c r="X156" s="124"/>
      <c r="Y156" s="332"/>
      <c r="Z156" s="332"/>
      <c r="AA156" s="332"/>
      <c r="AB156" s="332"/>
      <c r="AC156" s="332"/>
      <c r="AD156" s="332"/>
      <c r="AE156" s="332"/>
      <c r="AF156" s="122"/>
      <c r="AG156" s="119"/>
      <c r="AH156" s="119"/>
      <c r="AI156" s="119"/>
      <c r="AJ156" s="119"/>
    </row>
    <row r="157" spans="1:36" x14ac:dyDescent="0.3">
      <c r="A157" s="81">
        <f t="shared" si="80"/>
        <v>78</v>
      </c>
      <c r="B157" s="351" t="s">
        <v>317</v>
      </c>
      <c r="C157" s="163">
        <f t="shared" si="81"/>
        <v>551467.88</v>
      </c>
      <c r="D157" s="88">
        <f t="shared" si="82"/>
        <v>551467.88</v>
      </c>
      <c r="E157" s="88"/>
      <c r="F157" s="88">
        <v>551467.88</v>
      </c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124"/>
      <c r="Y157" s="332"/>
      <c r="Z157" s="332"/>
      <c r="AA157" s="332"/>
      <c r="AB157" s="332"/>
      <c r="AC157" s="332"/>
      <c r="AD157" s="332"/>
      <c r="AE157" s="332"/>
      <c r="AF157" s="122"/>
      <c r="AG157" s="119"/>
      <c r="AH157" s="119"/>
      <c r="AI157" s="119"/>
      <c r="AJ157" s="119"/>
    </row>
    <row r="158" spans="1:36" x14ac:dyDescent="0.3">
      <c r="A158" s="81">
        <f t="shared" si="80"/>
        <v>79</v>
      </c>
      <c r="B158" s="104" t="s">
        <v>320</v>
      </c>
      <c r="C158" s="163">
        <f t="shared" si="81"/>
        <v>1671094.78</v>
      </c>
      <c r="D158" s="88">
        <f t="shared" si="82"/>
        <v>0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>
        <v>1671094.78</v>
      </c>
      <c r="V158" s="88"/>
      <c r="W158" s="88"/>
      <c r="X158" s="124"/>
      <c r="Y158" s="332"/>
      <c r="Z158" s="332"/>
      <c r="AA158" s="332"/>
      <c r="AB158" s="332"/>
      <c r="AC158" s="332"/>
      <c r="AD158" s="332"/>
      <c r="AE158" s="332"/>
      <c r="AF158" s="122"/>
      <c r="AG158" s="119"/>
      <c r="AH158" s="119"/>
      <c r="AI158" s="119"/>
      <c r="AJ158" s="119"/>
    </row>
    <row r="159" spans="1:36" x14ac:dyDescent="0.3">
      <c r="A159" s="81">
        <f t="shared" si="80"/>
        <v>80</v>
      </c>
      <c r="B159" s="104" t="s">
        <v>321</v>
      </c>
      <c r="C159" s="163">
        <f t="shared" si="81"/>
        <v>630325.62</v>
      </c>
      <c r="D159" s="88">
        <f t="shared" si="82"/>
        <v>630325.62</v>
      </c>
      <c r="E159" s="88"/>
      <c r="F159" s="88"/>
      <c r="G159" s="88"/>
      <c r="H159" s="88">
        <v>630325.62</v>
      </c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124"/>
      <c r="Y159" s="332"/>
      <c r="Z159" s="332"/>
      <c r="AA159" s="332"/>
      <c r="AB159" s="332"/>
      <c r="AC159" s="332"/>
      <c r="AD159" s="332"/>
      <c r="AE159" s="332"/>
      <c r="AF159" s="122"/>
      <c r="AG159" s="119"/>
      <c r="AH159" s="119"/>
      <c r="AI159" s="119"/>
      <c r="AJ159" s="119"/>
    </row>
    <row r="160" spans="1:36" x14ac:dyDescent="0.3">
      <c r="A160" s="81">
        <f t="shared" si="80"/>
        <v>81</v>
      </c>
      <c r="B160" s="104" t="s">
        <v>322</v>
      </c>
      <c r="C160" s="163">
        <f t="shared" si="81"/>
        <v>1082496.32</v>
      </c>
      <c r="D160" s="88">
        <f t="shared" si="82"/>
        <v>1082496.32</v>
      </c>
      <c r="E160" s="88"/>
      <c r="F160" s="88">
        <v>1082496.32</v>
      </c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124"/>
      <c r="Y160" s="332"/>
      <c r="Z160" s="332"/>
      <c r="AA160" s="332"/>
      <c r="AB160" s="332"/>
      <c r="AC160" s="332"/>
      <c r="AD160" s="332"/>
      <c r="AE160" s="332"/>
      <c r="AF160" s="122"/>
      <c r="AG160" s="119"/>
      <c r="AH160" s="119"/>
      <c r="AI160" s="119"/>
      <c r="AJ160" s="119"/>
    </row>
    <row r="161" spans="1:36" x14ac:dyDescent="0.3">
      <c r="A161" s="81">
        <f t="shared" si="80"/>
        <v>82</v>
      </c>
      <c r="B161" s="104" t="s">
        <v>324</v>
      </c>
      <c r="C161" s="163">
        <f t="shared" si="78"/>
        <v>544173.22</v>
      </c>
      <c r="D161" s="88">
        <f t="shared" si="79"/>
        <v>544173.22</v>
      </c>
      <c r="E161" s="88"/>
      <c r="F161" s="88"/>
      <c r="G161" s="88"/>
      <c r="H161" s="88">
        <v>544173.22</v>
      </c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124"/>
      <c r="Y161" s="332"/>
      <c r="Z161" s="332"/>
      <c r="AA161" s="332"/>
      <c r="AB161" s="332"/>
      <c r="AC161" s="332"/>
      <c r="AD161" s="332"/>
      <c r="AE161" s="332"/>
      <c r="AF161" s="122"/>
      <c r="AG161" s="119"/>
      <c r="AH161" s="119"/>
      <c r="AI161" s="119"/>
      <c r="AJ161" s="119"/>
    </row>
    <row r="162" spans="1:36" x14ac:dyDescent="0.3">
      <c r="A162" s="81">
        <f t="shared" si="80"/>
        <v>83</v>
      </c>
      <c r="B162" s="104" t="s">
        <v>323</v>
      </c>
      <c r="C162" s="163">
        <f t="shared" si="78"/>
        <v>518409.35</v>
      </c>
      <c r="D162" s="88">
        <f t="shared" si="79"/>
        <v>518409.35</v>
      </c>
      <c r="E162" s="88"/>
      <c r="F162" s="88"/>
      <c r="G162" s="88"/>
      <c r="H162" s="88">
        <v>518409.35</v>
      </c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124"/>
      <c r="Y162" s="332"/>
      <c r="Z162" s="332"/>
      <c r="AA162" s="332"/>
      <c r="AB162" s="332"/>
      <c r="AC162" s="332"/>
      <c r="AD162" s="332"/>
      <c r="AE162" s="332"/>
      <c r="AF162" s="122"/>
      <c r="AG162" s="119"/>
      <c r="AH162" s="119"/>
      <c r="AI162" s="119"/>
      <c r="AJ162" s="119"/>
    </row>
    <row r="163" spans="1:36" x14ac:dyDescent="0.3">
      <c r="A163" s="81">
        <f t="shared" si="80"/>
        <v>84</v>
      </c>
      <c r="B163" s="104" t="s">
        <v>325</v>
      </c>
      <c r="C163" s="163">
        <f t="shared" ref="C163:C165" si="83">D163+K163+L163+N163+P163+R163+S163+U163+V163+W163</f>
        <v>847498.69</v>
      </c>
      <c r="D163" s="88">
        <f t="shared" ref="D163:D165" si="84">E163+F163+G163+H163+I163</f>
        <v>847498.69</v>
      </c>
      <c r="E163" s="88"/>
      <c r="F163" s="88"/>
      <c r="G163" s="88"/>
      <c r="H163" s="88">
        <v>847498.69</v>
      </c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124"/>
      <c r="Y163" s="332"/>
      <c r="Z163" s="332"/>
      <c r="AA163" s="332"/>
      <c r="AB163" s="332"/>
      <c r="AC163" s="332"/>
      <c r="AD163" s="332"/>
      <c r="AE163" s="332"/>
      <c r="AF163" s="122"/>
      <c r="AG163" s="119"/>
      <c r="AH163" s="119"/>
      <c r="AI163" s="119"/>
      <c r="AJ163" s="119"/>
    </row>
    <row r="164" spans="1:36" x14ac:dyDescent="0.3">
      <c r="A164" s="81">
        <f t="shared" si="80"/>
        <v>85</v>
      </c>
      <c r="B164" s="104" t="s">
        <v>326</v>
      </c>
      <c r="C164" s="163">
        <f t="shared" si="83"/>
        <v>1635829.58</v>
      </c>
      <c r="D164" s="88">
        <f t="shared" si="84"/>
        <v>0</v>
      </c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>
        <v>1635829.58</v>
      </c>
      <c r="V164" s="88"/>
      <c r="W164" s="88"/>
      <c r="X164" s="124"/>
      <c r="Y164" s="332"/>
      <c r="Z164" s="332"/>
      <c r="AA164" s="332"/>
      <c r="AB164" s="332"/>
      <c r="AC164" s="332"/>
      <c r="AD164" s="332"/>
      <c r="AE164" s="332"/>
      <c r="AF164" s="122"/>
      <c r="AG164" s="119"/>
      <c r="AH164" s="119"/>
      <c r="AI164" s="119"/>
      <c r="AJ164" s="119"/>
    </row>
    <row r="165" spans="1:36" x14ac:dyDescent="0.3">
      <c r="A165" s="81">
        <f t="shared" si="80"/>
        <v>86</v>
      </c>
      <c r="B165" s="104" t="s">
        <v>327</v>
      </c>
      <c r="C165" s="163">
        <f t="shared" si="83"/>
        <v>468218.21</v>
      </c>
      <c r="D165" s="88">
        <f t="shared" si="84"/>
        <v>468218.21</v>
      </c>
      <c r="E165" s="88"/>
      <c r="F165" s="88">
        <v>468218.21</v>
      </c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124"/>
      <c r="Y165" s="332"/>
      <c r="Z165" s="332"/>
      <c r="AA165" s="332"/>
      <c r="AB165" s="332"/>
      <c r="AC165" s="332"/>
      <c r="AD165" s="332"/>
      <c r="AE165" s="332"/>
      <c r="AF165" s="122"/>
      <c r="AG165" s="119"/>
      <c r="AH165" s="119"/>
      <c r="AI165" s="119"/>
      <c r="AJ165" s="119"/>
    </row>
    <row r="166" spans="1:36" x14ac:dyDescent="0.3">
      <c r="A166" s="81">
        <f t="shared" si="80"/>
        <v>87</v>
      </c>
      <c r="B166" s="70" t="s">
        <v>330</v>
      </c>
      <c r="C166" s="163">
        <f t="shared" ref="C166:C170" si="85">D166+K166+L166+N166+P166+R166+S166+U166+V166+W166</f>
        <v>241470</v>
      </c>
      <c r="D166" s="88">
        <f t="shared" ref="D166:D170" si="86">E166+F166+G166+H166+I166</f>
        <v>241470</v>
      </c>
      <c r="E166" s="88"/>
      <c r="F166" s="88"/>
      <c r="G166" s="88"/>
      <c r="H166" s="88"/>
      <c r="I166" s="88">
        <v>241470</v>
      </c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124"/>
      <c r="Y166" s="332"/>
      <c r="Z166" s="332"/>
      <c r="AA166" s="332"/>
      <c r="AB166" s="332"/>
      <c r="AC166" s="332"/>
      <c r="AD166" s="332"/>
      <c r="AE166" s="332"/>
      <c r="AF166" s="122"/>
      <c r="AG166" s="119"/>
      <c r="AH166" s="119"/>
      <c r="AI166" s="119"/>
      <c r="AJ166" s="119"/>
    </row>
    <row r="167" spans="1:36" x14ac:dyDescent="0.3">
      <c r="A167" s="81">
        <f t="shared" si="80"/>
        <v>88</v>
      </c>
      <c r="B167" s="70" t="s">
        <v>331</v>
      </c>
      <c r="C167" s="163">
        <f t="shared" si="85"/>
        <v>1053145.1000000001</v>
      </c>
      <c r="D167" s="88">
        <f t="shared" si="86"/>
        <v>1053145.1000000001</v>
      </c>
      <c r="E167" s="88"/>
      <c r="F167" s="88"/>
      <c r="G167" s="88"/>
      <c r="H167" s="88">
        <v>1053145.1000000001</v>
      </c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124"/>
      <c r="Y167" s="332"/>
      <c r="Z167" s="332"/>
      <c r="AA167" s="332"/>
      <c r="AB167" s="332"/>
      <c r="AC167" s="332"/>
      <c r="AD167" s="332"/>
      <c r="AE167" s="332"/>
      <c r="AF167" s="122"/>
      <c r="AG167" s="119"/>
      <c r="AH167" s="119"/>
      <c r="AI167" s="119"/>
      <c r="AJ167" s="119"/>
    </row>
    <row r="168" spans="1:36" x14ac:dyDescent="0.3">
      <c r="A168" s="81">
        <f t="shared" si="80"/>
        <v>89</v>
      </c>
      <c r="B168" s="70" t="s">
        <v>332</v>
      </c>
      <c r="C168" s="163">
        <f t="shared" si="85"/>
        <v>1349285.88</v>
      </c>
      <c r="D168" s="88">
        <f t="shared" si="86"/>
        <v>0</v>
      </c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>
        <v>1349285.88</v>
      </c>
      <c r="V168" s="88"/>
      <c r="W168" s="88"/>
      <c r="X168" s="124"/>
      <c r="Y168" s="332"/>
      <c r="Z168" s="332"/>
      <c r="AA168" s="332"/>
      <c r="AB168" s="332"/>
      <c r="AC168" s="332"/>
      <c r="AD168" s="332"/>
      <c r="AE168" s="332"/>
      <c r="AF168" s="122"/>
      <c r="AG168" s="119"/>
      <c r="AH168" s="119"/>
      <c r="AI168" s="119"/>
      <c r="AJ168" s="119"/>
    </row>
    <row r="169" spans="1:36" x14ac:dyDescent="0.3">
      <c r="A169" s="81">
        <f t="shared" si="80"/>
        <v>90</v>
      </c>
      <c r="B169" s="70" t="s">
        <v>328</v>
      </c>
      <c r="C169" s="163">
        <f t="shared" si="85"/>
        <v>1697478.7400000002</v>
      </c>
      <c r="D169" s="88">
        <f t="shared" si="86"/>
        <v>1697478.7400000002</v>
      </c>
      <c r="E169" s="88"/>
      <c r="F169" s="88"/>
      <c r="G169" s="88">
        <v>487939.63</v>
      </c>
      <c r="H169" s="88">
        <v>1209539.1100000001</v>
      </c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124"/>
      <c r="Y169" s="332"/>
      <c r="Z169" s="332"/>
      <c r="AA169" s="332"/>
      <c r="AB169" s="332"/>
      <c r="AC169" s="332"/>
      <c r="AD169" s="332"/>
      <c r="AE169" s="332"/>
      <c r="AF169" s="122"/>
      <c r="AG169" s="119"/>
      <c r="AH169" s="119"/>
      <c r="AI169" s="119"/>
      <c r="AJ169" s="119"/>
    </row>
    <row r="170" spans="1:36" x14ac:dyDescent="0.3">
      <c r="A170" s="81">
        <f t="shared" si="80"/>
        <v>91</v>
      </c>
      <c r="B170" s="70" t="s">
        <v>329</v>
      </c>
      <c r="C170" s="163">
        <f t="shared" si="85"/>
        <v>981444.59</v>
      </c>
      <c r="D170" s="88">
        <f t="shared" si="86"/>
        <v>0</v>
      </c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>
        <v>981444.59</v>
      </c>
      <c r="V170" s="88"/>
      <c r="W170" s="88"/>
      <c r="X170" s="124"/>
      <c r="Y170" s="332"/>
      <c r="Z170" s="332"/>
      <c r="AA170" s="332"/>
      <c r="AB170" s="332"/>
      <c r="AC170" s="332"/>
      <c r="AD170" s="332"/>
      <c r="AE170" s="332"/>
      <c r="AF170" s="122"/>
      <c r="AG170" s="119"/>
      <c r="AH170" s="119"/>
      <c r="AI170" s="119"/>
      <c r="AJ170" s="119"/>
    </row>
    <row r="171" spans="1:36" x14ac:dyDescent="0.3">
      <c r="A171" s="81">
        <f t="shared" si="80"/>
        <v>92</v>
      </c>
      <c r="B171" s="104" t="s">
        <v>333</v>
      </c>
      <c r="C171" s="163">
        <f t="shared" ref="C171:C173" si="87">D171+K171+L171+N171+P171+R171+S171+U171+V171+W171</f>
        <v>961868.77</v>
      </c>
      <c r="D171" s="88">
        <f t="shared" ref="D171:D173" si="88">E171+F171+G171+H171+I171</f>
        <v>961868.77</v>
      </c>
      <c r="E171" s="88"/>
      <c r="F171" s="88"/>
      <c r="G171" s="88"/>
      <c r="H171" s="88">
        <v>961868.77</v>
      </c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124"/>
      <c r="Y171" s="332"/>
      <c r="Z171" s="332"/>
      <c r="AA171" s="332"/>
      <c r="AB171" s="332"/>
      <c r="AC171" s="332"/>
      <c r="AD171" s="332"/>
      <c r="AE171" s="332"/>
      <c r="AF171" s="122"/>
      <c r="AG171" s="119"/>
      <c r="AH171" s="119"/>
      <c r="AI171" s="119"/>
      <c r="AJ171" s="119"/>
    </row>
    <row r="172" spans="1:36" x14ac:dyDescent="0.3">
      <c r="A172" s="81">
        <f t="shared" si="80"/>
        <v>93</v>
      </c>
      <c r="B172" s="104" t="s">
        <v>334</v>
      </c>
      <c r="C172" s="163">
        <f t="shared" si="87"/>
        <v>1316310.3500000001</v>
      </c>
      <c r="D172" s="88">
        <f t="shared" si="88"/>
        <v>1316310.3500000001</v>
      </c>
      <c r="E172" s="88"/>
      <c r="F172" s="88">
        <v>1316310.3500000001</v>
      </c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124"/>
      <c r="Y172" s="332"/>
      <c r="Z172" s="332"/>
      <c r="AA172" s="332"/>
      <c r="AB172" s="332"/>
      <c r="AC172" s="332"/>
      <c r="AD172" s="332"/>
      <c r="AE172" s="332"/>
      <c r="AF172" s="122"/>
      <c r="AG172" s="119"/>
      <c r="AH172" s="119"/>
      <c r="AI172" s="119"/>
      <c r="AJ172" s="119"/>
    </row>
    <row r="173" spans="1:36" x14ac:dyDescent="0.3">
      <c r="A173" s="81">
        <f t="shared" si="80"/>
        <v>94</v>
      </c>
      <c r="B173" s="104" t="s">
        <v>336</v>
      </c>
      <c r="C173" s="163">
        <f t="shared" si="87"/>
        <v>1341219.24</v>
      </c>
      <c r="D173" s="88">
        <f t="shared" si="88"/>
        <v>1341219.24</v>
      </c>
      <c r="E173" s="88"/>
      <c r="F173" s="88"/>
      <c r="G173" s="88"/>
      <c r="H173" s="88">
        <v>1098624.77</v>
      </c>
      <c r="I173" s="88">
        <v>242594.47</v>
      </c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124"/>
      <c r="Y173" s="332"/>
      <c r="Z173" s="332"/>
      <c r="AA173" s="332"/>
      <c r="AB173" s="332"/>
      <c r="AC173" s="332"/>
      <c r="AD173" s="332"/>
      <c r="AE173" s="332"/>
      <c r="AF173" s="122"/>
      <c r="AG173" s="119"/>
      <c r="AH173" s="119"/>
      <c r="AI173" s="119"/>
      <c r="AJ173" s="119"/>
    </row>
    <row r="174" spans="1:36" x14ac:dyDescent="0.3">
      <c r="A174" s="81">
        <f t="shared" si="80"/>
        <v>95</v>
      </c>
      <c r="B174" s="351" t="s">
        <v>308</v>
      </c>
      <c r="C174" s="163">
        <f>D174+K174+L174+N174+P174+R174+S174+U174+V174+W174</f>
        <v>1392924.46</v>
      </c>
      <c r="D174" s="88">
        <f>E174+F174+G174+H174+I174</f>
        <v>0</v>
      </c>
      <c r="E174" s="88"/>
      <c r="F174" s="88"/>
      <c r="G174" s="88"/>
      <c r="H174" s="88"/>
      <c r="I174" s="88"/>
      <c r="J174" s="88"/>
      <c r="K174" s="88"/>
      <c r="L174" s="88"/>
      <c r="M174" s="88"/>
      <c r="N174" s="88">
        <v>1392924.46</v>
      </c>
      <c r="O174" s="88"/>
      <c r="P174" s="88"/>
      <c r="Q174" s="88"/>
      <c r="R174" s="88"/>
      <c r="S174" s="88"/>
      <c r="T174" s="88"/>
      <c r="U174" s="88"/>
      <c r="V174" s="88"/>
      <c r="W174" s="88"/>
      <c r="X174" s="124"/>
      <c r="Y174" s="332"/>
      <c r="Z174" s="332"/>
      <c r="AA174" s="332"/>
      <c r="AB174" s="332"/>
      <c r="AC174" s="332"/>
      <c r="AD174" s="332"/>
      <c r="AE174" s="332"/>
      <c r="AF174" s="122"/>
      <c r="AG174" s="119"/>
      <c r="AH174" s="119"/>
      <c r="AI174" s="119"/>
      <c r="AJ174" s="119"/>
    </row>
    <row r="175" spans="1:36" x14ac:dyDescent="0.3">
      <c r="A175" s="81">
        <f t="shared" si="80"/>
        <v>96</v>
      </c>
      <c r="B175" s="351" t="s">
        <v>257</v>
      </c>
      <c r="C175" s="163">
        <f>D175+K175+L175+N175+P175+R175+S175+U175+V175+W175</f>
        <v>373241.39</v>
      </c>
      <c r="D175" s="88">
        <f>E175+F175+G175+H175+I175</f>
        <v>373241.39</v>
      </c>
      <c r="E175" s="88"/>
      <c r="F175" s="88"/>
      <c r="G175" s="88">
        <v>373241.39</v>
      </c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124"/>
      <c r="Y175" s="332"/>
      <c r="Z175" s="332"/>
      <c r="AA175" s="332"/>
      <c r="AB175" s="332"/>
      <c r="AC175" s="332"/>
      <c r="AD175" s="332"/>
      <c r="AE175" s="332"/>
      <c r="AF175" s="122"/>
      <c r="AG175" s="119"/>
      <c r="AH175" s="119"/>
      <c r="AI175" s="119"/>
      <c r="AJ175" s="119"/>
    </row>
    <row r="176" spans="1:36" x14ac:dyDescent="0.3">
      <c r="A176" s="356" t="s">
        <v>35</v>
      </c>
      <c r="B176" s="356"/>
      <c r="C176" s="88">
        <f t="shared" ref="C176:W176" si="89">SUM(C143:C175)</f>
        <v>32549619.490000006</v>
      </c>
      <c r="D176" s="88">
        <f t="shared" si="89"/>
        <v>17823205.039999999</v>
      </c>
      <c r="E176" s="88">
        <f t="shared" si="89"/>
        <v>0</v>
      </c>
      <c r="F176" s="88">
        <f t="shared" si="89"/>
        <v>4289417.9700000007</v>
      </c>
      <c r="G176" s="88">
        <f t="shared" si="89"/>
        <v>861181.02</v>
      </c>
      <c r="H176" s="88">
        <f t="shared" si="89"/>
        <v>10935318.459999997</v>
      </c>
      <c r="I176" s="88">
        <f t="shared" si="89"/>
        <v>1737287.59</v>
      </c>
      <c r="J176" s="88">
        <f t="shared" si="89"/>
        <v>0</v>
      </c>
      <c r="K176" s="88">
        <f t="shared" si="89"/>
        <v>0</v>
      </c>
      <c r="L176" s="88">
        <f t="shared" si="89"/>
        <v>0</v>
      </c>
      <c r="M176" s="88">
        <f t="shared" si="89"/>
        <v>0</v>
      </c>
      <c r="N176" s="88">
        <f t="shared" si="89"/>
        <v>1392924.46</v>
      </c>
      <c r="O176" s="88">
        <f t="shared" si="89"/>
        <v>0</v>
      </c>
      <c r="P176" s="88">
        <f t="shared" si="89"/>
        <v>0</v>
      </c>
      <c r="Q176" s="88">
        <f t="shared" si="89"/>
        <v>0</v>
      </c>
      <c r="R176" s="88">
        <f t="shared" si="89"/>
        <v>0</v>
      </c>
      <c r="S176" s="88">
        <f t="shared" si="89"/>
        <v>0</v>
      </c>
      <c r="T176" s="88">
        <f t="shared" si="89"/>
        <v>0</v>
      </c>
      <c r="U176" s="88">
        <f t="shared" si="89"/>
        <v>13333489.989999998</v>
      </c>
      <c r="V176" s="88">
        <f t="shared" si="89"/>
        <v>0</v>
      </c>
      <c r="W176" s="88">
        <f t="shared" si="89"/>
        <v>0</v>
      </c>
      <c r="X176" s="124"/>
      <c r="Y176" s="332"/>
      <c r="Z176" s="332"/>
      <c r="AA176" s="332"/>
      <c r="AB176" s="332"/>
      <c r="AC176" s="332"/>
      <c r="AD176" s="332"/>
      <c r="AE176" s="332"/>
      <c r="AF176" s="122"/>
      <c r="AG176" s="119"/>
      <c r="AH176" s="119"/>
      <c r="AI176" s="119"/>
      <c r="AJ176" s="119"/>
    </row>
    <row r="177" spans="1:36" x14ac:dyDescent="0.3">
      <c r="A177" s="382" t="s">
        <v>266</v>
      </c>
      <c r="B177" s="383"/>
      <c r="C177" s="80">
        <f t="shared" ref="C177:W177" si="90">C141+C176</f>
        <v>33960226.950000003</v>
      </c>
      <c r="D177" s="80">
        <f t="shared" si="90"/>
        <v>18239725.640000001</v>
      </c>
      <c r="E177" s="80">
        <f t="shared" si="90"/>
        <v>0</v>
      </c>
      <c r="F177" s="80">
        <f t="shared" si="90"/>
        <v>4289417.9700000007</v>
      </c>
      <c r="G177" s="80">
        <f t="shared" si="90"/>
        <v>1277701.6200000001</v>
      </c>
      <c r="H177" s="80">
        <f t="shared" si="90"/>
        <v>10935318.459999997</v>
      </c>
      <c r="I177" s="80">
        <f t="shared" si="90"/>
        <v>1737287.59</v>
      </c>
      <c r="J177" s="80">
        <f t="shared" si="90"/>
        <v>0</v>
      </c>
      <c r="K177" s="80">
        <f t="shared" si="90"/>
        <v>0</v>
      </c>
      <c r="L177" s="80">
        <f t="shared" si="90"/>
        <v>0</v>
      </c>
      <c r="M177" s="80">
        <f t="shared" si="90"/>
        <v>0</v>
      </c>
      <c r="N177" s="80">
        <f t="shared" si="90"/>
        <v>1392924.46</v>
      </c>
      <c r="O177" s="80">
        <f t="shared" si="90"/>
        <v>0</v>
      </c>
      <c r="P177" s="80">
        <f t="shared" si="90"/>
        <v>0</v>
      </c>
      <c r="Q177" s="80">
        <f t="shared" si="90"/>
        <v>0</v>
      </c>
      <c r="R177" s="80">
        <f t="shared" si="90"/>
        <v>0</v>
      </c>
      <c r="S177" s="80">
        <f t="shared" si="90"/>
        <v>0</v>
      </c>
      <c r="T177" s="80">
        <f t="shared" si="90"/>
        <v>0</v>
      </c>
      <c r="U177" s="80">
        <f t="shared" si="90"/>
        <v>13333489.989999998</v>
      </c>
      <c r="V177" s="80">
        <f t="shared" si="90"/>
        <v>0</v>
      </c>
      <c r="W177" s="80">
        <f t="shared" si="90"/>
        <v>994086.86</v>
      </c>
      <c r="X177" s="124"/>
      <c r="Y177" s="332"/>
      <c r="Z177" s="332"/>
      <c r="AA177" s="332"/>
      <c r="AB177" s="332"/>
      <c r="AC177" s="332"/>
      <c r="AD177" s="332"/>
      <c r="AE177" s="332"/>
      <c r="AF177" s="122"/>
      <c r="AG177" s="119"/>
      <c r="AH177" s="119"/>
      <c r="AI177" s="119"/>
      <c r="AJ177" s="119"/>
    </row>
    <row r="178" spans="1:36" x14ac:dyDescent="0.3">
      <c r="A178" s="261"/>
      <c r="B178" s="262" t="s">
        <v>83</v>
      </c>
      <c r="C178" s="167">
        <f t="shared" ref="C178:W178" si="91">C177+C135+C127+C82+C66+C56+C39+C17+C118+C130+C21</f>
        <v>99456884.129999995</v>
      </c>
      <c r="D178" s="167">
        <f t="shared" si="91"/>
        <v>24000102.300000001</v>
      </c>
      <c r="E178" s="167">
        <f t="shared" si="91"/>
        <v>2216912.16</v>
      </c>
      <c r="F178" s="167">
        <f t="shared" si="91"/>
        <v>4289417.9700000007</v>
      </c>
      <c r="G178" s="167">
        <f t="shared" si="91"/>
        <v>1677188.62</v>
      </c>
      <c r="H178" s="167">
        <f t="shared" si="91"/>
        <v>11362045.459999997</v>
      </c>
      <c r="I178" s="167">
        <f t="shared" si="91"/>
        <v>4454538.09</v>
      </c>
      <c r="J178" s="167">
        <f t="shared" si="91"/>
        <v>0</v>
      </c>
      <c r="K178" s="167">
        <f t="shared" si="91"/>
        <v>0</v>
      </c>
      <c r="L178" s="167">
        <f t="shared" si="91"/>
        <v>0</v>
      </c>
      <c r="M178" s="167">
        <f t="shared" si="91"/>
        <v>1990.7</v>
      </c>
      <c r="N178" s="167">
        <f t="shared" si="91"/>
        <v>8077565.0600000005</v>
      </c>
      <c r="O178" s="167">
        <f t="shared" si="91"/>
        <v>0</v>
      </c>
      <c r="P178" s="167">
        <f t="shared" si="91"/>
        <v>0</v>
      </c>
      <c r="Q178" s="167">
        <f t="shared" si="91"/>
        <v>2016.37</v>
      </c>
      <c r="R178" s="167">
        <f t="shared" si="91"/>
        <v>27616502.899999999</v>
      </c>
      <c r="S178" s="167">
        <f t="shared" si="91"/>
        <v>0</v>
      </c>
      <c r="T178" s="167">
        <f t="shared" si="91"/>
        <v>0</v>
      </c>
      <c r="U178" s="167">
        <f t="shared" si="91"/>
        <v>13333489.989999998</v>
      </c>
      <c r="V178" s="167">
        <f t="shared" si="91"/>
        <v>0</v>
      </c>
      <c r="W178" s="167">
        <f t="shared" si="91"/>
        <v>26429223.879999995</v>
      </c>
      <c r="X178" s="124"/>
    </row>
    <row r="179" spans="1:36" s="120" customFormat="1" x14ac:dyDescent="0.3">
      <c r="A179" s="263"/>
      <c r="B179" s="264" t="s">
        <v>133</v>
      </c>
      <c r="C179" s="325">
        <f>(C178-W178)*0.0214</f>
        <v>1562791.9293499999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332"/>
    </row>
    <row r="180" spans="1:36" s="120" customFormat="1" ht="31.2" x14ac:dyDescent="0.3">
      <c r="A180" s="263"/>
      <c r="B180" s="265" t="s">
        <v>134</v>
      </c>
      <c r="C180" s="325">
        <f>C178+C179</f>
        <v>101019676.05935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332"/>
    </row>
  </sheetData>
  <autoFilter ref="A9:AW181"/>
  <mergeCells count="63">
    <mergeCell ref="AI4:AI9"/>
    <mergeCell ref="A10:W10"/>
    <mergeCell ref="AH4:AH8"/>
    <mergeCell ref="H5:H7"/>
    <mergeCell ref="I5:I7"/>
    <mergeCell ref="D5:D7"/>
    <mergeCell ref="J5:J7"/>
    <mergeCell ref="AF4:AF8"/>
    <mergeCell ref="E5:E7"/>
    <mergeCell ref="F5:F7"/>
    <mergeCell ref="G5:G7"/>
    <mergeCell ref="A177:B177"/>
    <mergeCell ref="A128:W128"/>
    <mergeCell ref="A131:W131"/>
    <mergeCell ref="A23:W23"/>
    <mergeCell ref="A66:B66"/>
    <mergeCell ref="A62:B62"/>
    <mergeCell ref="A55:B55"/>
    <mergeCell ref="A56:B56"/>
    <mergeCell ref="A119:W119"/>
    <mergeCell ref="A83:W83"/>
    <mergeCell ref="A118:B118"/>
    <mergeCell ref="A38:B38"/>
    <mergeCell ref="A136:W136"/>
    <mergeCell ref="A104:B104"/>
    <mergeCell ref="A100:C100"/>
    <mergeCell ref="A176:B176"/>
    <mergeCell ref="AE2:AG2"/>
    <mergeCell ref="D4:I4"/>
    <mergeCell ref="J4:L4"/>
    <mergeCell ref="M4:N7"/>
    <mergeCell ref="O4:P7"/>
    <mergeCell ref="Q4:R7"/>
    <mergeCell ref="T4:U7"/>
    <mergeCell ref="V4:V7"/>
    <mergeCell ref="W4:W7"/>
    <mergeCell ref="K5:K7"/>
    <mergeCell ref="L5:L7"/>
    <mergeCell ref="AG4:AG8"/>
    <mergeCell ref="A1:W1"/>
    <mergeCell ref="A67:W67"/>
    <mergeCell ref="A40:W40"/>
    <mergeCell ref="A57:W57"/>
    <mergeCell ref="A19:B19"/>
    <mergeCell ref="A21:B21"/>
    <mergeCell ref="A22:B22"/>
    <mergeCell ref="A30:B30"/>
    <mergeCell ref="A39:B39"/>
    <mergeCell ref="A31:B31"/>
    <mergeCell ref="A35:B35"/>
    <mergeCell ref="A14:B14"/>
    <mergeCell ref="A16:B16"/>
    <mergeCell ref="A17:B17"/>
    <mergeCell ref="A13:B13"/>
    <mergeCell ref="A65:B65"/>
    <mergeCell ref="A78:B78"/>
    <mergeCell ref="A142:C142"/>
    <mergeCell ref="A93:B93"/>
    <mergeCell ref="A84:C84"/>
    <mergeCell ref="A90:C90"/>
    <mergeCell ref="A94:C94"/>
    <mergeCell ref="A141:B141"/>
    <mergeCell ref="A87:B87"/>
  </mergeCells>
  <conditionalFormatting sqref="B143">
    <cfRule type="duplicateValues" dxfId="7" priority="4"/>
  </conditionalFormatting>
  <conditionalFormatting sqref="B166:B168">
    <cfRule type="duplicateValues" dxfId="6" priority="3"/>
  </conditionalFormatting>
  <conditionalFormatting sqref="B169:B170">
    <cfRule type="duplicateValues" dxfId="5" priority="1682"/>
  </conditionalFormatting>
  <conditionalFormatting sqref="B88">
    <cfRule type="duplicateValues" dxfId="4" priority="1"/>
  </conditionalFormatting>
  <pageMargins left="0.23622047244094491" right="0.23622047244094491" top="0.55118110236220474" bottom="0.39370078740157483" header="0.31496062992125984" footer="0.28000000000000003"/>
  <pageSetup paperSize="9" scale="33" orientation="landscape" r:id="rId1"/>
  <headerFooter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view="pageBreakPreview" zoomScale="60" zoomScaleNormal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P25" sqref="P25"/>
    </sheetView>
  </sheetViews>
  <sheetFormatPr defaultColWidth="9.109375" defaultRowHeight="15.6" x14ac:dyDescent="0.3"/>
  <cols>
    <col min="1" max="1" width="9" style="296" customWidth="1"/>
    <col min="2" max="2" width="58.109375" style="297" customWidth="1"/>
    <col min="3" max="3" width="20" style="332" customWidth="1"/>
    <col min="4" max="4" width="16.44140625" style="332" customWidth="1"/>
    <col min="5" max="5" width="15.88671875" style="332" customWidth="1"/>
    <col min="6" max="6" width="16.5546875" style="332" customWidth="1"/>
    <col min="7" max="7" width="15.6640625" style="332" customWidth="1"/>
    <col min="8" max="8" width="15.44140625" style="332" customWidth="1"/>
    <col min="9" max="9" width="15.88671875" style="332" customWidth="1"/>
    <col min="10" max="10" width="10.44140625" style="13" customWidth="1"/>
    <col min="11" max="11" width="10.6640625" style="332" customWidth="1"/>
    <col min="12" max="12" width="9.5546875" style="332" bestFit="1" customWidth="1"/>
    <col min="13" max="13" width="7.33203125" style="332" customWidth="1"/>
    <col min="14" max="14" width="17.77734375" style="332" customWidth="1"/>
    <col min="15" max="15" width="8.33203125" style="332" customWidth="1"/>
    <col min="16" max="16" width="18.44140625" style="332" bestFit="1" customWidth="1"/>
    <col min="17" max="17" width="7.33203125" style="332" customWidth="1"/>
    <col min="18" max="18" width="14.88671875" style="332" customWidth="1"/>
    <col min="19" max="19" width="14.44140625" style="332" bestFit="1" customWidth="1"/>
    <col min="20" max="20" width="8.44140625" style="332" customWidth="1"/>
    <col min="21" max="21" width="16.88671875" style="332" customWidth="1"/>
    <col min="22" max="22" width="14.33203125" style="332" customWidth="1"/>
    <col min="23" max="23" width="15.44140625" style="332" customWidth="1"/>
    <col min="24" max="28" width="16.88671875" style="332" hidden="1" customWidth="1"/>
    <col min="29" max="29" width="13.88671875" style="120" hidden="1" customWidth="1"/>
    <col min="30" max="30" width="15" style="120" hidden="1" customWidth="1"/>
    <col min="31" max="31" width="13.88671875" style="120" hidden="1" customWidth="1"/>
    <col min="32" max="32" width="10.5546875" style="120" hidden="1" customWidth="1"/>
    <col min="33" max="33" width="15.5546875" style="120" hidden="1" customWidth="1"/>
    <col min="34" max="34" width="12.44140625" style="120" hidden="1" customWidth="1"/>
    <col min="35" max="35" width="17" style="120" hidden="1" customWidth="1"/>
    <col min="36" max="36" width="17.109375" style="120" hidden="1" customWidth="1"/>
    <col min="37" max="37" width="20.6640625" style="120" hidden="1" customWidth="1"/>
    <col min="38" max="38" width="10.6640625" style="120" hidden="1" customWidth="1"/>
    <col min="39" max="39" width="12.109375" style="120" hidden="1" customWidth="1"/>
    <col min="40" max="40" width="11.6640625" style="120" hidden="1" customWidth="1"/>
    <col min="41" max="41" width="10.33203125" style="120" hidden="1" customWidth="1"/>
    <col min="42" max="43" width="9.109375" style="120" hidden="1" customWidth="1"/>
    <col min="44" max="45" width="0" style="120" hidden="1" customWidth="1"/>
    <col min="46" max="16384" width="9.109375" style="120"/>
  </cols>
  <sheetData>
    <row r="1" spans="1:40" x14ac:dyDescent="0.3">
      <c r="A1" s="397" t="s">
        <v>282</v>
      </c>
      <c r="B1" s="397"/>
      <c r="C1" s="397"/>
      <c r="D1" s="397"/>
      <c r="E1" s="475"/>
      <c r="F1" s="475"/>
      <c r="G1" s="475"/>
      <c r="H1" s="475"/>
      <c r="I1" s="475"/>
      <c r="J1" s="397"/>
      <c r="K1" s="397"/>
      <c r="L1" s="397"/>
      <c r="M1" s="397"/>
      <c r="N1" s="397"/>
      <c r="O1" s="397"/>
      <c r="P1" s="475"/>
      <c r="Q1" s="397"/>
      <c r="R1" s="397"/>
      <c r="S1" s="397"/>
      <c r="T1" s="397"/>
      <c r="U1" s="475"/>
      <c r="V1" s="397"/>
      <c r="W1" s="397"/>
      <c r="X1" s="335"/>
      <c r="Y1" s="335"/>
      <c r="Z1" s="335"/>
      <c r="AA1" s="335"/>
      <c r="AB1" s="335"/>
      <c r="AC1" s="335"/>
      <c r="AD1" s="335"/>
      <c r="AE1" s="335"/>
      <c r="AF1" s="335"/>
      <c r="AG1" s="119"/>
      <c r="AH1" s="119"/>
      <c r="AI1" s="119"/>
      <c r="AJ1" s="119"/>
      <c r="AK1" s="119"/>
      <c r="AL1" s="119"/>
    </row>
    <row r="2" spans="1:40" x14ac:dyDescent="0.3">
      <c r="A2" s="7"/>
      <c r="B2" s="9"/>
      <c r="AC2" s="332"/>
      <c r="AD2" s="332"/>
      <c r="AE2" s="122"/>
      <c r="AF2" s="119"/>
      <c r="AG2" s="119"/>
      <c r="AH2" s="119"/>
      <c r="AI2" s="413" t="s">
        <v>0</v>
      </c>
      <c r="AJ2" s="413"/>
      <c r="AK2" s="413"/>
      <c r="AL2" s="119"/>
    </row>
    <row r="3" spans="1:40" ht="47.25" customHeight="1" x14ac:dyDescent="0.3">
      <c r="A3" s="479" t="s">
        <v>1</v>
      </c>
      <c r="B3" s="479" t="s">
        <v>2</v>
      </c>
      <c r="C3" s="474" t="s">
        <v>3</v>
      </c>
      <c r="D3" s="480" t="s">
        <v>4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2"/>
      <c r="X3" s="124"/>
      <c r="Y3" s="124"/>
      <c r="Z3" s="124"/>
      <c r="AA3" s="124"/>
      <c r="AB3" s="124"/>
      <c r="AC3" s="124"/>
      <c r="AD3" s="125"/>
      <c r="AE3" s="122"/>
      <c r="AF3" s="119"/>
      <c r="AG3" s="119"/>
      <c r="AH3" s="119"/>
      <c r="AI3" s="119"/>
      <c r="AJ3" s="119"/>
      <c r="AK3" s="119"/>
      <c r="AL3" s="119"/>
    </row>
    <row r="4" spans="1:40" ht="54.75" customHeight="1" x14ac:dyDescent="0.3">
      <c r="A4" s="401"/>
      <c r="B4" s="401"/>
      <c r="C4" s="387"/>
      <c r="D4" s="470" t="s">
        <v>5</v>
      </c>
      <c r="E4" s="470"/>
      <c r="F4" s="470"/>
      <c r="G4" s="470"/>
      <c r="H4" s="470"/>
      <c r="I4" s="470"/>
      <c r="J4" s="470" t="s">
        <v>6</v>
      </c>
      <c r="K4" s="470"/>
      <c r="L4" s="470"/>
      <c r="M4" s="470" t="s">
        <v>7</v>
      </c>
      <c r="N4" s="470"/>
      <c r="O4" s="470" t="s">
        <v>8</v>
      </c>
      <c r="P4" s="470"/>
      <c r="Q4" s="470" t="s">
        <v>9</v>
      </c>
      <c r="R4" s="470"/>
      <c r="S4" s="474" t="s">
        <v>24</v>
      </c>
      <c r="T4" s="470" t="s">
        <v>10</v>
      </c>
      <c r="U4" s="470"/>
      <c r="V4" s="470" t="s">
        <v>11</v>
      </c>
      <c r="W4" s="470" t="s">
        <v>12</v>
      </c>
      <c r="X4" s="267"/>
      <c r="Y4" s="268"/>
      <c r="Z4" s="268"/>
      <c r="AA4" s="268"/>
      <c r="AB4" s="268"/>
      <c r="AC4" s="269"/>
      <c r="AD4" s="347"/>
      <c r="AE4" s="347"/>
      <c r="AF4" s="347"/>
      <c r="AG4" s="347"/>
      <c r="AH4" s="347"/>
      <c r="AI4" s="423" t="s">
        <v>13</v>
      </c>
      <c r="AJ4" s="423" t="s">
        <v>14</v>
      </c>
      <c r="AK4" s="423" t="s">
        <v>15</v>
      </c>
      <c r="AL4" s="119"/>
    </row>
    <row r="5" spans="1:40" ht="15.75" customHeight="1" x14ac:dyDescent="0.3">
      <c r="A5" s="401"/>
      <c r="B5" s="401"/>
      <c r="C5" s="387"/>
      <c r="D5" s="470" t="s">
        <v>16</v>
      </c>
      <c r="E5" s="470" t="s">
        <v>17</v>
      </c>
      <c r="F5" s="470" t="s">
        <v>18</v>
      </c>
      <c r="G5" s="470" t="s">
        <v>19</v>
      </c>
      <c r="H5" s="470" t="s">
        <v>20</v>
      </c>
      <c r="I5" s="470" t="s">
        <v>21</v>
      </c>
      <c r="J5" s="471"/>
      <c r="K5" s="470" t="s">
        <v>22</v>
      </c>
      <c r="L5" s="470" t="s">
        <v>23</v>
      </c>
      <c r="M5" s="470"/>
      <c r="N5" s="470"/>
      <c r="O5" s="470"/>
      <c r="P5" s="470"/>
      <c r="Q5" s="470"/>
      <c r="R5" s="470"/>
      <c r="S5" s="387"/>
      <c r="T5" s="470"/>
      <c r="U5" s="470"/>
      <c r="V5" s="470"/>
      <c r="W5" s="470"/>
      <c r="X5" s="267"/>
      <c r="Y5" s="268"/>
      <c r="Z5" s="268"/>
      <c r="AA5" s="268"/>
      <c r="AB5" s="268"/>
      <c r="AC5" s="269"/>
      <c r="AD5" s="347"/>
      <c r="AE5" s="347"/>
      <c r="AF5" s="347"/>
      <c r="AG5" s="347"/>
      <c r="AH5" s="347"/>
      <c r="AI5" s="423"/>
      <c r="AJ5" s="423"/>
      <c r="AK5" s="423"/>
      <c r="AL5" s="119"/>
    </row>
    <row r="6" spans="1:40" ht="15.75" customHeight="1" x14ac:dyDescent="0.3">
      <c r="A6" s="401"/>
      <c r="B6" s="401"/>
      <c r="C6" s="387"/>
      <c r="D6" s="470"/>
      <c r="E6" s="470"/>
      <c r="F6" s="470"/>
      <c r="G6" s="470"/>
      <c r="H6" s="470"/>
      <c r="I6" s="470"/>
      <c r="J6" s="471"/>
      <c r="K6" s="470"/>
      <c r="L6" s="470"/>
      <c r="M6" s="470"/>
      <c r="N6" s="470"/>
      <c r="O6" s="470"/>
      <c r="P6" s="470"/>
      <c r="Q6" s="470"/>
      <c r="R6" s="470"/>
      <c r="S6" s="387"/>
      <c r="T6" s="470"/>
      <c r="U6" s="470"/>
      <c r="V6" s="470"/>
      <c r="W6" s="470"/>
      <c r="X6" s="267"/>
      <c r="Y6" s="268"/>
      <c r="Z6" s="268"/>
      <c r="AA6" s="268"/>
      <c r="AB6" s="268"/>
      <c r="AC6" s="269" t="s">
        <v>25</v>
      </c>
      <c r="AD6" s="347" t="s">
        <v>26</v>
      </c>
      <c r="AE6" s="347" t="s">
        <v>27</v>
      </c>
      <c r="AF6" s="347" t="s">
        <v>28</v>
      </c>
      <c r="AG6" s="347" t="s">
        <v>29</v>
      </c>
      <c r="AH6" s="347"/>
      <c r="AI6" s="423"/>
      <c r="AJ6" s="423"/>
      <c r="AK6" s="423"/>
      <c r="AL6" s="119"/>
    </row>
    <row r="7" spans="1:40" ht="84" customHeight="1" x14ac:dyDescent="0.3">
      <c r="A7" s="402"/>
      <c r="B7" s="402"/>
      <c r="C7" s="388"/>
      <c r="D7" s="470"/>
      <c r="E7" s="470"/>
      <c r="F7" s="470"/>
      <c r="G7" s="470"/>
      <c r="H7" s="470"/>
      <c r="I7" s="470"/>
      <c r="J7" s="471"/>
      <c r="K7" s="470"/>
      <c r="L7" s="470"/>
      <c r="M7" s="470"/>
      <c r="N7" s="470"/>
      <c r="O7" s="470"/>
      <c r="P7" s="470"/>
      <c r="Q7" s="470"/>
      <c r="R7" s="470"/>
      <c r="S7" s="388"/>
      <c r="T7" s="470"/>
      <c r="U7" s="470"/>
      <c r="V7" s="470"/>
      <c r="W7" s="470"/>
      <c r="X7" s="267"/>
      <c r="Y7" s="268"/>
      <c r="Z7" s="268"/>
      <c r="AA7" s="268"/>
      <c r="AB7" s="268"/>
      <c r="AC7" s="269"/>
      <c r="AD7" s="347"/>
      <c r="AE7" s="347"/>
      <c r="AF7" s="347"/>
      <c r="AG7" s="347"/>
      <c r="AH7" s="347"/>
      <c r="AI7" s="423"/>
      <c r="AJ7" s="423"/>
      <c r="AK7" s="423"/>
      <c r="AL7" s="119"/>
    </row>
    <row r="8" spans="1:40" x14ac:dyDescent="0.3">
      <c r="A8" s="334"/>
      <c r="B8" s="127"/>
      <c r="C8" s="347" t="s">
        <v>30</v>
      </c>
      <c r="D8" s="347" t="s">
        <v>30</v>
      </c>
      <c r="E8" s="347" t="s">
        <v>30</v>
      </c>
      <c r="F8" s="347" t="s">
        <v>30</v>
      </c>
      <c r="G8" s="347" t="s">
        <v>30</v>
      </c>
      <c r="H8" s="347" t="s">
        <v>30</v>
      </c>
      <c r="I8" s="347" t="s">
        <v>30</v>
      </c>
      <c r="J8" s="349" t="s">
        <v>31</v>
      </c>
      <c r="K8" s="347" t="s">
        <v>30</v>
      </c>
      <c r="L8" s="347" t="s">
        <v>30</v>
      </c>
      <c r="M8" s="347" t="s">
        <v>32</v>
      </c>
      <c r="N8" s="347" t="s">
        <v>30</v>
      </c>
      <c r="O8" s="347" t="s">
        <v>32</v>
      </c>
      <c r="P8" s="347" t="s">
        <v>30</v>
      </c>
      <c r="Q8" s="347" t="s">
        <v>32</v>
      </c>
      <c r="R8" s="347" t="s">
        <v>30</v>
      </c>
      <c r="S8" s="347" t="s">
        <v>30</v>
      </c>
      <c r="T8" s="347" t="s">
        <v>33</v>
      </c>
      <c r="U8" s="347" t="s">
        <v>30</v>
      </c>
      <c r="V8" s="347" t="s">
        <v>30</v>
      </c>
      <c r="W8" s="347" t="s">
        <v>30</v>
      </c>
      <c r="X8" s="267"/>
      <c r="Y8" s="268"/>
      <c r="Z8" s="268"/>
      <c r="AA8" s="268"/>
      <c r="AB8" s="268"/>
      <c r="AC8" s="269"/>
      <c r="AD8" s="347"/>
      <c r="AE8" s="347"/>
      <c r="AF8" s="347"/>
      <c r="AG8" s="347"/>
      <c r="AH8" s="347"/>
      <c r="AI8" s="423"/>
      <c r="AJ8" s="423"/>
      <c r="AK8" s="423"/>
      <c r="AL8" s="7"/>
    </row>
    <row r="9" spans="1:40" x14ac:dyDescent="0.3">
      <c r="A9" s="130">
        <v>1</v>
      </c>
      <c r="B9" s="129">
        <v>2</v>
      </c>
      <c r="C9" s="130">
        <v>3</v>
      </c>
      <c r="D9" s="129">
        <v>4</v>
      </c>
      <c r="E9" s="130">
        <v>5</v>
      </c>
      <c r="F9" s="129">
        <v>6</v>
      </c>
      <c r="G9" s="130">
        <v>7</v>
      </c>
      <c r="H9" s="129">
        <v>8</v>
      </c>
      <c r="I9" s="130">
        <v>9</v>
      </c>
      <c r="J9" s="349">
        <v>10</v>
      </c>
      <c r="K9" s="130">
        <v>11</v>
      </c>
      <c r="L9" s="129">
        <v>12</v>
      </c>
      <c r="M9" s="130">
        <v>13</v>
      </c>
      <c r="N9" s="129">
        <v>14</v>
      </c>
      <c r="O9" s="130">
        <v>15</v>
      </c>
      <c r="P9" s="129">
        <v>16</v>
      </c>
      <c r="Q9" s="130">
        <v>17</v>
      </c>
      <c r="R9" s="129">
        <v>18</v>
      </c>
      <c r="S9" s="130">
        <v>19</v>
      </c>
      <c r="T9" s="129">
        <v>20</v>
      </c>
      <c r="U9" s="130">
        <v>21</v>
      </c>
      <c r="V9" s="129">
        <v>22</v>
      </c>
      <c r="W9" s="130">
        <v>23</v>
      </c>
      <c r="X9" s="134"/>
      <c r="Y9" s="134"/>
      <c r="Z9" s="134"/>
      <c r="AA9" s="134"/>
      <c r="AB9" s="134"/>
      <c r="AC9" s="133"/>
      <c r="AD9" s="132"/>
      <c r="AE9" s="132"/>
      <c r="AF9" s="134"/>
      <c r="AG9" s="11"/>
      <c r="AH9" s="11"/>
      <c r="AI9" s="11"/>
      <c r="AJ9" s="11"/>
      <c r="AK9" s="11"/>
      <c r="AL9" s="11"/>
    </row>
    <row r="10" spans="1:40" s="190" customFormat="1" ht="18.75" customHeight="1" x14ac:dyDescent="0.3">
      <c r="A10" s="465" t="s">
        <v>99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206"/>
      <c r="Y10" s="206"/>
      <c r="Z10" s="206"/>
      <c r="AA10" s="270" t="s">
        <v>34</v>
      </c>
      <c r="AB10" s="207"/>
      <c r="AC10" s="207"/>
      <c r="AD10" s="207"/>
      <c r="AE10" s="207"/>
      <c r="AF10" s="207"/>
      <c r="AG10" s="167"/>
      <c r="AH10" s="167"/>
      <c r="AI10" s="167"/>
      <c r="AJ10" s="183"/>
      <c r="AK10" s="119"/>
      <c r="AL10" s="119"/>
    </row>
    <row r="11" spans="1:40" ht="15.75" customHeight="1" x14ac:dyDescent="0.3">
      <c r="A11" s="271" t="s">
        <v>183</v>
      </c>
      <c r="B11" s="272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4"/>
      <c r="X11" s="124"/>
      <c r="Y11" s="124"/>
      <c r="Z11" s="274"/>
      <c r="AA11" s="274"/>
      <c r="AB11" s="274"/>
      <c r="AC11" s="154"/>
      <c r="AD11" s="124"/>
      <c r="AE11" s="124"/>
      <c r="AF11" s="124"/>
      <c r="AG11" s="124"/>
      <c r="AH11" s="124"/>
      <c r="AI11" s="124"/>
      <c r="AJ11" s="332"/>
      <c r="AK11" s="122"/>
      <c r="AL11" s="119"/>
      <c r="AM11" s="119"/>
    </row>
    <row r="12" spans="1:40" x14ac:dyDescent="0.3">
      <c r="A12" s="327">
        <v>1</v>
      </c>
      <c r="B12" s="21" t="s">
        <v>181</v>
      </c>
      <c r="C12" s="26">
        <f>D12+K12+L12+N12+P12+R12+S12+U12+V12+W12</f>
        <v>968776.28</v>
      </c>
      <c r="D12" s="26"/>
      <c r="E12" s="26"/>
      <c r="F12" s="26"/>
      <c r="G12" s="26"/>
      <c r="H12" s="26"/>
      <c r="I12" s="26"/>
      <c r="J12" s="1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f>SUM(AC12:AN12)</f>
        <v>968776.28</v>
      </c>
      <c r="X12" s="124">
        <f>C12-E12-F12-G12-H12-I12-N12-P12-R12-S12-U12-V12-W12</f>
        <v>0</v>
      </c>
      <c r="Y12" s="124">
        <f>C12-D12-N12-P12-R12-S12-U12-V12-W12</f>
        <v>0</v>
      </c>
      <c r="Z12" s="154"/>
      <c r="AA12" s="154"/>
      <c r="AB12" s="154"/>
      <c r="AC12" s="154"/>
      <c r="AD12" s="26">
        <v>92275.8</v>
      </c>
      <c r="AE12" s="26"/>
      <c r="AF12" s="26"/>
      <c r="AG12" s="26"/>
      <c r="AH12" s="26">
        <v>93173.440000000002</v>
      </c>
      <c r="AI12" s="26">
        <v>175583.8</v>
      </c>
      <c r="AJ12" s="212"/>
      <c r="AK12" s="213">
        <v>444901.31</v>
      </c>
      <c r="AL12" s="213">
        <v>162841.93</v>
      </c>
      <c r="AM12" s="119"/>
      <c r="AN12" s="119"/>
    </row>
    <row r="13" spans="1:40" s="190" customFormat="1" x14ac:dyDescent="0.3">
      <c r="A13" s="440" t="s">
        <v>35</v>
      </c>
      <c r="B13" s="441"/>
      <c r="C13" s="163">
        <f t="shared" ref="C13:W13" si="0">SUM(C12:C12)</f>
        <v>968776.28</v>
      </c>
      <c r="D13" s="163">
        <f t="shared" si="0"/>
        <v>0</v>
      </c>
      <c r="E13" s="163">
        <f t="shared" si="0"/>
        <v>0</v>
      </c>
      <c r="F13" s="163">
        <f t="shared" si="0"/>
        <v>0</v>
      </c>
      <c r="G13" s="163">
        <f t="shared" si="0"/>
        <v>0</v>
      </c>
      <c r="H13" s="163">
        <f t="shared" si="0"/>
        <v>0</v>
      </c>
      <c r="I13" s="163">
        <f t="shared" si="0"/>
        <v>0</v>
      </c>
      <c r="J13" s="163">
        <f t="shared" si="0"/>
        <v>0</v>
      </c>
      <c r="K13" s="163">
        <f t="shared" si="0"/>
        <v>0</v>
      </c>
      <c r="L13" s="163">
        <f t="shared" si="0"/>
        <v>0</v>
      </c>
      <c r="M13" s="163">
        <f t="shared" si="0"/>
        <v>0</v>
      </c>
      <c r="N13" s="163">
        <f t="shared" si="0"/>
        <v>0</v>
      </c>
      <c r="O13" s="163">
        <f t="shared" si="0"/>
        <v>0</v>
      </c>
      <c r="P13" s="163">
        <f t="shared" si="0"/>
        <v>0</v>
      </c>
      <c r="Q13" s="163">
        <f t="shared" si="0"/>
        <v>0</v>
      </c>
      <c r="R13" s="163">
        <f t="shared" si="0"/>
        <v>0</v>
      </c>
      <c r="S13" s="163">
        <f t="shared" si="0"/>
        <v>0</v>
      </c>
      <c r="T13" s="163">
        <f t="shared" si="0"/>
        <v>0</v>
      </c>
      <c r="U13" s="163">
        <f t="shared" si="0"/>
        <v>0</v>
      </c>
      <c r="V13" s="163">
        <f t="shared" si="0"/>
        <v>0</v>
      </c>
      <c r="W13" s="163">
        <f t="shared" si="0"/>
        <v>968776.28</v>
      </c>
      <c r="X13" s="210"/>
      <c r="Y13" s="210"/>
      <c r="Z13" s="275"/>
      <c r="AA13" s="344"/>
      <c r="AB13" s="163"/>
      <c r="AC13" s="218"/>
      <c r="AD13" s="218"/>
      <c r="AE13" s="218"/>
      <c r="AF13" s="218"/>
      <c r="AG13" s="218"/>
      <c r="AH13" s="276"/>
      <c r="AI13" s="219"/>
      <c r="AJ13" s="219"/>
      <c r="AK13" s="119"/>
      <c r="AL13" s="119"/>
    </row>
    <row r="14" spans="1:40" s="150" customFormat="1" ht="15.75" customHeight="1" x14ac:dyDescent="0.3">
      <c r="A14" s="472" t="s">
        <v>184</v>
      </c>
      <c r="B14" s="473"/>
      <c r="C14" s="328">
        <f>C13</f>
        <v>968776.28</v>
      </c>
      <c r="D14" s="328">
        <f t="shared" ref="D14:W14" si="1">D13</f>
        <v>0</v>
      </c>
      <c r="E14" s="328">
        <f t="shared" si="1"/>
        <v>0</v>
      </c>
      <c r="F14" s="328">
        <f t="shared" si="1"/>
        <v>0</v>
      </c>
      <c r="G14" s="328">
        <f t="shared" si="1"/>
        <v>0</v>
      </c>
      <c r="H14" s="328">
        <f t="shared" si="1"/>
        <v>0</v>
      </c>
      <c r="I14" s="328">
        <f t="shared" si="1"/>
        <v>0</v>
      </c>
      <c r="J14" s="328">
        <f t="shared" si="1"/>
        <v>0</v>
      </c>
      <c r="K14" s="328">
        <f t="shared" si="1"/>
        <v>0</v>
      </c>
      <c r="L14" s="328">
        <f t="shared" si="1"/>
        <v>0</v>
      </c>
      <c r="M14" s="328">
        <f t="shared" si="1"/>
        <v>0</v>
      </c>
      <c r="N14" s="328">
        <f t="shared" si="1"/>
        <v>0</v>
      </c>
      <c r="O14" s="328">
        <f t="shared" si="1"/>
        <v>0</v>
      </c>
      <c r="P14" s="328">
        <f t="shared" si="1"/>
        <v>0</v>
      </c>
      <c r="Q14" s="328">
        <f t="shared" si="1"/>
        <v>0</v>
      </c>
      <c r="R14" s="328">
        <f t="shared" si="1"/>
        <v>0</v>
      </c>
      <c r="S14" s="328">
        <f t="shared" si="1"/>
        <v>0</v>
      </c>
      <c r="T14" s="328">
        <f t="shared" si="1"/>
        <v>0</v>
      </c>
      <c r="U14" s="328">
        <f t="shared" si="1"/>
        <v>0</v>
      </c>
      <c r="V14" s="328">
        <f t="shared" si="1"/>
        <v>0</v>
      </c>
      <c r="W14" s="328">
        <f t="shared" si="1"/>
        <v>968776.28</v>
      </c>
      <c r="X14" s="159"/>
      <c r="Y14" s="159"/>
      <c r="Z14" s="277"/>
      <c r="AA14" s="329"/>
      <c r="AB14" s="329"/>
      <c r="AC14" s="340"/>
      <c r="AD14" s="340"/>
      <c r="AE14" s="340"/>
      <c r="AF14" s="340"/>
      <c r="AG14" s="340"/>
      <c r="AH14" s="278"/>
      <c r="AI14" s="279"/>
      <c r="AJ14" s="279"/>
      <c r="AK14" s="280"/>
      <c r="AL14" s="280"/>
    </row>
    <row r="15" spans="1:40" ht="15.75" customHeight="1" x14ac:dyDescent="0.3">
      <c r="A15" s="467" t="s">
        <v>58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9"/>
      <c r="X15" s="124">
        <f t="shared" ref="X15:X23" si="2">C15-E15-F15-G15-H15-I15-N15-P15-R15-S15-U15-V15-W15</f>
        <v>0</v>
      </c>
      <c r="Y15" s="124">
        <f t="shared" ref="Y15:Y24" si="3">C15-D15-N15-P15-R15-S15-U15-V15-W15</f>
        <v>0</v>
      </c>
      <c r="Z15" s="348"/>
      <c r="AA15" s="348"/>
      <c r="AB15" s="348"/>
      <c r="AC15" s="47"/>
      <c r="AD15" s="47"/>
      <c r="AE15" s="47"/>
      <c r="AF15" s="47"/>
      <c r="AG15" s="47"/>
      <c r="AH15" s="47"/>
      <c r="AI15" s="47"/>
      <c r="AJ15" s="47"/>
      <c r="AK15" s="255"/>
      <c r="AL15" s="173"/>
      <c r="AM15" s="119"/>
    </row>
    <row r="16" spans="1:40" x14ac:dyDescent="0.3">
      <c r="A16" s="424" t="s">
        <v>59</v>
      </c>
      <c r="B16" s="426"/>
      <c r="C16" s="163"/>
      <c r="D16" s="163"/>
      <c r="E16" s="167"/>
      <c r="F16" s="167"/>
      <c r="G16" s="167"/>
      <c r="H16" s="167"/>
      <c r="I16" s="167"/>
      <c r="J16" s="181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24">
        <f t="shared" si="2"/>
        <v>0</v>
      </c>
      <c r="Y16" s="124">
        <f t="shared" si="3"/>
        <v>0</v>
      </c>
      <c r="Z16" s="238"/>
      <c r="AA16" s="238"/>
      <c r="AB16" s="238"/>
      <c r="AC16" s="47"/>
      <c r="AD16" s="47"/>
      <c r="AE16" s="47"/>
      <c r="AF16" s="47"/>
      <c r="AG16" s="47"/>
      <c r="AH16" s="47"/>
      <c r="AI16" s="47"/>
      <c r="AJ16" s="47"/>
      <c r="AK16" s="255"/>
      <c r="AL16" s="173"/>
      <c r="AM16" s="119"/>
    </row>
    <row r="17" spans="1:43" x14ac:dyDescent="0.3">
      <c r="A17" s="281">
        <f>A12+1</f>
        <v>2</v>
      </c>
      <c r="B17" s="164" t="s">
        <v>60</v>
      </c>
      <c r="C17" s="163">
        <f t="shared" ref="C17:C23" si="4">D17+K17+L17+N17+P17+R17+S17+U17+V17+W17</f>
        <v>130000</v>
      </c>
      <c r="D17" s="163"/>
      <c r="E17" s="163"/>
      <c r="F17" s="163"/>
      <c r="G17" s="163"/>
      <c r="H17" s="163"/>
      <c r="I17" s="163"/>
      <c r="J17" s="131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>
        <v>130000</v>
      </c>
      <c r="X17" s="124">
        <f t="shared" si="2"/>
        <v>0</v>
      </c>
      <c r="Y17" s="124">
        <f t="shared" si="3"/>
        <v>0</v>
      </c>
      <c r="Z17" s="210"/>
      <c r="AA17" s="210"/>
      <c r="AB17" s="210"/>
      <c r="AC17" s="47"/>
      <c r="AD17" s="47"/>
      <c r="AE17" s="47"/>
      <c r="AF17" s="47"/>
      <c r="AG17" s="47"/>
      <c r="AH17" s="47"/>
      <c r="AI17" s="47"/>
      <c r="AJ17" s="255"/>
      <c r="AK17" s="173"/>
      <c r="AL17" s="282"/>
      <c r="AM17" s="119"/>
    </row>
    <row r="18" spans="1:43" x14ac:dyDescent="0.3">
      <c r="A18" s="281">
        <f t="shared" ref="A18:A23" si="5">A17+1</f>
        <v>3</v>
      </c>
      <c r="B18" s="164" t="s">
        <v>61</v>
      </c>
      <c r="C18" s="163">
        <f t="shared" si="4"/>
        <v>1207707.6499999999</v>
      </c>
      <c r="D18" s="163"/>
      <c r="E18" s="163"/>
      <c r="F18" s="163"/>
      <c r="G18" s="163"/>
      <c r="H18" s="163"/>
      <c r="I18" s="163"/>
      <c r="J18" s="131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>
        <f>SUM(AC18:AO18)</f>
        <v>1207707.6499999999</v>
      </c>
      <c r="X18" s="124">
        <f t="shared" si="2"/>
        <v>0</v>
      </c>
      <c r="Y18" s="124">
        <f t="shared" si="3"/>
        <v>0</v>
      </c>
      <c r="Z18" s="210"/>
      <c r="AA18" s="210"/>
      <c r="AB18" s="210"/>
      <c r="AC18" s="47"/>
      <c r="AD18" s="47"/>
      <c r="AE18" s="47"/>
      <c r="AF18" s="47"/>
      <c r="AG18" s="47"/>
      <c r="AH18" s="47"/>
      <c r="AI18" s="47"/>
      <c r="AJ18" s="255"/>
      <c r="AK18" s="173">
        <v>1207707.6499999999</v>
      </c>
      <c r="AL18" s="282"/>
      <c r="AM18" s="119"/>
    </row>
    <row r="19" spans="1:43" x14ac:dyDescent="0.3">
      <c r="A19" s="281">
        <f t="shared" si="5"/>
        <v>4</v>
      </c>
      <c r="B19" s="53" t="s">
        <v>154</v>
      </c>
      <c r="C19" s="47">
        <f t="shared" si="4"/>
        <v>739312.52</v>
      </c>
      <c r="D19" s="47"/>
      <c r="E19" s="47"/>
      <c r="F19" s="47"/>
      <c r="G19" s="47"/>
      <c r="H19" s="47"/>
      <c r="I19" s="47"/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>
        <f>SUM(AC19:AO19)</f>
        <v>739312.52</v>
      </c>
      <c r="X19" s="124">
        <f t="shared" si="2"/>
        <v>0</v>
      </c>
      <c r="Y19" s="124">
        <f t="shared" si="3"/>
        <v>0</v>
      </c>
      <c r="Z19" s="154"/>
      <c r="AA19" s="154"/>
      <c r="AB19" s="154"/>
      <c r="AC19" s="47"/>
      <c r="AD19" s="47"/>
      <c r="AE19" s="47"/>
      <c r="AF19" s="47"/>
      <c r="AG19" s="47"/>
      <c r="AH19" s="47"/>
      <c r="AI19" s="47"/>
      <c r="AJ19" s="255"/>
      <c r="AK19" s="173">
        <v>739312.52</v>
      </c>
      <c r="AL19" s="282"/>
      <c r="AM19" s="119"/>
    </row>
    <row r="20" spans="1:43" x14ac:dyDescent="0.3">
      <c r="A20" s="281">
        <f t="shared" si="5"/>
        <v>5</v>
      </c>
      <c r="B20" s="21" t="s">
        <v>195</v>
      </c>
      <c r="C20" s="26">
        <f t="shared" si="4"/>
        <v>1072983.67</v>
      </c>
      <c r="D20" s="26"/>
      <c r="E20" s="26"/>
      <c r="F20" s="26"/>
      <c r="G20" s="26"/>
      <c r="H20" s="26"/>
      <c r="I20" s="26"/>
      <c r="J20" s="1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f>SUM(AC20:AO20)</f>
        <v>1072983.67</v>
      </c>
      <c r="X20" s="124">
        <f t="shared" si="2"/>
        <v>0</v>
      </c>
      <c r="Y20" s="124">
        <f t="shared" si="3"/>
        <v>0</v>
      </c>
      <c r="Z20" s="154"/>
      <c r="AA20" s="154"/>
      <c r="AB20" s="154"/>
      <c r="AC20" s="47"/>
      <c r="AD20" s="47"/>
      <c r="AE20" s="47"/>
      <c r="AF20" s="47"/>
      <c r="AG20" s="47"/>
      <c r="AH20" s="47"/>
      <c r="AI20" s="47">
        <v>206562.97</v>
      </c>
      <c r="AJ20" s="255"/>
      <c r="AK20" s="173">
        <v>866420.7</v>
      </c>
      <c r="AL20" s="282"/>
      <c r="AM20" s="119"/>
    </row>
    <row r="21" spans="1:43" x14ac:dyDescent="0.3">
      <c r="A21" s="281">
        <f t="shared" si="5"/>
        <v>6</v>
      </c>
      <c r="B21" s="53" t="s">
        <v>155</v>
      </c>
      <c r="C21" s="47">
        <f t="shared" si="4"/>
        <v>2183445.64</v>
      </c>
      <c r="D21" s="47"/>
      <c r="E21" s="47"/>
      <c r="F21" s="47"/>
      <c r="G21" s="47"/>
      <c r="H21" s="47"/>
      <c r="I21" s="47"/>
      <c r="J21" s="44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>
        <f>SUM(AC21:AO21)</f>
        <v>2183445.64</v>
      </c>
      <c r="X21" s="124">
        <f t="shared" si="2"/>
        <v>0</v>
      </c>
      <c r="Y21" s="124">
        <f t="shared" si="3"/>
        <v>0</v>
      </c>
      <c r="Z21" s="154"/>
      <c r="AA21" s="154"/>
      <c r="AB21" s="154"/>
      <c r="AC21" s="47"/>
      <c r="AD21" s="47"/>
      <c r="AE21" s="47"/>
      <c r="AF21" s="47"/>
      <c r="AG21" s="47"/>
      <c r="AH21" s="47"/>
      <c r="AI21" s="47"/>
      <c r="AJ21" s="255"/>
      <c r="AK21" s="173">
        <v>2183445.64</v>
      </c>
      <c r="AL21" s="282"/>
      <c r="AM21" s="119"/>
    </row>
    <row r="22" spans="1:43" x14ac:dyDescent="0.3">
      <c r="A22" s="281">
        <f t="shared" si="5"/>
        <v>7</v>
      </c>
      <c r="B22" s="53" t="s">
        <v>156</v>
      </c>
      <c r="C22" s="47">
        <f t="shared" si="4"/>
        <v>1949742.6</v>
      </c>
      <c r="D22" s="47"/>
      <c r="E22" s="47"/>
      <c r="F22" s="47"/>
      <c r="G22" s="47"/>
      <c r="H22" s="47"/>
      <c r="I22" s="47"/>
      <c r="J22" s="44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>
        <f>SUM(AC22:AO22)</f>
        <v>1949742.6</v>
      </c>
      <c r="X22" s="124">
        <f t="shared" si="2"/>
        <v>0</v>
      </c>
      <c r="Y22" s="124">
        <f t="shared" si="3"/>
        <v>0</v>
      </c>
      <c r="Z22" s="154"/>
      <c r="AA22" s="154"/>
      <c r="AB22" s="154"/>
      <c r="AC22" s="47"/>
      <c r="AD22" s="47"/>
      <c r="AE22" s="47"/>
      <c r="AF22" s="47"/>
      <c r="AG22" s="47"/>
      <c r="AH22" s="47"/>
      <c r="AI22" s="47">
        <v>619201.85</v>
      </c>
      <c r="AJ22" s="255"/>
      <c r="AK22" s="173">
        <v>1330540.75</v>
      </c>
      <c r="AL22" s="282"/>
      <c r="AM22" s="119"/>
    </row>
    <row r="23" spans="1:43" x14ac:dyDescent="0.3">
      <c r="A23" s="281">
        <f t="shared" si="5"/>
        <v>8</v>
      </c>
      <c r="B23" s="53" t="s">
        <v>157</v>
      </c>
      <c r="C23" s="47">
        <f t="shared" si="4"/>
        <v>130000</v>
      </c>
      <c r="D23" s="47"/>
      <c r="E23" s="47"/>
      <c r="F23" s="47"/>
      <c r="G23" s="47"/>
      <c r="H23" s="47"/>
      <c r="I23" s="47"/>
      <c r="J23" s="4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>
        <v>130000</v>
      </c>
      <c r="X23" s="124">
        <f t="shared" si="2"/>
        <v>0</v>
      </c>
      <c r="Y23" s="124">
        <f t="shared" si="3"/>
        <v>0</v>
      </c>
      <c r="Z23" s="154"/>
      <c r="AA23" s="154"/>
      <c r="AB23" s="154"/>
      <c r="AC23" s="47"/>
      <c r="AD23" s="47"/>
      <c r="AE23" s="47"/>
      <c r="AF23" s="47"/>
      <c r="AG23" s="47"/>
      <c r="AH23" s="47"/>
      <c r="AI23" s="47"/>
      <c r="AJ23" s="47"/>
      <c r="AK23" s="255"/>
      <c r="AL23" s="173"/>
      <c r="AM23" s="119"/>
    </row>
    <row r="24" spans="1:43" x14ac:dyDescent="0.3">
      <c r="A24" s="476" t="s">
        <v>35</v>
      </c>
      <c r="B24" s="477"/>
      <c r="C24" s="163">
        <f>SUM(C17:C23)</f>
        <v>7413192.0800000001</v>
      </c>
      <c r="D24" s="163">
        <f t="shared" ref="D24:W24" si="6">SUM(D17:D23)</f>
        <v>0</v>
      </c>
      <c r="E24" s="163">
        <f t="shared" si="6"/>
        <v>0</v>
      </c>
      <c r="F24" s="163">
        <f t="shared" si="6"/>
        <v>0</v>
      </c>
      <c r="G24" s="163">
        <f t="shared" si="6"/>
        <v>0</v>
      </c>
      <c r="H24" s="163">
        <f t="shared" si="6"/>
        <v>0</v>
      </c>
      <c r="I24" s="163">
        <f t="shared" si="6"/>
        <v>0</v>
      </c>
      <c r="J24" s="163">
        <f t="shared" si="6"/>
        <v>0</v>
      </c>
      <c r="K24" s="163">
        <f t="shared" si="6"/>
        <v>0</v>
      </c>
      <c r="L24" s="163">
        <f t="shared" si="6"/>
        <v>0</v>
      </c>
      <c r="M24" s="163">
        <f t="shared" si="6"/>
        <v>0</v>
      </c>
      <c r="N24" s="163">
        <f t="shared" si="6"/>
        <v>0</v>
      </c>
      <c r="O24" s="163">
        <f t="shared" si="6"/>
        <v>0</v>
      </c>
      <c r="P24" s="163">
        <f t="shared" si="6"/>
        <v>0</v>
      </c>
      <c r="Q24" s="163">
        <f t="shared" si="6"/>
        <v>0</v>
      </c>
      <c r="R24" s="163">
        <f t="shared" si="6"/>
        <v>0</v>
      </c>
      <c r="S24" s="163">
        <f t="shared" si="6"/>
        <v>0</v>
      </c>
      <c r="T24" s="163">
        <f t="shared" si="6"/>
        <v>0</v>
      </c>
      <c r="U24" s="163">
        <f t="shared" si="6"/>
        <v>0</v>
      </c>
      <c r="V24" s="163">
        <f t="shared" si="6"/>
        <v>0</v>
      </c>
      <c r="W24" s="163">
        <f t="shared" si="6"/>
        <v>7413192.0800000001</v>
      </c>
      <c r="X24" s="124">
        <f>C24-E24-F24-G24-H24-I24-N24-P24-R24-S24-U24-V24-W24</f>
        <v>0</v>
      </c>
      <c r="Y24" s="124">
        <f t="shared" si="3"/>
        <v>0</v>
      </c>
      <c r="Z24" s="210"/>
      <c r="AA24" s="210"/>
      <c r="AB24" s="210"/>
      <c r="AC24" s="283" t="e">
        <f>SUM(#REF!)</f>
        <v>#REF!</v>
      </c>
      <c r="AD24" s="47"/>
      <c r="AE24" s="47"/>
      <c r="AF24" s="47"/>
      <c r="AG24" s="47"/>
      <c r="AH24" s="47"/>
      <c r="AI24" s="47"/>
      <c r="AJ24" s="47"/>
      <c r="AK24" s="255"/>
      <c r="AL24" s="173"/>
      <c r="AM24" s="119"/>
    </row>
    <row r="25" spans="1:43" x14ac:dyDescent="0.3">
      <c r="A25" s="472" t="s">
        <v>62</v>
      </c>
      <c r="B25" s="473"/>
      <c r="C25" s="167">
        <f>C24</f>
        <v>7413192.0800000001</v>
      </c>
      <c r="D25" s="167">
        <f t="shared" ref="D25:W25" si="7">D24</f>
        <v>0</v>
      </c>
      <c r="E25" s="167">
        <f t="shared" si="7"/>
        <v>0</v>
      </c>
      <c r="F25" s="167">
        <f t="shared" si="7"/>
        <v>0</v>
      </c>
      <c r="G25" s="167">
        <f t="shared" si="7"/>
        <v>0</v>
      </c>
      <c r="H25" s="167">
        <f t="shared" si="7"/>
        <v>0</v>
      </c>
      <c r="I25" s="167">
        <f t="shared" si="7"/>
        <v>0</v>
      </c>
      <c r="J25" s="167">
        <f t="shared" si="7"/>
        <v>0</v>
      </c>
      <c r="K25" s="167">
        <f t="shared" si="7"/>
        <v>0</v>
      </c>
      <c r="L25" s="167">
        <f t="shared" si="7"/>
        <v>0</v>
      </c>
      <c r="M25" s="167">
        <f t="shared" si="7"/>
        <v>0</v>
      </c>
      <c r="N25" s="167">
        <f t="shared" si="7"/>
        <v>0</v>
      </c>
      <c r="O25" s="167">
        <f t="shared" si="7"/>
        <v>0</v>
      </c>
      <c r="P25" s="167">
        <f t="shared" si="7"/>
        <v>0</v>
      </c>
      <c r="Q25" s="167">
        <f t="shared" si="7"/>
        <v>0</v>
      </c>
      <c r="R25" s="167">
        <f t="shared" si="7"/>
        <v>0</v>
      </c>
      <c r="S25" s="167">
        <f t="shared" si="7"/>
        <v>0</v>
      </c>
      <c r="T25" s="167">
        <f t="shared" si="7"/>
        <v>0</v>
      </c>
      <c r="U25" s="167">
        <f t="shared" si="7"/>
        <v>0</v>
      </c>
      <c r="V25" s="167">
        <f t="shared" si="7"/>
        <v>0</v>
      </c>
      <c r="W25" s="167">
        <f t="shared" si="7"/>
        <v>7413192.0800000001</v>
      </c>
      <c r="X25" s="124">
        <f>C25-E25-F25-G25-H25-I25-N25-P25-R25-S25-U25-V25-W25</f>
        <v>0</v>
      </c>
      <c r="Y25" s="124">
        <f>C25-D25-N25-P25-R25-S25-U25-V25-W25</f>
        <v>0</v>
      </c>
      <c r="Z25" s="124"/>
      <c r="AA25" s="124"/>
      <c r="AB25" s="124"/>
      <c r="AC25" s="166" t="e">
        <f>AC24+#REF!+#REF!+#REF!+#REF!+#REF!+#REF!+#REF!+#REF!+#REF!</f>
        <v>#REF!</v>
      </c>
      <c r="AD25" s="124"/>
      <c r="AE25" s="124"/>
      <c r="AF25" s="124"/>
      <c r="AG25" s="124"/>
      <c r="AH25" s="124"/>
      <c r="AI25" s="124"/>
      <c r="AJ25" s="332"/>
      <c r="AK25" s="122"/>
      <c r="AL25" s="119"/>
      <c r="AM25" s="119"/>
    </row>
    <row r="26" spans="1:43" x14ac:dyDescent="0.3">
      <c r="A26" s="478" t="s">
        <v>196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9"/>
      <c r="X26" s="124">
        <f>C26-E26-F26-G26-H26-I26-N26-P26-R26-S26-U26-V26-W26</f>
        <v>0</v>
      </c>
      <c r="Y26" s="124">
        <f>C26-D26-N26-P26-R26-S26-U26-V26-W26</f>
        <v>0</v>
      </c>
      <c r="Z26" s="329"/>
      <c r="AA26" s="329"/>
      <c r="AB26" s="329"/>
      <c r="AC26" s="329"/>
      <c r="AD26" s="26"/>
      <c r="AE26" s="26"/>
      <c r="AF26" s="26"/>
      <c r="AG26" s="26"/>
      <c r="AH26" s="26"/>
      <c r="AI26" s="26"/>
      <c r="AJ26" s="26"/>
      <c r="AK26" s="26"/>
      <c r="AL26" s="26"/>
      <c r="AM26" s="15"/>
      <c r="AN26" s="26"/>
      <c r="AO26" s="26"/>
      <c r="AP26" s="26"/>
      <c r="AQ26" s="26"/>
    </row>
    <row r="27" spans="1:43" x14ac:dyDescent="0.3">
      <c r="A27" s="355" t="s">
        <v>197</v>
      </c>
      <c r="B27" s="355"/>
      <c r="C27" s="325"/>
      <c r="D27" s="325"/>
      <c r="E27" s="325"/>
      <c r="F27" s="325"/>
      <c r="G27" s="325"/>
      <c r="H27" s="325"/>
      <c r="I27" s="325"/>
      <c r="J27" s="76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124">
        <f>C27-E27-F27-G27-H27-I27-N27-P27-R27-S27-U27-V27-W27</f>
        <v>0</v>
      </c>
      <c r="Y27" s="124">
        <f>C27-D27-N27-P27-R27-S27-U27-V27-W27</f>
        <v>0</v>
      </c>
      <c r="Z27" s="329"/>
      <c r="AA27" s="329"/>
      <c r="AB27" s="329"/>
      <c r="AC27" s="329"/>
      <c r="AD27" s="26"/>
      <c r="AE27" s="26"/>
      <c r="AF27" s="26"/>
      <c r="AG27" s="26"/>
      <c r="AH27" s="26"/>
      <c r="AI27" s="26"/>
      <c r="AJ27" s="26"/>
      <c r="AK27" s="26"/>
      <c r="AL27" s="26"/>
      <c r="AM27" s="15"/>
      <c r="AN27" s="26"/>
      <c r="AO27" s="26"/>
      <c r="AP27" s="26"/>
      <c r="AQ27" s="26"/>
    </row>
    <row r="28" spans="1:43" x14ac:dyDescent="0.3">
      <c r="A28" s="281">
        <f>A23+1</f>
        <v>9</v>
      </c>
      <c r="B28" s="21" t="s">
        <v>198</v>
      </c>
      <c r="C28" s="26">
        <f>D28+K28+L28+N28+P28+R28+S28+U28+V28+W28</f>
        <v>1634102.77</v>
      </c>
      <c r="D28" s="26"/>
      <c r="E28" s="26"/>
      <c r="F28" s="26"/>
      <c r="G28" s="26"/>
      <c r="H28" s="26"/>
      <c r="I28" s="26"/>
      <c r="J28" s="18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>
        <f>SUM(AD28:AQ28)</f>
        <v>1634102.77</v>
      </c>
      <c r="X28" s="124">
        <f>C28-E28-F28-G28-H28-I28-N28-P28-R28-S28-U28-V28-W28</f>
        <v>0</v>
      </c>
      <c r="Y28" s="124">
        <f>C28-D28-N28-P28-R28-S28-U28-V28-W28</f>
        <v>0</v>
      </c>
      <c r="Z28" s="154"/>
      <c r="AA28" s="154"/>
      <c r="AB28" s="154"/>
      <c r="AC28" s="154"/>
      <c r="AD28" s="26"/>
      <c r="AE28" s="26"/>
      <c r="AF28" s="26"/>
      <c r="AG28" s="26"/>
      <c r="AH28" s="26"/>
      <c r="AI28" s="26"/>
      <c r="AJ28" s="26"/>
      <c r="AK28" s="26"/>
      <c r="AL28" s="26">
        <v>403410.15</v>
      </c>
      <c r="AM28" s="15">
        <v>327939.89</v>
      </c>
      <c r="AN28" s="26">
        <v>902752.73</v>
      </c>
      <c r="AO28" s="26"/>
      <c r="AP28" s="26"/>
      <c r="AQ28" s="26"/>
    </row>
    <row r="29" spans="1:43" s="190" customFormat="1" x14ac:dyDescent="0.3">
      <c r="A29" s="440" t="s">
        <v>35</v>
      </c>
      <c r="B29" s="441"/>
      <c r="C29" s="163">
        <f t="shared" ref="C29:W29" si="8">SUM(C28:C28)</f>
        <v>1634102.77</v>
      </c>
      <c r="D29" s="163">
        <f t="shared" si="8"/>
        <v>0</v>
      </c>
      <c r="E29" s="163">
        <f t="shared" si="8"/>
        <v>0</v>
      </c>
      <c r="F29" s="163">
        <f t="shared" si="8"/>
        <v>0</v>
      </c>
      <c r="G29" s="163">
        <f t="shared" si="8"/>
        <v>0</v>
      </c>
      <c r="H29" s="163">
        <f t="shared" si="8"/>
        <v>0</v>
      </c>
      <c r="I29" s="163">
        <f t="shared" si="8"/>
        <v>0</v>
      </c>
      <c r="J29" s="163">
        <f t="shared" si="8"/>
        <v>0</v>
      </c>
      <c r="K29" s="163">
        <f t="shared" si="8"/>
        <v>0</v>
      </c>
      <c r="L29" s="163">
        <f t="shared" si="8"/>
        <v>0</v>
      </c>
      <c r="M29" s="163">
        <f t="shared" si="8"/>
        <v>0</v>
      </c>
      <c r="N29" s="163">
        <f t="shared" si="8"/>
        <v>0</v>
      </c>
      <c r="O29" s="163">
        <f t="shared" si="8"/>
        <v>0</v>
      </c>
      <c r="P29" s="163">
        <f t="shared" si="8"/>
        <v>0</v>
      </c>
      <c r="Q29" s="163">
        <f t="shared" si="8"/>
        <v>0</v>
      </c>
      <c r="R29" s="163">
        <f t="shared" si="8"/>
        <v>0</v>
      </c>
      <c r="S29" s="163">
        <f t="shared" si="8"/>
        <v>0</v>
      </c>
      <c r="T29" s="163">
        <f t="shared" si="8"/>
        <v>0</v>
      </c>
      <c r="U29" s="163">
        <f t="shared" si="8"/>
        <v>0</v>
      </c>
      <c r="V29" s="163">
        <f t="shared" si="8"/>
        <v>0</v>
      </c>
      <c r="W29" s="163">
        <f t="shared" si="8"/>
        <v>1634102.77</v>
      </c>
      <c r="X29" s="210"/>
      <c r="Y29" s="210"/>
      <c r="Z29" s="275"/>
      <c r="AA29" s="344"/>
      <c r="AB29" s="163"/>
      <c r="AC29" s="163"/>
      <c r="AD29" s="163"/>
      <c r="AE29" s="163"/>
      <c r="AF29" s="163"/>
      <c r="AG29" s="163"/>
      <c r="AH29" s="182"/>
      <c r="AI29" s="183"/>
      <c r="AJ29" s="183"/>
      <c r="AK29" s="119"/>
      <c r="AL29" s="119"/>
    </row>
    <row r="30" spans="1:43" s="190" customFormat="1" x14ac:dyDescent="0.3">
      <c r="A30" s="248" t="s">
        <v>200</v>
      </c>
      <c r="B30" s="24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154"/>
      <c r="Y30" s="154"/>
      <c r="Z30" s="284"/>
      <c r="AA30" s="154"/>
      <c r="AB30" s="26"/>
      <c r="AC30" s="26"/>
      <c r="AD30" s="26"/>
      <c r="AE30" s="26"/>
      <c r="AF30" s="26"/>
      <c r="AG30" s="26"/>
      <c r="AH30" s="26"/>
      <c r="AI30" s="26"/>
      <c r="AJ30" s="26"/>
      <c r="AK30" s="15"/>
      <c r="AL30" s="26"/>
      <c r="AM30" s="26"/>
      <c r="AN30" s="26"/>
      <c r="AO30" s="26"/>
    </row>
    <row r="31" spans="1:43" s="190" customFormat="1" x14ac:dyDescent="0.3">
      <c r="A31" s="281">
        <f>A28+1</f>
        <v>10</v>
      </c>
      <c r="B31" s="214" t="s">
        <v>201</v>
      </c>
      <c r="C31" s="26">
        <f>D31+K31+L31+N31+P31+R31+S31+U31+V31+W31</f>
        <v>130000</v>
      </c>
      <c r="D31" s="26">
        <f>E31+F31+G31+H31+I31</f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130000</v>
      </c>
      <c r="X31" s="154"/>
      <c r="Y31" s="154"/>
      <c r="Z31" s="284"/>
      <c r="AA31" s="154"/>
      <c r="AB31" s="26"/>
      <c r="AC31" s="26"/>
      <c r="AD31" s="26"/>
      <c r="AE31" s="26"/>
      <c r="AF31" s="26"/>
      <c r="AG31" s="26"/>
      <c r="AH31" s="26"/>
      <c r="AI31" s="26"/>
      <c r="AJ31" s="26"/>
      <c r="AK31" s="15"/>
      <c r="AL31" s="26"/>
      <c r="AM31" s="26"/>
      <c r="AN31" s="26"/>
      <c r="AO31" s="26"/>
    </row>
    <row r="32" spans="1:43" s="190" customFormat="1" x14ac:dyDescent="0.3">
      <c r="A32" s="281">
        <f>A31+1</f>
        <v>11</v>
      </c>
      <c r="B32" s="214" t="s">
        <v>202</v>
      </c>
      <c r="C32" s="26">
        <f>D32+K32+L32+N32+P32+R32+S32+U32+V32+W32</f>
        <v>492972.77</v>
      </c>
      <c r="D32" s="26">
        <f>E32+F32+G32+H32+I32</f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f>SUM(AB32:AO32)</f>
        <v>492972.77</v>
      </c>
      <c r="X32" s="154"/>
      <c r="Y32" s="154"/>
      <c r="Z32" s="284"/>
      <c r="AA32" s="154"/>
      <c r="AB32" s="26"/>
      <c r="AC32" s="26"/>
      <c r="AD32" s="26">
        <v>118684.68</v>
      </c>
      <c r="AE32" s="26"/>
      <c r="AF32" s="26"/>
      <c r="AG32" s="26"/>
      <c r="AH32" s="26"/>
      <c r="AI32" s="26"/>
      <c r="AJ32" s="26"/>
      <c r="AK32" s="15">
        <v>374288.09</v>
      </c>
      <c r="AL32" s="26"/>
      <c r="AM32" s="26"/>
      <c r="AN32" s="26"/>
      <c r="AO32" s="26"/>
    </row>
    <row r="33" spans="1:43" s="190" customFormat="1" x14ac:dyDescent="0.3">
      <c r="A33" s="281">
        <f>A32+1</f>
        <v>12</v>
      </c>
      <c r="B33" s="214" t="s">
        <v>203</v>
      </c>
      <c r="C33" s="26">
        <f>D33+K33+L33+N33+P33+R33+S33+U33+V33+W33</f>
        <v>115701.19</v>
      </c>
      <c r="D33" s="26">
        <f>E33+F33+G33+H33+I33</f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f>SUM(AB33:AO33)</f>
        <v>115701.19</v>
      </c>
      <c r="X33" s="154"/>
      <c r="Y33" s="154"/>
      <c r="Z33" s="284"/>
      <c r="AA33" s="154"/>
      <c r="AB33" s="26"/>
      <c r="AC33" s="26"/>
      <c r="AD33" s="26">
        <v>115701.19</v>
      </c>
      <c r="AE33" s="26"/>
      <c r="AF33" s="26"/>
      <c r="AG33" s="26"/>
      <c r="AH33" s="26"/>
      <c r="AI33" s="26"/>
      <c r="AJ33" s="26"/>
      <c r="AK33" s="15"/>
      <c r="AL33" s="26"/>
      <c r="AM33" s="26"/>
      <c r="AN33" s="26"/>
      <c r="AO33" s="26"/>
    </row>
    <row r="34" spans="1:43" s="190" customFormat="1" x14ac:dyDescent="0.3">
      <c r="A34" s="281">
        <f>A33+1</f>
        <v>13</v>
      </c>
      <c r="B34" s="214" t="s">
        <v>204</v>
      </c>
      <c r="C34" s="26">
        <f>D34+K34+L34+N34+P34+R34+S34+U34+V34+W34</f>
        <v>130000</v>
      </c>
      <c r="D34" s="26">
        <f>E34+F34+G34+H34+I34</f>
        <v>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130000</v>
      </c>
      <c r="X34" s="154"/>
      <c r="Y34" s="154"/>
      <c r="Z34" s="284"/>
      <c r="AA34" s="154"/>
      <c r="AB34" s="26"/>
      <c r="AC34" s="26"/>
      <c r="AD34" s="26"/>
      <c r="AE34" s="26"/>
      <c r="AF34" s="26"/>
      <c r="AG34" s="26"/>
      <c r="AH34" s="26"/>
      <c r="AI34" s="26"/>
      <c r="AJ34" s="26"/>
      <c r="AK34" s="15"/>
      <c r="AL34" s="26"/>
      <c r="AM34" s="26"/>
      <c r="AN34" s="26"/>
      <c r="AO34" s="26"/>
    </row>
    <row r="35" spans="1:43" x14ac:dyDescent="0.3">
      <c r="A35" s="476" t="s">
        <v>35</v>
      </c>
      <c r="B35" s="477"/>
      <c r="C35" s="163">
        <f>SUM(C31:C34)</f>
        <v>868673.96</v>
      </c>
      <c r="D35" s="163">
        <f t="shared" ref="D35:V35" si="9">SUM(D28:D34)</f>
        <v>0</v>
      </c>
      <c r="E35" s="163">
        <f t="shared" si="9"/>
        <v>0</v>
      </c>
      <c r="F35" s="163">
        <f t="shared" si="9"/>
        <v>0</v>
      </c>
      <c r="G35" s="163">
        <f t="shared" si="9"/>
        <v>0</v>
      </c>
      <c r="H35" s="163">
        <f t="shared" si="9"/>
        <v>0</v>
      </c>
      <c r="I35" s="163">
        <f t="shared" si="9"/>
        <v>0</v>
      </c>
      <c r="J35" s="163">
        <f t="shared" si="9"/>
        <v>0</v>
      </c>
      <c r="K35" s="163">
        <f t="shared" si="9"/>
        <v>0</v>
      </c>
      <c r="L35" s="163">
        <f t="shared" si="9"/>
        <v>0</v>
      </c>
      <c r="M35" s="163">
        <f t="shared" si="9"/>
        <v>0</v>
      </c>
      <c r="N35" s="163">
        <f t="shared" si="9"/>
        <v>0</v>
      </c>
      <c r="O35" s="163">
        <f t="shared" si="9"/>
        <v>0</v>
      </c>
      <c r="P35" s="163">
        <f t="shared" si="9"/>
        <v>0</v>
      </c>
      <c r="Q35" s="163">
        <f t="shared" si="9"/>
        <v>0</v>
      </c>
      <c r="R35" s="163">
        <f t="shared" si="9"/>
        <v>0</v>
      </c>
      <c r="S35" s="163">
        <f t="shared" si="9"/>
        <v>0</v>
      </c>
      <c r="T35" s="163">
        <f t="shared" si="9"/>
        <v>0</v>
      </c>
      <c r="U35" s="163">
        <f t="shared" si="9"/>
        <v>0</v>
      </c>
      <c r="V35" s="163">
        <f t="shared" si="9"/>
        <v>0</v>
      </c>
      <c r="W35" s="163">
        <f>SUM(W31:W34)</f>
        <v>868673.96</v>
      </c>
      <c r="X35" s="124">
        <f>C35-E35-F35-G35-H35-I35-N35-P35-R35-S35-U35-V35-W35</f>
        <v>0</v>
      </c>
      <c r="Y35" s="124">
        <f t="shared" ref="Y35:Y44" si="10">C35-D35-N35-P35-R35-S35-U35-V35-W35</f>
        <v>0</v>
      </c>
      <c r="Z35" s="210"/>
      <c r="AA35" s="210"/>
      <c r="AB35" s="210"/>
      <c r="AC35" s="285">
        <f>SUM(AC28:AC29)</f>
        <v>0</v>
      </c>
      <c r="AD35" s="124"/>
      <c r="AE35" s="124"/>
      <c r="AF35" s="124"/>
      <c r="AG35" s="124"/>
      <c r="AH35" s="124"/>
      <c r="AI35" s="124"/>
      <c r="AJ35" s="332"/>
      <c r="AK35" s="122"/>
      <c r="AL35" s="119"/>
      <c r="AM35" s="119"/>
    </row>
    <row r="36" spans="1:43" x14ac:dyDescent="0.3">
      <c r="A36" s="355" t="s">
        <v>205</v>
      </c>
      <c r="B36" s="355"/>
      <c r="C36" s="26"/>
      <c r="D36" s="26"/>
      <c r="E36" s="26"/>
      <c r="F36" s="26"/>
      <c r="G36" s="26"/>
      <c r="H36" s="26"/>
      <c r="I36" s="26"/>
      <c r="J36" s="18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124">
        <f t="shared" ref="X36:X43" si="11">C36-E36-F36-G36-H36-I36-N36-P36-R36-S36-U36-V36-W36</f>
        <v>0</v>
      </c>
      <c r="Y36" s="124">
        <f t="shared" si="10"/>
        <v>0</v>
      </c>
      <c r="Z36" s="154"/>
      <c r="AA36" s="154"/>
      <c r="AB36" s="154"/>
      <c r="AC36" s="154"/>
      <c r="AD36" s="26"/>
      <c r="AE36" s="26"/>
      <c r="AF36" s="26"/>
      <c r="AG36" s="26"/>
      <c r="AH36" s="26"/>
      <c r="AI36" s="26"/>
      <c r="AJ36" s="26"/>
      <c r="AK36" s="26"/>
      <c r="AL36" s="26"/>
      <c r="AM36" s="15"/>
      <c r="AN36" s="26"/>
      <c r="AO36" s="26"/>
      <c r="AP36" s="26"/>
      <c r="AQ36" s="26"/>
    </row>
    <row r="37" spans="1:43" x14ac:dyDescent="0.3">
      <c r="A37" s="281">
        <f>A34+1</f>
        <v>14</v>
      </c>
      <c r="B37" s="21" t="s">
        <v>206</v>
      </c>
      <c r="C37" s="26">
        <f t="shared" ref="C37:C43" si="12">D37+K37+L37+N37+P37+R37+S37+U37+V37+W37</f>
        <v>1985182.3699999999</v>
      </c>
      <c r="D37" s="26"/>
      <c r="E37" s="26"/>
      <c r="F37" s="26"/>
      <c r="G37" s="26"/>
      <c r="H37" s="26"/>
      <c r="I37" s="26"/>
      <c r="J37" s="18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f t="shared" ref="W37:W43" si="13">SUM(AD37:AQ37)</f>
        <v>1985182.3699999999</v>
      </c>
      <c r="X37" s="124">
        <f t="shared" si="11"/>
        <v>0</v>
      </c>
      <c r="Y37" s="124">
        <f t="shared" si="10"/>
        <v>0</v>
      </c>
      <c r="Z37" s="154"/>
      <c r="AA37" s="154"/>
      <c r="AB37" s="154"/>
      <c r="AC37" s="154"/>
      <c r="AD37" s="26"/>
      <c r="AE37" s="26"/>
      <c r="AF37" s="26"/>
      <c r="AG37" s="26"/>
      <c r="AH37" s="26"/>
      <c r="AI37" s="26"/>
      <c r="AJ37" s="26"/>
      <c r="AK37" s="26"/>
      <c r="AL37" s="26">
        <v>383073.24</v>
      </c>
      <c r="AM37" s="15">
        <v>379168.18</v>
      </c>
      <c r="AN37" s="26">
        <v>1222940.95</v>
      </c>
      <c r="AO37" s="26"/>
      <c r="AP37" s="26"/>
      <c r="AQ37" s="26"/>
    </row>
    <row r="38" spans="1:43" x14ac:dyDescent="0.3">
      <c r="A38" s="281">
        <f>A37+1</f>
        <v>15</v>
      </c>
      <c r="B38" s="21" t="s">
        <v>207</v>
      </c>
      <c r="C38" s="26">
        <f t="shared" si="12"/>
        <v>1762533.62</v>
      </c>
      <c r="D38" s="26"/>
      <c r="E38" s="26"/>
      <c r="F38" s="26"/>
      <c r="G38" s="26"/>
      <c r="H38" s="26"/>
      <c r="I38" s="26"/>
      <c r="J38" s="1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f t="shared" si="13"/>
        <v>1762533.62</v>
      </c>
      <c r="X38" s="124">
        <f t="shared" si="11"/>
        <v>0</v>
      </c>
      <c r="Y38" s="124">
        <f t="shared" si="10"/>
        <v>0</v>
      </c>
      <c r="Z38" s="154"/>
      <c r="AA38" s="154"/>
      <c r="AB38" s="154"/>
      <c r="AC38" s="154"/>
      <c r="AD38" s="26"/>
      <c r="AE38" s="26"/>
      <c r="AF38" s="26"/>
      <c r="AG38" s="26"/>
      <c r="AH38" s="26"/>
      <c r="AI38" s="26"/>
      <c r="AJ38" s="26"/>
      <c r="AK38" s="26"/>
      <c r="AL38" s="26">
        <v>376045.94</v>
      </c>
      <c r="AM38" s="15">
        <v>183240.88</v>
      </c>
      <c r="AN38" s="26">
        <v>1203246.8</v>
      </c>
      <c r="AO38" s="26"/>
      <c r="AP38" s="26"/>
      <c r="AQ38" s="26"/>
    </row>
    <row r="39" spans="1:43" x14ac:dyDescent="0.3">
      <c r="A39" s="281">
        <f>A38+1</f>
        <v>16</v>
      </c>
      <c r="B39" s="21" t="s">
        <v>208</v>
      </c>
      <c r="C39" s="26">
        <f t="shared" si="12"/>
        <v>1576538.24</v>
      </c>
      <c r="D39" s="26"/>
      <c r="E39" s="26"/>
      <c r="F39" s="26"/>
      <c r="G39" s="26"/>
      <c r="H39" s="26"/>
      <c r="I39" s="26"/>
      <c r="J39" s="18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f t="shared" si="13"/>
        <v>1576538.24</v>
      </c>
      <c r="X39" s="124">
        <f t="shared" si="11"/>
        <v>0</v>
      </c>
      <c r="Y39" s="124">
        <f t="shared" si="10"/>
        <v>0</v>
      </c>
      <c r="Z39" s="154"/>
      <c r="AA39" s="154"/>
      <c r="AB39" s="154"/>
      <c r="AC39" s="154"/>
      <c r="AD39" s="26"/>
      <c r="AE39" s="26"/>
      <c r="AF39" s="26"/>
      <c r="AG39" s="26"/>
      <c r="AH39" s="26"/>
      <c r="AI39" s="26"/>
      <c r="AJ39" s="26"/>
      <c r="AK39" s="26"/>
      <c r="AL39" s="26"/>
      <c r="AM39" s="15">
        <v>344343.42</v>
      </c>
      <c r="AN39" s="26">
        <v>1232194.82</v>
      </c>
      <c r="AO39" s="26"/>
      <c r="AP39" s="26"/>
      <c r="AQ39" s="26"/>
    </row>
    <row r="40" spans="1:43" x14ac:dyDescent="0.3">
      <c r="A40" s="327">
        <f>'2022'!A39+1</f>
        <v>17</v>
      </c>
      <c r="B40" s="21" t="s">
        <v>209</v>
      </c>
      <c r="C40" s="26">
        <f t="shared" si="12"/>
        <v>707715.12</v>
      </c>
      <c r="D40" s="26"/>
      <c r="E40" s="26"/>
      <c r="F40" s="26"/>
      <c r="G40" s="26"/>
      <c r="H40" s="26"/>
      <c r="I40" s="26"/>
      <c r="J40" s="1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>
        <f t="shared" si="13"/>
        <v>707715.12</v>
      </c>
      <c r="X40" s="124">
        <f t="shared" si="11"/>
        <v>0</v>
      </c>
      <c r="Y40" s="124">
        <f t="shared" si="10"/>
        <v>0</v>
      </c>
      <c r="Z40" s="154"/>
      <c r="AA40" s="154"/>
      <c r="AB40" s="154"/>
      <c r="AC40" s="154"/>
      <c r="AD40" s="26"/>
      <c r="AE40" s="26"/>
      <c r="AF40" s="26">
        <v>100953.78</v>
      </c>
      <c r="AG40" s="26"/>
      <c r="AH40" s="26"/>
      <c r="AI40" s="26">
        <v>122423.2</v>
      </c>
      <c r="AJ40" s="26"/>
      <c r="AK40" s="26"/>
      <c r="AL40" s="26"/>
      <c r="AM40" s="15"/>
      <c r="AN40" s="26">
        <v>484338.14</v>
      </c>
      <c r="AO40" s="26"/>
      <c r="AP40" s="26"/>
      <c r="AQ40" s="26"/>
    </row>
    <row r="41" spans="1:43" x14ac:dyDescent="0.3">
      <c r="A41" s="327">
        <f>'2022'!A40+1</f>
        <v>18</v>
      </c>
      <c r="B41" s="21" t="s">
        <v>210</v>
      </c>
      <c r="C41" s="26">
        <f t="shared" si="12"/>
        <v>1293884.29</v>
      </c>
      <c r="D41" s="26"/>
      <c r="E41" s="26"/>
      <c r="F41" s="26"/>
      <c r="G41" s="26"/>
      <c r="H41" s="26"/>
      <c r="I41" s="26"/>
      <c r="J41" s="18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>
        <f t="shared" si="13"/>
        <v>1293884.29</v>
      </c>
      <c r="X41" s="124">
        <f t="shared" si="11"/>
        <v>0</v>
      </c>
      <c r="Y41" s="124">
        <f t="shared" si="10"/>
        <v>0</v>
      </c>
      <c r="Z41" s="154"/>
      <c r="AA41" s="154"/>
      <c r="AB41" s="154"/>
      <c r="AC41" s="154"/>
      <c r="AD41" s="26"/>
      <c r="AE41" s="26"/>
      <c r="AF41" s="26"/>
      <c r="AG41" s="26"/>
      <c r="AH41" s="26"/>
      <c r="AI41" s="26"/>
      <c r="AJ41" s="26"/>
      <c r="AK41" s="26"/>
      <c r="AL41" s="26"/>
      <c r="AM41" s="15">
        <v>219527.34</v>
      </c>
      <c r="AN41" s="26">
        <v>1074356.95</v>
      </c>
      <c r="AO41" s="26"/>
      <c r="AP41" s="26"/>
      <c r="AQ41" s="26"/>
    </row>
    <row r="42" spans="1:43" x14ac:dyDescent="0.3">
      <c r="A42" s="327">
        <f>'2022'!A41+1</f>
        <v>19</v>
      </c>
      <c r="B42" s="21" t="s">
        <v>211</v>
      </c>
      <c r="C42" s="26">
        <f t="shared" si="12"/>
        <v>1801586.32</v>
      </c>
      <c r="D42" s="26"/>
      <c r="E42" s="26"/>
      <c r="F42" s="26"/>
      <c r="G42" s="26"/>
      <c r="H42" s="26"/>
      <c r="I42" s="26"/>
      <c r="J42" s="18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>
        <f t="shared" si="13"/>
        <v>1801586.32</v>
      </c>
      <c r="X42" s="124">
        <f t="shared" si="11"/>
        <v>0</v>
      </c>
      <c r="Y42" s="124">
        <f t="shared" si="10"/>
        <v>0</v>
      </c>
      <c r="Z42" s="154"/>
      <c r="AA42" s="154"/>
      <c r="AB42" s="154"/>
      <c r="AC42" s="154"/>
      <c r="AD42" s="26"/>
      <c r="AE42" s="26"/>
      <c r="AF42" s="26">
        <v>180664.2</v>
      </c>
      <c r="AG42" s="26"/>
      <c r="AH42" s="26"/>
      <c r="AI42" s="26"/>
      <c r="AJ42" s="26"/>
      <c r="AK42" s="26"/>
      <c r="AL42" s="26">
        <v>329377.77</v>
      </c>
      <c r="AM42" s="15">
        <v>219085.63</v>
      </c>
      <c r="AN42" s="26">
        <v>1072458.72</v>
      </c>
      <c r="AO42" s="26"/>
      <c r="AP42" s="26"/>
      <c r="AQ42" s="26"/>
    </row>
    <row r="43" spans="1:43" x14ac:dyDescent="0.3">
      <c r="A43" s="87">
        <f>'2022'!A42+1</f>
        <v>20</v>
      </c>
      <c r="B43" s="70" t="s">
        <v>212</v>
      </c>
      <c r="C43" s="88">
        <f t="shared" si="12"/>
        <v>928863.99</v>
      </c>
      <c r="D43" s="88"/>
      <c r="E43" s="88"/>
      <c r="F43" s="88"/>
      <c r="G43" s="88"/>
      <c r="H43" s="88"/>
      <c r="I43" s="88"/>
      <c r="J43" s="286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>
        <f t="shared" si="13"/>
        <v>928863.99</v>
      </c>
      <c r="X43" s="124">
        <f t="shared" si="11"/>
        <v>0</v>
      </c>
      <c r="Y43" s="124">
        <f t="shared" si="10"/>
        <v>0</v>
      </c>
      <c r="Z43" s="154"/>
      <c r="AA43" s="154"/>
      <c r="AB43" s="154"/>
      <c r="AC43" s="154"/>
      <c r="AD43" s="26"/>
      <c r="AE43" s="26"/>
      <c r="AF43" s="26"/>
      <c r="AG43" s="26"/>
      <c r="AH43" s="26"/>
      <c r="AI43" s="26"/>
      <c r="AJ43" s="26"/>
      <c r="AK43" s="26"/>
      <c r="AL43" s="26">
        <v>230818.44</v>
      </c>
      <c r="AM43" s="15">
        <v>267489.37</v>
      </c>
      <c r="AN43" s="26">
        <v>430556.18</v>
      </c>
      <c r="AO43" s="26"/>
      <c r="AP43" s="26"/>
      <c r="AQ43" s="26"/>
    </row>
    <row r="44" spans="1:43" x14ac:dyDescent="0.3">
      <c r="A44" s="484" t="s">
        <v>35</v>
      </c>
      <c r="B44" s="485"/>
      <c r="C44" s="88">
        <f>SUM(C37:C43)</f>
        <v>10056303.950000001</v>
      </c>
      <c r="D44" s="88">
        <f t="shared" ref="D44:W44" si="14">SUM(D37:D43)</f>
        <v>0</v>
      </c>
      <c r="E44" s="88">
        <f t="shared" si="14"/>
        <v>0</v>
      </c>
      <c r="F44" s="88">
        <f t="shared" si="14"/>
        <v>0</v>
      </c>
      <c r="G44" s="88">
        <f t="shared" si="14"/>
        <v>0</v>
      </c>
      <c r="H44" s="88">
        <f t="shared" si="14"/>
        <v>0</v>
      </c>
      <c r="I44" s="88">
        <f t="shared" si="14"/>
        <v>0</v>
      </c>
      <c r="J44" s="88">
        <f t="shared" si="14"/>
        <v>0</v>
      </c>
      <c r="K44" s="88">
        <f t="shared" si="14"/>
        <v>0</v>
      </c>
      <c r="L44" s="88">
        <f t="shared" si="14"/>
        <v>0</v>
      </c>
      <c r="M44" s="88">
        <f t="shared" si="14"/>
        <v>0</v>
      </c>
      <c r="N44" s="88">
        <f t="shared" si="14"/>
        <v>0</v>
      </c>
      <c r="O44" s="88">
        <f t="shared" si="14"/>
        <v>0</v>
      </c>
      <c r="P44" s="88">
        <f t="shared" si="14"/>
        <v>0</v>
      </c>
      <c r="Q44" s="88">
        <f t="shared" si="14"/>
        <v>0</v>
      </c>
      <c r="R44" s="88">
        <f t="shared" si="14"/>
        <v>0</v>
      </c>
      <c r="S44" s="88">
        <f t="shared" si="14"/>
        <v>0</v>
      </c>
      <c r="T44" s="88">
        <f t="shared" si="14"/>
        <v>0</v>
      </c>
      <c r="U44" s="88">
        <f t="shared" si="14"/>
        <v>0</v>
      </c>
      <c r="V44" s="88">
        <f t="shared" si="14"/>
        <v>0</v>
      </c>
      <c r="W44" s="88">
        <f t="shared" si="14"/>
        <v>10056303.950000001</v>
      </c>
      <c r="X44" s="124">
        <f>C44-E44-F44-G44-H44-I44-N44-P44-R44-S44-U44-V44-W44</f>
        <v>0</v>
      </c>
      <c r="Y44" s="124">
        <f t="shared" si="10"/>
        <v>0</v>
      </c>
      <c r="Z44" s="210"/>
      <c r="AA44" s="210"/>
      <c r="AB44" s="210"/>
      <c r="AC44" s="285">
        <f>SUM(AC37:AC38)</f>
        <v>0</v>
      </c>
      <c r="AD44" s="124"/>
      <c r="AE44" s="124"/>
      <c r="AF44" s="124"/>
      <c r="AG44" s="124"/>
      <c r="AH44" s="124"/>
      <c r="AI44" s="124"/>
      <c r="AJ44" s="332"/>
      <c r="AK44" s="122"/>
      <c r="AL44" s="119"/>
      <c r="AM44" s="119"/>
    </row>
    <row r="45" spans="1:43" x14ac:dyDescent="0.3">
      <c r="A45" s="424" t="s">
        <v>199</v>
      </c>
      <c r="B45" s="426"/>
      <c r="C45" s="80">
        <f>C35+C29+C44</f>
        <v>12559080.680000002</v>
      </c>
      <c r="D45" s="80">
        <f t="shared" ref="D45:W45" si="15">D35+D29+D44</f>
        <v>0</v>
      </c>
      <c r="E45" s="80">
        <f t="shared" si="15"/>
        <v>0</v>
      </c>
      <c r="F45" s="80">
        <f t="shared" si="15"/>
        <v>0</v>
      </c>
      <c r="G45" s="80">
        <f t="shared" si="15"/>
        <v>0</v>
      </c>
      <c r="H45" s="80">
        <f t="shared" si="15"/>
        <v>0</v>
      </c>
      <c r="I45" s="80">
        <f t="shared" si="15"/>
        <v>0</v>
      </c>
      <c r="J45" s="80">
        <f t="shared" si="15"/>
        <v>0</v>
      </c>
      <c r="K45" s="80">
        <f t="shared" si="15"/>
        <v>0</v>
      </c>
      <c r="L45" s="80">
        <f t="shared" si="15"/>
        <v>0</v>
      </c>
      <c r="M45" s="80">
        <f t="shared" si="15"/>
        <v>0</v>
      </c>
      <c r="N45" s="80">
        <f t="shared" si="15"/>
        <v>0</v>
      </c>
      <c r="O45" s="80">
        <f t="shared" si="15"/>
        <v>0</v>
      </c>
      <c r="P45" s="80">
        <f t="shared" si="15"/>
        <v>0</v>
      </c>
      <c r="Q45" s="80">
        <f t="shared" si="15"/>
        <v>0</v>
      </c>
      <c r="R45" s="80">
        <f t="shared" si="15"/>
        <v>0</v>
      </c>
      <c r="S45" s="80">
        <f t="shared" si="15"/>
        <v>0</v>
      </c>
      <c r="T45" s="80">
        <f t="shared" si="15"/>
        <v>0</v>
      </c>
      <c r="U45" s="80">
        <f t="shared" si="15"/>
        <v>0</v>
      </c>
      <c r="V45" s="80">
        <f t="shared" si="15"/>
        <v>0</v>
      </c>
      <c r="W45" s="80">
        <f t="shared" si="15"/>
        <v>12559080.680000002</v>
      </c>
      <c r="X45" s="124">
        <f>C45-E45-F45-G45-H45-I45-N45-P45-R45-S45-U45-V45-W45</f>
        <v>0</v>
      </c>
      <c r="Y45" s="124">
        <f>C45-D45-N45-P45-R45-S45-U45-V45-W45</f>
        <v>0</v>
      </c>
      <c r="Z45" s="124"/>
      <c r="AA45" s="124"/>
      <c r="AB45" s="124"/>
      <c r="AC45" s="166" t="e">
        <f>AC29+#REF!+#REF!+#REF!+#REF!+#REF!+#REF!+#REF!+#REF!+#REF!</f>
        <v>#REF!</v>
      </c>
      <c r="AD45" s="124"/>
      <c r="AE45" s="124"/>
      <c r="AF45" s="124"/>
      <c r="AG45" s="124"/>
      <c r="AH45" s="124"/>
      <c r="AI45" s="124"/>
      <c r="AJ45" s="332"/>
      <c r="AK45" s="122"/>
      <c r="AL45" s="119"/>
      <c r="AM45" s="119"/>
    </row>
    <row r="46" spans="1:43" x14ac:dyDescent="0.3">
      <c r="A46" s="478" t="s">
        <v>160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9"/>
      <c r="X46" s="124"/>
      <c r="Y46" s="124"/>
      <c r="Z46" s="124"/>
      <c r="AA46" s="124"/>
      <c r="AB46" s="124"/>
      <c r="AC46" s="166"/>
      <c r="AD46" s="124"/>
      <c r="AE46" s="124"/>
      <c r="AF46" s="124"/>
      <c r="AG46" s="124"/>
      <c r="AH46" s="124"/>
      <c r="AI46" s="124"/>
      <c r="AJ46" s="332"/>
      <c r="AK46" s="122"/>
      <c r="AL46" s="119"/>
      <c r="AM46" s="119"/>
    </row>
    <row r="47" spans="1:43" ht="36.6" customHeight="1" x14ac:dyDescent="0.3">
      <c r="A47" s="427" t="s">
        <v>161</v>
      </c>
      <c r="B47" s="428"/>
      <c r="C47" s="343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24"/>
      <c r="Y47" s="124"/>
      <c r="Z47" s="124"/>
      <c r="AA47" s="124"/>
      <c r="AB47" s="124"/>
      <c r="AC47" s="166"/>
      <c r="AD47" s="124"/>
      <c r="AE47" s="124"/>
      <c r="AF47" s="124"/>
      <c r="AG47" s="124"/>
      <c r="AH47" s="124"/>
      <c r="AI47" s="124"/>
      <c r="AJ47" s="332"/>
      <c r="AK47" s="122"/>
      <c r="AL47" s="119"/>
      <c r="AM47" s="119"/>
    </row>
    <row r="48" spans="1:43" ht="21.6" customHeight="1" x14ac:dyDescent="0.3">
      <c r="A48" s="287">
        <f>A43+1</f>
        <v>21</v>
      </c>
      <c r="B48" s="70" t="s">
        <v>261</v>
      </c>
      <c r="C48" s="88">
        <f>D48+K48+L48+N48+P48+R48+S48+U48+V48+W48</f>
        <v>879498.7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8">
        <f>SUM(AD48:AQ48)</f>
        <v>879498.7</v>
      </c>
      <c r="X48" s="124"/>
      <c r="Y48" s="124"/>
      <c r="Z48" s="124"/>
      <c r="AA48" s="124"/>
      <c r="AB48" s="124"/>
      <c r="AC48" s="166"/>
      <c r="AD48" s="124"/>
      <c r="AE48" s="124"/>
      <c r="AF48" s="124"/>
      <c r="AG48" s="124"/>
      <c r="AH48" s="124"/>
      <c r="AI48" s="122">
        <v>163007.99</v>
      </c>
      <c r="AJ48" s="119">
        <v>716490.71</v>
      </c>
      <c r="AK48" s="122"/>
      <c r="AL48" s="119"/>
      <c r="AM48" s="119"/>
    </row>
    <row r="49" spans="1:39" x14ac:dyDescent="0.3">
      <c r="A49" s="483" t="s">
        <v>35</v>
      </c>
      <c r="B49" s="483"/>
      <c r="C49" s="88">
        <f>C48</f>
        <v>879498.7</v>
      </c>
      <c r="D49" s="88">
        <f t="shared" ref="D49:W49" si="16">D48</f>
        <v>0</v>
      </c>
      <c r="E49" s="88">
        <f t="shared" si="16"/>
        <v>0</v>
      </c>
      <c r="F49" s="88">
        <f t="shared" si="16"/>
        <v>0</v>
      </c>
      <c r="G49" s="88">
        <f t="shared" si="16"/>
        <v>0</v>
      </c>
      <c r="H49" s="88">
        <f t="shared" si="16"/>
        <v>0</v>
      </c>
      <c r="I49" s="88">
        <f t="shared" si="16"/>
        <v>0</v>
      </c>
      <c r="J49" s="88">
        <f t="shared" si="16"/>
        <v>0</v>
      </c>
      <c r="K49" s="88">
        <f t="shared" si="16"/>
        <v>0</v>
      </c>
      <c r="L49" s="88">
        <f t="shared" si="16"/>
        <v>0</v>
      </c>
      <c r="M49" s="88">
        <f t="shared" si="16"/>
        <v>0</v>
      </c>
      <c r="N49" s="88">
        <f t="shared" si="16"/>
        <v>0</v>
      </c>
      <c r="O49" s="88">
        <f t="shared" si="16"/>
        <v>0</v>
      </c>
      <c r="P49" s="88">
        <f t="shared" si="16"/>
        <v>0</v>
      </c>
      <c r="Q49" s="88">
        <f t="shared" si="16"/>
        <v>0</v>
      </c>
      <c r="R49" s="88">
        <f t="shared" si="16"/>
        <v>0</v>
      </c>
      <c r="S49" s="88">
        <f t="shared" si="16"/>
        <v>0</v>
      </c>
      <c r="T49" s="88">
        <f t="shared" si="16"/>
        <v>0</v>
      </c>
      <c r="U49" s="88">
        <f t="shared" si="16"/>
        <v>0</v>
      </c>
      <c r="V49" s="88">
        <f t="shared" si="16"/>
        <v>0</v>
      </c>
      <c r="W49" s="88">
        <f t="shared" si="16"/>
        <v>879498.7</v>
      </c>
      <c r="X49" s="124"/>
      <c r="Y49" s="124"/>
      <c r="Z49" s="124"/>
      <c r="AA49" s="124"/>
      <c r="AB49" s="124"/>
      <c r="AC49" s="166"/>
      <c r="AD49" s="124"/>
      <c r="AE49" s="124"/>
      <c r="AF49" s="124"/>
      <c r="AG49" s="124"/>
      <c r="AH49" s="124"/>
      <c r="AI49" s="124"/>
      <c r="AJ49" s="332"/>
      <c r="AK49" s="122"/>
      <c r="AL49" s="119"/>
      <c r="AM49" s="119"/>
    </row>
    <row r="50" spans="1:39" x14ac:dyDescent="0.3">
      <c r="A50" s="424" t="s">
        <v>262</v>
      </c>
      <c r="B50" s="426"/>
      <c r="C50" s="80">
        <f>C49</f>
        <v>879498.7</v>
      </c>
      <c r="D50" s="80">
        <f t="shared" ref="D50:W50" si="17">D49</f>
        <v>0</v>
      </c>
      <c r="E50" s="80">
        <f t="shared" si="17"/>
        <v>0</v>
      </c>
      <c r="F50" s="80">
        <f t="shared" si="17"/>
        <v>0</v>
      </c>
      <c r="G50" s="80">
        <f t="shared" si="17"/>
        <v>0</v>
      </c>
      <c r="H50" s="80">
        <f t="shared" si="17"/>
        <v>0</v>
      </c>
      <c r="I50" s="80">
        <f t="shared" si="17"/>
        <v>0</v>
      </c>
      <c r="J50" s="80">
        <f t="shared" si="17"/>
        <v>0</v>
      </c>
      <c r="K50" s="80">
        <f t="shared" si="17"/>
        <v>0</v>
      </c>
      <c r="L50" s="80">
        <f t="shared" si="17"/>
        <v>0</v>
      </c>
      <c r="M50" s="80">
        <f t="shared" si="17"/>
        <v>0</v>
      </c>
      <c r="N50" s="80">
        <f t="shared" si="17"/>
        <v>0</v>
      </c>
      <c r="O50" s="80">
        <f t="shared" si="17"/>
        <v>0</v>
      </c>
      <c r="P50" s="80">
        <f t="shared" si="17"/>
        <v>0</v>
      </c>
      <c r="Q50" s="80">
        <f t="shared" si="17"/>
        <v>0</v>
      </c>
      <c r="R50" s="80">
        <f t="shared" si="17"/>
        <v>0</v>
      </c>
      <c r="S50" s="80">
        <f t="shared" si="17"/>
        <v>0</v>
      </c>
      <c r="T50" s="80">
        <f t="shared" si="17"/>
        <v>0</v>
      </c>
      <c r="U50" s="80">
        <f t="shared" si="17"/>
        <v>0</v>
      </c>
      <c r="V50" s="80">
        <f t="shared" si="17"/>
        <v>0</v>
      </c>
      <c r="W50" s="80">
        <f t="shared" si="17"/>
        <v>879498.7</v>
      </c>
      <c r="X50" s="124"/>
      <c r="Y50" s="124"/>
      <c r="Z50" s="124"/>
      <c r="AA50" s="124"/>
      <c r="AB50" s="124"/>
      <c r="AC50" s="166"/>
      <c r="AD50" s="124"/>
      <c r="AE50" s="124"/>
      <c r="AF50" s="124"/>
      <c r="AG50" s="124"/>
      <c r="AH50" s="124"/>
      <c r="AI50" s="124"/>
      <c r="AJ50" s="332"/>
      <c r="AK50" s="122"/>
      <c r="AL50" s="119"/>
      <c r="AM50" s="119"/>
    </row>
    <row r="51" spans="1:39" x14ac:dyDescent="0.3">
      <c r="A51" s="424" t="s">
        <v>83</v>
      </c>
      <c r="B51" s="426"/>
      <c r="C51" s="80">
        <f>C25+C14+C45+C50</f>
        <v>21820547.740000002</v>
      </c>
      <c r="D51" s="80">
        <f>D25+D14+D45+D50</f>
        <v>0</v>
      </c>
      <c r="E51" s="80">
        <f t="shared" ref="E51:W51" si="18">E25+E14+E45+E50</f>
        <v>0</v>
      </c>
      <c r="F51" s="80">
        <f t="shared" si="18"/>
        <v>0</v>
      </c>
      <c r="G51" s="80">
        <f t="shared" si="18"/>
        <v>0</v>
      </c>
      <c r="H51" s="80">
        <f t="shared" si="18"/>
        <v>0</v>
      </c>
      <c r="I51" s="80">
        <f t="shared" si="18"/>
        <v>0</v>
      </c>
      <c r="J51" s="80">
        <f t="shared" si="18"/>
        <v>0</v>
      </c>
      <c r="K51" s="80">
        <f t="shared" si="18"/>
        <v>0</v>
      </c>
      <c r="L51" s="80">
        <f t="shared" si="18"/>
        <v>0</v>
      </c>
      <c r="M51" s="80">
        <f t="shared" si="18"/>
        <v>0</v>
      </c>
      <c r="N51" s="80">
        <f t="shared" si="18"/>
        <v>0</v>
      </c>
      <c r="O51" s="80">
        <f t="shared" si="18"/>
        <v>0</v>
      </c>
      <c r="P51" s="80">
        <f t="shared" si="18"/>
        <v>0</v>
      </c>
      <c r="Q51" s="80">
        <f t="shared" si="18"/>
        <v>0</v>
      </c>
      <c r="R51" s="80">
        <f t="shared" si="18"/>
        <v>0</v>
      </c>
      <c r="S51" s="80">
        <f t="shared" si="18"/>
        <v>0</v>
      </c>
      <c r="T51" s="80">
        <f t="shared" si="18"/>
        <v>0</v>
      </c>
      <c r="U51" s="80">
        <f t="shared" si="18"/>
        <v>0</v>
      </c>
      <c r="V51" s="80">
        <f t="shared" si="18"/>
        <v>0</v>
      </c>
      <c r="W51" s="80">
        <f t="shared" si="18"/>
        <v>21820547.740000002</v>
      </c>
      <c r="X51" s="124">
        <f>C51-E51-F51-G51-H51-I51-N51-P51-R51-S51-U51-V51-W51</f>
        <v>0</v>
      </c>
      <c r="Y51" s="124">
        <f>C51-D51-N51-P51-R51-S51-U51-V51-W51</f>
        <v>0</v>
      </c>
      <c r="Z51" s="124"/>
      <c r="AA51" s="124"/>
      <c r="AB51" s="124"/>
      <c r="AC51" s="288" t="e">
        <f>#REF!+#REF!+#REF!+#REF!+#REF!+#REF!+#REF!+#REF!+#REF!+AC25+#REF!+#REF!+#REF!+#REF!+#REF!+#REF!+#REF!+#REF!</f>
        <v>#REF!</v>
      </c>
      <c r="AD51" s="288" t="e">
        <f>#REF!+#REF!+#REF!+#REF!+#REF!+#REF!+#REF!+#REF!+#REF!+AD25+#REF!+#REF!+#REF!+#REF!+#REF!+#REF!+#REF!+#REF!</f>
        <v>#REF!</v>
      </c>
      <c r="AE51" s="288" t="e">
        <f>#REF!+#REF!+#REF!+#REF!+#REF!+#REF!+#REF!+#REF!+#REF!+AE25+#REF!+#REF!+#REF!+#REF!+#REF!+#REF!+#REF!+#REF!</f>
        <v>#REF!</v>
      </c>
      <c r="AF51" s="288" t="e">
        <f>#REF!+#REF!+#REF!+#REF!+#REF!+#REF!+#REF!+#REF!+#REF!+AF25+#REF!+#REF!+#REF!+#REF!+#REF!+#REF!+#REF!+#REF!</f>
        <v>#REF!</v>
      </c>
      <c r="AG51" s="288" t="e">
        <f>#REF!+#REF!+#REF!+#REF!+#REF!+#REF!+#REF!+#REF!+#REF!+AG25+#REF!+#REF!+#REF!+#REF!+#REF!+#REF!+#REF!+#REF!</f>
        <v>#REF!</v>
      </c>
    </row>
    <row r="52" spans="1:39" x14ac:dyDescent="0.3">
      <c r="A52" s="289"/>
      <c r="B52" s="290" t="s">
        <v>133</v>
      </c>
      <c r="C52" s="80">
        <f>(C51-W51)*0.0214</f>
        <v>0</v>
      </c>
      <c r="D52" s="88"/>
      <c r="E52" s="88"/>
      <c r="F52" s="88"/>
      <c r="G52" s="88"/>
      <c r="H52" s="88"/>
      <c r="I52" s="88"/>
      <c r="J52" s="286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124">
        <f>C52-E52-F52-G52-H52-I52-N52-P52-R52-S52-U52-V52-W52</f>
        <v>0</v>
      </c>
    </row>
    <row r="53" spans="1:39" ht="31.2" x14ac:dyDescent="0.3">
      <c r="A53" s="289"/>
      <c r="B53" s="291" t="s">
        <v>134</v>
      </c>
      <c r="C53" s="80">
        <f>C51+C52</f>
        <v>21820547.740000002</v>
      </c>
      <c r="D53" s="88"/>
      <c r="E53" s="88"/>
      <c r="F53" s="88"/>
      <c r="G53" s="88"/>
      <c r="H53" s="88"/>
      <c r="I53" s="88"/>
      <c r="J53" s="286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124"/>
    </row>
    <row r="54" spans="1:39" x14ac:dyDescent="0.3">
      <c r="A54" s="292" t="s">
        <v>272</v>
      </c>
      <c r="B54" s="293"/>
      <c r="C54" s="159"/>
      <c r="D54" s="124"/>
      <c r="E54" s="124"/>
      <c r="F54" s="124"/>
      <c r="G54" s="124"/>
      <c r="H54" s="124"/>
      <c r="I54" s="124"/>
      <c r="J54" s="29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</row>
    <row r="55" spans="1:39" x14ac:dyDescent="0.3">
      <c r="A55" s="292" t="s">
        <v>278</v>
      </c>
      <c r="B55" s="293"/>
      <c r="C55" s="159"/>
      <c r="D55" s="124"/>
      <c r="E55" s="124"/>
      <c r="F55" s="124"/>
      <c r="G55" s="124"/>
      <c r="H55" s="124"/>
      <c r="I55" s="124"/>
      <c r="J55" s="29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</row>
    <row r="56" spans="1:39" x14ac:dyDescent="0.3">
      <c r="A56" s="6" t="s">
        <v>273</v>
      </c>
      <c r="B56" s="7"/>
      <c r="C56" s="7"/>
      <c r="D56" s="8"/>
      <c r="E56" s="8"/>
      <c r="F56" s="7"/>
      <c r="G56" s="124"/>
      <c r="H56" s="124"/>
      <c r="I56" s="124"/>
      <c r="J56" s="29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</row>
    <row r="57" spans="1:39" x14ac:dyDescent="0.3">
      <c r="A57" s="6" t="s">
        <v>274</v>
      </c>
      <c r="B57" s="7"/>
      <c r="C57" s="6"/>
      <c r="D57" s="9"/>
      <c r="E57" s="9"/>
      <c r="F57" s="7"/>
      <c r="G57" s="124"/>
      <c r="H57" s="124"/>
      <c r="I57" s="124"/>
      <c r="J57" s="29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</row>
    <row r="58" spans="1:39" x14ac:dyDescent="0.3">
      <c r="A58" s="6" t="s">
        <v>275</v>
      </c>
      <c r="B58" s="7"/>
      <c r="C58" s="7"/>
      <c r="D58" s="8"/>
      <c r="E58" s="8"/>
      <c r="F58" s="7"/>
      <c r="G58" s="124"/>
      <c r="H58" s="124"/>
      <c r="I58" s="124"/>
      <c r="J58" s="29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</row>
    <row r="59" spans="1:39" x14ac:dyDescent="0.3">
      <c r="A59" s="292" t="s">
        <v>276</v>
      </c>
      <c r="B59" s="293"/>
      <c r="C59" s="159"/>
      <c r="D59" s="124"/>
      <c r="E59" s="124"/>
      <c r="F59" s="124"/>
      <c r="G59" s="124"/>
      <c r="H59" s="124"/>
      <c r="I59" s="124"/>
      <c r="J59" s="29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</row>
    <row r="60" spans="1:39" ht="17.399999999999999" customHeight="1" x14ac:dyDescent="0.3">
      <c r="A60" s="292" t="s">
        <v>277</v>
      </c>
      <c r="B60" s="295"/>
      <c r="C60" s="295"/>
      <c r="D60" s="124"/>
      <c r="E60" s="124"/>
      <c r="F60" s="124"/>
      <c r="G60" s="124"/>
      <c r="H60" s="124"/>
      <c r="I60" s="124"/>
      <c r="J60" s="29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>
        <f>C53-E60-F60-G60-H60-I60-N60-P60-R60-S60-U60-V60-W60</f>
        <v>21820547.740000002</v>
      </c>
    </row>
  </sheetData>
  <autoFilter ref="A9:W60"/>
  <mergeCells count="46">
    <mergeCell ref="A50:B50"/>
    <mergeCell ref="A46:W46"/>
    <mergeCell ref="A47:B47"/>
    <mergeCell ref="A51:B51"/>
    <mergeCell ref="C3:C7"/>
    <mergeCell ref="B3:B7"/>
    <mergeCell ref="A3:A7"/>
    <mergeCell ref="D3:W3"/>
    <mergeCell ref="A49:B49"/>
    <mergeCell ref="A26:W26"/>
    <mergeCell ref="A29:B29"/>
    <mergeCell ref="A45:B45"/>
    <mergeCell ref="A35:B35"/>
    <mergeCell ref="A36:B36"/>
    <mergeCell ref="A44:B44"/>
    <mergeCell ref="A27:B27"/>
    <mergeCell ref="A1:W1"/>
    <mergeCell ref="A24:B24"/>
    <mergeCell ref="A25:B25"/>
    <mergeCell ref="L5:L7"/>
    <mergeCell ref="AI2:AK2"/>
    <mergeCell ref="D4:I4"/>
    <mergeCell ref="J4:L4"/>
    <mergeCell ref="M4:N7"/>
    <mergeCell ref="O4:P7"/>
    <mergeCell ref="Q4:R7"/>
    <mergeCell ref="T4:U7"/>
    <mergeCell ref="V4:V7"/>
    <mergeCell ref="W4:W7"/>
    <mergeCell ref="AI4:AI8"/>
    <mergeCell ref="AJ4:AJ8"/>
    <mergeCell ref="AK4:AK8"/>
    <mergeCell ref="A15:W15"/>
    <mergeCell ref="A16:B16"/>
    <mergeCell ref="F5:F7"/>
    <mergeCell ref="G5:G7"/>
    <mergeCell ref="H5:H7"/>
    <mergeCell ref="I5:I7"/>
    <mergeCell ref="J5:J7"/>
    <mergeCell ref="A13:B13"/>
    <mergeCell ref="A10:W10"/>
    <mergeCell ref="A14:B14"/>
    <mergeCell ref="E5:E7"/>
    <mergeCell ref="S4:S7"/>
    <mergeCell ref="K5:K7"/>
    <mergeCell ref="D5:D7"/>
  </mergeCells>
  <conditionalFormatting sqref="A51">
    <cfRule type="duplicateValues" dxfId="3" priority="1538"/>
  </conditionalFormatting>
  <conditionalFormatting sqref="B12:B13">
    <cfRule type="duplicateValues" dxfId="2" priority="4"/>
  </conditionalFormatting>
  <conditionalFormatting sqref="B29">
    <cfRule type="duplicateValues" dxfId="1" priority="3"/>
  </conditionalFormatting>
  <conditionalFormatting sqref="D56:D58">
    <cfRule type="duplicateValues" dxfId="0" priority="2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09375" defaultRowHeight="14.4" x14ac:dyDescent="0.3"/>
  <cols>
    <col min="1" max="1" width="24.33203125" style="1" customWidth="1"/>
    <col min="2" max="2" width="9.109375" style="1"/>
    <col min="3" max="3" width="17.33203125" style="1" customWidth="1"/>
    <col min="4" max="4" width="16.5546875" style="1" customWidth="1"/>
    <col min="5" max="5" width="14.5546875" style="1" customWidth="1"/>
    <col min="6" max="6" width="17.88671875" style="1" customWidth="1"/>
    <col min="7" max="7" width="19.33203125" style="1" customWidth="1"/>
    <col min="8" max="16384" width="9.109375" style="1"/>
  </cols>
  <sheetData>
    <row r="3" spans="1:7" x14ac:dyDescent="0.3">
      <c r="B3" s="1" t="s">
        <v>107</v>
      </c>
      <c r="C3" s="1" t="s">
        <v>108</v>
      </c>
      <c r="D3" s="1">
        <v>2020</v>
      </c>
      <c r="E3" s="1">
        <v>2021</v>
      </c>
      <c r="F3" s="1">
        <v>2022</v>
      </c>
      <c r="G3" s="1" t="s">
        <v>132</v>
      </c>
    </row>
    <row r="4" spans="1:7" x14ac:dyDescent="0.3">
      <c r="A4" s="1" t="s">
        <v>109</v>
      </c>
      <c r="C4" s="2" t="e">
        <f>D4+E4+F4</f>
        <v>#REF!</v>
      </c>
      <c r="D4" s="2" t="e">
        <f>'2020'!#REF!</f>
        <v>#REF!</v>
      </c>
      <c r="E4" s="2" t="e">
        <f>'2021'!#REF!</f>
        <v>#REF!</v>
      </c>
      <c r="F4" s="2" t="e">
        <f>'2022'!#REF!</f>
        <v>#REF!</v>
      </c>
      <c r="G4" s="2" t="e">
        <f>C4-'Раздел 1'!#REF!</f>
        <v>#REF!</v>
      </c>
    </row>
    <row r="5" spans="1:7" x14ac:dyDescent="0.3">
      <c r="A5" s="1" t="s">
        <v>110</v>
      </c>
      <c r="C5" s="2" t="e">
        <f t="shared" ref="C5:C21" si="0">D5+E5+F5</f>
        <v>#REF!</v>
      </c>
      <c r="D5" s="2" t="e">
        <f>'2020'!#REF!</f>
        <v>#REF!</v>
      </c>
      <c r="E5" s="2" t="e">
        <f>'2021'!#REF!</f>
        <v>#REF!</v>
      </c>
      <c r="F5" s="2" t="e">
        <f>'2022'!#REF!</f>
        <v>#REF!</v>
      </c>
      <c r="G5" s="4" t="e">
        <f>C5-'Раздел 1'!#REF!</f>
        <v>#REF!</v>
      </c>
    </row>
    <row r="6" spans="1:7" x14ac:dyDescent="0.3">
      <c r="A6" s="1" t="s">
        <v>111</v>
      </c>
      <c r="C6" s="2" t="e">
        <f t="shared" si="0"/>
        <v>#REF!</v>
      </c>
      <c r="D6" s="2" t="e">
        <f>'2020'!#REF!</f>
        <v>#REF!</v>
      </c>
      <c r="E6" s="2">
        <f>'2021'!C17</f>
        <v>347045.27</v>
      </c>
      <c r="F6" s="2" t="e">
        <f>'2022'!#REF!</f>
        <v>#REF!</v>
      </c>
      <c r="G6" s="2" t="e">
        <f>C6-'Раздел 1'!I27</f>
        <v>#REF!</v>
      </c>
    </row>
    <row r="7" spans="1:7" x14ac:dyDescent="0.3">
      <c r="A7" s="1" t="s">
        <v>112</v>
      </c>
      <c r="C7" s="2" t="e">
        <f t="shared" si="0"/>
        <v>#REF!</v>
      </c>
      <c r="D7" s="2" t="e">
        <f>'2020'!#REF!</f>
        <v>#REF!</v>
      </c>
      <c r="E7" s="2" t="e">
        <f>'2021'!#REF!</f>
        <v>#REF!</v>
      </c>
      <c r="F7" s="2" t="e">
        <f>'2022'!#REF!</f>
        <v>#REF!</v>
      </c>
      <c r="G7" s="2" t="e">
        <f>C7-'Раздел 1'!#REF!</f>
        <v>#REF!</v>
      </c>
    </row>
    <row r="8" spans="1:7" x14ac:dyDescent="0.3">
      <c r="A8" s="1" t="s">
        <v>113</v>
      </c>
      <c r="C8" s="2" t="e">
        <f t="shared" si="0"/>
        <v>#REF!</v>
      </c>
      <c r="D8" s="2" t="e">
        <f>'2020'!#REF!</f>
        <v>#REF!</v>
      </c>
      <c r="E8" s="2" t="e">
        <f>'2021'!#REF!</f>
        <v>#REF!</v>
      </c>
      <c r="F8" s="2" t="e">
        <f>'2022'!#REF!</f>
        <v>#REF!</v>
      </c>
      <c r="G8" s="2" t="e">
        <f>C8-'Раздел 1'!I52</f>
        <v>#REF!</v>
      </c>
    </row>
    <row r="9" spans="1:7" x14ac:dyDescent="0.3">
      <c r="A9" s="1" t="s">
        <v>114</v>
      </c>
      <c r="C9" s="2" t="e">
        <f t="shared" si="0"/>
        <v>#REF!</v>
      </c>
      <c r="D9" s="2" t="e">
        <f>'2020'!#REF!</f>
        <v>#REF!</v>
      </c>
      <c r="E9" s="2">
        <f>'2021'!C56</f>
        <v>10850771.859999999</v>
      </c>
      <c r="F9" s="2" t="e">
        <f>'2022'!#REF!</f>
        <v>#REF!</v>
      </c>
      <c r="G9" s="2" t="e">
        <f>C9-'Раздел 1'!I69</f>
        <v>#REF!</v>
      </c>
    </row>
    <row r="10" spans="1:7" x14ac:dyDescent="0.3">
      <c r="A10" s="1" t="s">
        <v>115</v>
      </c>
      <c r="C10" s="2" t="e">
        <f t="shared" si="0"/>
        <v>#REF!</v>
      </c>
      <c r="D10" s="2" t="e">
        <f>'2020'!#REF!</f>
        <v>#REF!</v>
      </c>
      <c r="E10" s="2" t="e">
        <f>'2021'!#REF!</f>
        <v>#REF!</v>
      </c>
      <c r="F10" s="2" t="e">
        <f>'2022'!#REF!</f>
        <v>#REF!</v>
      </c>
      <c r="G10" s="4" t="e">
        <f>C10-'Раздел 1'!#REF!</f>
        <v>#REF!</v>
      </c>
    </row>
    <row r="11" spans="1:7" x14ac:dyDescent="0.3">
      <c r="A11" s="1" t="s">
        <v>116</v>
      </c>
      <c r="C11" s="2" t="e">
        <f t="shared" si="0"/>
        <v>#REF!</v>
      </c>
      <c r="D11" s="2" t="e">
        <f>'2020'!#REF!</f>
        <v>#REF!</v>
      </c>
      <c r="E11" s="2" t="e">
        <f>'2021'!#REF!</f>
        <v>#REF!</v>
      </c>
      <c r="F11" s="2">
        <f>'2022'!C25</f>
        <v>7413192.0800000001</v>
      </c>
      <c r="G11" s="5" t="e">
        <f>C11-'Раздел 1'!I85</f>
        <v>#REF!</v>
      </c>
    </row>
    <row r="12" spans="1:7" x14ac:dyDescent="0.3">
      <c r="A12" s="1" t="s">
        <v>117</v>
      </c>
      <c r="C12" s="2" t="e">
        <f t="shared" si="0"/>
        <v>#REF!</v>
      </c>
      <c r="D12" s="2" t="e">
        <f>'2020'!#REF!</f>
        <v>#REF!</v>
      </c>
      <c r="E12" s="2" t="e">
        <f>'2021'!#REF!</f>
        <v>#REF!</v>
      </c>
      <c r="F12" s="2" t="e">
        <f>'2022'!#REF!</f>
        <v>#REF!</v>
      </c>
      <c r="G12" s="5" t="e">
        <f>C12-'Раздел 1'!#REF!</f>
        <v>#REF!</v>
      </c>
    </row>
    <row r="13" spans="1:7" x14ac:dyDescent="0.3">
      <c r="A13" s="1" t="s">
        <v>118</v>
      </c>
      <c r="C13" s="2" t="e">
        <f t="shared" si="0"/>
        <v>#REF!</v>
      </c>
      <c r="D13" s="2" t="e">
        <f>'2020'!#REF!</f>
        <v>#REF!</v>
      </c>
      <c r="E13" s="2" t="e">
        <f>'2021'!#REF!</f>
        <v>#REF!</v>
      </c>
      <c r="F13" s="2" t="e">
        <f>'2022'!#REF!</f>
        <v>#REF!</v>
      </c>
      <c r="G13" s="2" t="e">
        <f>C13-'Раздел 1'!#REF!</f>
        <v>#REF!</v>
      </c>
    </row>
    <row r="14" spans="1:7" x14ac:dyDescent="0.3">
      <c r="A14" s="1" t="s">
        <v>119</v>
      </c>
      <c r="C14" s="2" t="e">
        <f t="shared" si="0"/>
        <v>#REF!</v>
      </c>
      <c r="D14" s="2" t="e">
        <f>'2020'!#REF!</f>
        <v>#REF!</v>
      </c>
      <c r="E14" s="2">
        <f>'2021'!C82</f>
        <v>7254911.8900000006</v>
      </c>
      <c r="F14" s="2" t="e">
        <f>'2022'!#REF!</f>
        <v>#REF!</v>
      </c>
      <c r="G14" s="2" t="e">
        <f>C14-'Раздел 1'!#REF!</f>
        <v>#REF!</v>
      </c>
    </row>
    <row r="15" spans="1:7" x14ac:dyDescent="0.3">
      <c r="A15" s="1" t="s">
        <v>120</v>
      </c>
      <c r="C15" s="2" t="e">
        <f t="shared" si="0"/>
        <v>#REF!</v>
      </c>
      <c r="D15" s="2" t="e">
        <f>'2020'!#REF!</f>
        <v>#REF!</v>
      </c>
      <c r="E15" s="2" t="e">
        <f>'2021'!#REF!</f>
        <v>#REF!</v>
      </c>
      <c r="F15" s="2" t="e">
        <f>'2022'!#REF!</f>
        <v>#REF!</v>
      </c>
      <c r="G15" s="2" t="e">
        <f>C15-'Раздел 1'!#REF!</f>
        <v>#REF!</v>
      </c>
    </row>
    <row r="16" spans="1:7" x14ac:dyDescent="0.3">
      <c r="A16" s="1" t="s">
        <v>121</v>
      </c>
      <c r="C16" s="2" t="e">
        <f t="shared" si="0"/>
        <v>#REF!</v>
      </c>
      <c r="D16" s="2" t="e">
        <f>'2020'!#REF!</f>
        <v>#REF!</v>
      </c>
      <c r="E16" s="2" t="e">
        <f>'2021'!#REF!</f>
        <v>#REF!</v>
      </c>
      <c r="F16" s="2" t="e">
        <f>'2022'!#REF!</f>
        <v>#REF!</v>
      </c>
      <c r="G16" s="2" t="e">
        <f>C16-'Раздел 1'!#REF!</f>
        <v>#REF!</v>
      </c>
    </row>
    <row r="17" spans="1:7" x14ac:dyDescent="0.3">
      <c r="A17" s="1" t="s">
        <v>122</v>
      </c>
      <c r="C17" s="2" t="e">
        <f t="shared" si="0"/>
        <v>#REF!</v>
      </c>
      <c r="D17" s="2" t="e">
        <f>'2020'!#REF!</f>
        <v>#REF!</v>
      </c>
      <c r="E17" s="2" t="e">
        <f>'2021'!#REF!</f>
        <v>#REF!</v>
      </c>
      <c r="F17" s="2" t="e">
        <f>'2022'!#REF!</f>
        <v>#REF!</v>
      </c>
      <c r="G17" s="2" t="e">
        <f>C17-'Раздел 1'!#REF!</f>
        <v>#REF!</v>
      </c>
    </row>
    <row r="18" spans="1:7" x14ac:dyDescent="0.3">
      <c r="A18" s="1" t="s">
        <v>123</v>
      </c>
      <c r="C18" s="2" t="e">
        <f t="shared" si="0"/>
        <v>#REF!</v>
      </c>
      <c r="D18" s="2" t="e">
        <f>'2020'!#REF!</f>
        <v>#REF!</v>
      </c>
      <c r="E18" s="2" t="e">
        <f>'2021'!#REF!</f>
        <v>#REF!</v>
      </c>
      <c r="F18" s="2" t="e">
        <f>'2022'!#REF!</f>
        <v>#REF!</v>
      </c>
      <c r="G18" s="2" t="e">
        <f>C18-'Раздел 1'!#REF!</f>
        <v>#REF!</v>
      </c>
    </row>
    <row r="19" spans="1:7" x14ac:dyDescent="0.3">
      <c r="A19" s="1" t="s">
        <v>124</v>
      </c>
      <c r="C19" s="2" t="e">
        <f t="shared" si="0"/>
        <v>#REF!</v>
      </c>
      <c r="D19" s="2">
        <f>'2020'!C27</f>
        <v>2815579.2</v>
      </c>
      <c r="E19" s="2">
        <f>'2021'!C127</f>
        <v>3906698.49</v>
      </c>
      <c r="F19" s="2" t="e">
        <f>'2022'!#REF!</f>
        <v>#REF!</v>
      </c>
      <c r="G19" s="2" t="e">
        <f>C19-'Раздел 1'!I171</f>
        <v>#REF!</v>
      </c>
    </row>
    <row r="20" spans="1:7" x14ac:dyDescent="0.3">
      <c r="A20" s="1" t="s">
        <v>125</v>
      </c>
      <c r="C20" s="2" t="e">
        <f t="shared" si="0"/>
        <v>#REF!</v>
      </c>
      <c r="D20" s="2" t="e">
        <f>'2020'!#REF!</f>
        <v>#REF!</v>
      </c>
      <c r="E20" s="2">
        <f>'2021'!C135</f>
        <v>130000</v>
      </c>
      <c r="F20" s="2" t="e">
        <f>'2022'!#REF!</f>
        <v>#REF!</v>
      </c>
      <c r="G20" s="5" t="e">
        <f>C20-'Раздел 1'!I175</f>
        <v>#REF!</v>
      </c>
    </row>
    <row r="21" spans="1:7" x14ac:dyDescent="0.3">
      <c r="A21" s="1" t="s">
        <v>126</v>
      </c>
      <c r="C21" s="2" t="e">
        <f t="shared" si="0"/>
        <v>#REF!</v>
      </c>
      <c r="D21" s="2" t="e">
        <f>'2020'!#REF!</f>
        <v>#REF!</v>
      </c>
      <c r="E21" s="2" t="e">
        <f>'2021'!#REF!</f>
        <v>#REF!</v>
      </c>
      <c r="F21" s="2" t="e">
        <f>'2022'!#REF!</f>
        <v>#REF!</v>
      </c>
      <c r="G21" s="2" t="e">
        <f>C21-'Раздел 1'!#REF!</f>
        <v>#REF!</v>
      </c>
    </row>
    <row r="22" spans="1:7" x14ac:dyDescent="0.3">
      <c r="E22" s="2"/>
      <c r="F22" s="2"/>
    </row>
    <row r="23" spans="1:7" x14ac:dyDescent="0.3">
      <c r="E23" s="2"/>
      <c r="F23" s="2"/>
    </row>
    <row r="24" spans="1:7" x14ac:dyDescent="0.3">
      <c r="A24" s="1" t="s">
        <v>108</v>
      </c>
      <c r="B24" s="1" t="e">
        <f>'Раздел 1'!#REF!</f>
        <v>#REF!</v>
      </c>
      <c r="C24" s="2" t="e">
        <f>SUM(C4:C22)</f>
        <v>#REF!</v>
      </c>
      <c r="D24" s="2" t="e">
        <f>SUM(D4:D21)</f>
        <v>#REF!</v>
      </c>
      <c r="E24" s="2" t="e">
        <f>SUM(E4:E21)</f>
        <v>#REF!</v>
      </c>
      <c r="F24" s="2" t="e">
        <f>SUM(F4:F21)</f>
        <v>#REF!</v>
      </c>
      <c r="G24" s="2" t="e">
        <f>C24-'Раздел 1'!#REF!</f>
        <v>#REF!</v>
      </c>
    </row>
    <row r="26" spans="1:7" x14ac:dyDescent="0.3">
      <c r="A26" s="1" t="s">
        <v>127</v>
      </c>
      <c r="B26" s="1">
        <v>177</v>
      </c>
      <c r="C26" s="2">
        <f>D26+E26+F26</f>
        <v>1820186772.2199998</v>
      </c>
      <c r="D26" s="2">
        <v>1356759812.5599999</v>
      </c>
      <c r="E26" s="1">
        <v>187839468.58000001</v>
      </c>
      <c r="F26" s="1">
        <v>275587491.07999998</v>
      </c>
    </row>
    <row r="27" spans="1:7" x14ac:dyDescent="0.3">
      <c r="B27" s="1">
        <v>470</v>
      </c>
    </row>
    <row r="29" spans="1:7" x14ac:dyDescent="0.3">
      <c r="A29" s="1" t="s">
        <v>135</v>
      </c>
      <c r="C29" s="2">
        <f>D29+E29+F29</f>
        <v>185818550.03270203</v>
      </c>
      <c r="D29" s="2">
        <f>'2020'!C78</f>
        <v>62978326.233352005</v>
      </c>
      <c r="E29" s="2">
        <f>'2021'!C180</f>
        <v>101019676.05935</v>
      </c>
      <c r="F29" s="2">
        <f>'2022'!C53</f>
        <v>21820547.740000002</v>
      </c>
    </row>
    <row r="30" spans="1:7" x14ac:dyDescent="0.3">
      <c r="C30" s="2">
        <f>D30+E30+F30</f>
        <v>1820186772.2199998</v>
      </c>
      <c r="D30" s="2">
        <v>1356759812.5599999</v>
      </c>
      <c r="E30" s="1">
        <v>187839468.58000001</v>
      </c>
      <c r="F30" s="1">
        <v>275587491.07999998</v>
      </c>
    </row>
    <row r="31" spans="1:7" x14ac:dyDescent="0.3">
      <c r="C31" s="2">
        <f>SUM(C29:C30)</f>
        <v>2006005322.2527018</v>
      </c>
      <c r="D31" s="2">
        <f>SUM(D29:D30)</f>
        <v>1419738138.7933519</v>
      </c>
      <c r="E31" s="2">
        <f>SUM(E29:E30)</f>
        <v>288859144.63935</v>
      </c>
      <c r="F31" s="2">
        <f>SUM(F29:F30)</f>
        <v>297408038.81999999</v>
      </c>
    </row>
    <row r="32" spans="1:7" x14ac:dyDescent="0.3">
      <c r="A32" s="3"/>
      <c r="C32" s="2"/>
      <c r="D32" s="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2021-01-18T12:05:09Z</cp:lastPrinted>
  <dcterms:created xsi:type="dcterms:W3CDTF">2019-06-18T13:49:47Z</dcterms:created>
  <dcterms:modified xsi:type="dcterms:W3CDTF">2021-09-14T07:56:45Z</dcterms:modified>
</cp:coreProperties>
</file>