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660" windowWidth="11736" windowHeight="9456"/>
  </bookViews>
  <sheets>
    <sheet name="Раздел 1" sheetId="2" r:id="rId1"/>
    <sheet name="2020" sheetId="4" r:id="rId2"/>
    <sheet name="2021" sheetId="5" r:id="rId3"/>
    <sheet name="2022" sheetId="6" r:id="rId4"/>
    <sheet name="свод" sheetId="7" state="hidden" r:id="rId5"/>
  </sheets>
  <definedNames>
    <definedName name="_xlnm._FilterDatabase" localSheetId="1" hidden="1">'2020'!$A$8:$AN$15</definedName>
    <definedName name="_xlnm._FilterDatabase" localSheetId="2" hidden="1">'2021'!$A$8:$V$9</definedName>
    <definedName name="_xlnm._FilterDatabase" localSheetId="3" hidden="1">'2022'!$A$9:$V$26</definedName>
    <definedName name="_xlnm._FilterDatabase" localSheetId="0" hidden="1">'Раздел 1'!$A$17:$XEX$139</definedName>
    <definedName name="Z_01451C91_14DA_4D26_B1B3_18A70391612A_.wvu.FilterData" localSheetId="1" hidden="1">'2020'!$A$8:$AN$9</definedName>
    <definedName name="Z_01451C91_14DA_4D26_B1B3_18A70391612A_.wvu.PrintArea" localSheetId="1" hidden="1">'2020'!$A$1:$V$23</definedName>
    <definedName name="Z_01451C91_14DA_4D26_B1B3_18A70391612A_.wvu.PrintArea" localSheetId="2" hidden="1">'2021'!$A$1:$V$124</definedName>
    <definedName name="Z_01451C91_14DA_4D26_B1B3_18A70391612A_.wvu.PrintArea" localSheetId="3" hidden="1">'2022'!$A$1:$V$29</definedName>
    <definedName name="Z_01451C91_14DA_4D26_B1B3_18A70391612A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01451C91_14DA_4D26_B1B3_18A70391612A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01451C91_14DA_4D26_B1B3_18A70391612A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16B8344E_73EB_416B_B009_420D58C33AEC_.wvu.FilterData" localSheetId="1" hidden="1">'2020'!$A$8:$AN$9</definedName>
    <definedName name="Z_16B8344E_73EB_416B_B009_420D58C33AEC_.wvu.PrintArea" localSheetId="1" hidden="1">'2020'!$A$1:$V$23</definedName>
    <definedName name="Z_16B8344E_73EB_416B_B009_420D58C33AEC_.wvu.PrintArea" localSheetId="2" hidden="1">'2021'!$A$1:$V$124</definedName>
    <definedName name="Z_16B8344E_73EB_416B_B009_420D58C33AEC_.wvu.PrintArea" localSheetId="3" hidden="1">'2022'!$A$1:$V$29</definedName>
    <definedName name="Z_16B8344E_73EB_416B_B009_420D58C33AEC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16B8344E_73EB_416B_B009_420D58C33AEC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16B8344E_73EB_416B_B009_420D58C33AEC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1B9CDF8A_2F5D_4B91_80D4_6D7CCC92D8AA_.wvu.FilterData" localSheetId="1" hidden="1">'2020'!$A$8:$AN$9</definedName>
    <definedName name="Z_35164214_6B83_4B40_8294_2E9A0423440B_.wvu.FilterData" localSheetId="1" hidden="1">'2020'!$A$10:$AN$10</definedName>
    <definedName name="Z_35164214_6B83_4B40_8294_2E9A0423440B_.wvu.PrintArea" localSheetId="1" hidden="1">'2020'!$A$1:$V$23</definedName>
    <definedName name="Z_35164214_6B83_4B40_8294_2E9A0423440B_.wvu.PrintArea" localSheetId="2" hidden="1">'2021'!$A$1:$V$124</definedName>
    <definedName name="Z_35164214_6B83_4B40_8294_2E9A0423440B_.wvu.PrintArea" localSheetId="3" hidden="1">'2022'!$A$1:$V$29</definedName>
    <definedName name="Z_35164214_6B83_4B40_8294_2E9A0423440B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35164214_6B83_4B40_8294_2E9A0423440B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35164214_6B83_4B40_8294_2E9A0423440B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4B6D6BCB_EE2D_42AC_9192_354A33B0E0EA_.wvu.FilterData" localSheetId="1" hidden="1">'2020'!$A$8:$AN$9</definedName>
    <definedName name="Z_4B6D6BCB_EE2D_42AC_9192_354A33B0E0EA_.wvu.FilterData" localSheetId="2" hidden="1">'2021'!$A$9:$V$18</definedName>
    <definedName name="Z_4B6D6BCB_EE2D_42AC_9192_354A33B0E0EA_.wvu.PrintArea" localSheetId="1" hidden="1">'2020'!$A$1:$V$23</definedName>
    <definedName name="Z_4B6D6BCB_EE2D_42AC_9192_354A33B0E0EA_.wvu.PrintArea" localSheetId="2" hidden="1">'2021'!$A$1:$V$124</definedName>
    <definedName name="Z_4B6D6BCB_EE2D_42AC_9192_354A33B0E0EA_.wvu.PrintArea" localSheetId="3" hidden="1">'2022'!$A$1:$V$29</definedName>
    <definedName name="Z_4B6D6BCB_EE2D_42AC_9192_354A33B0E0EA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4B6D6BCB_EE2D_42AC_9192_354A33B0E0EA_.wvu.Rows" localSheetId="3" hidden="1">'2022'!#REF!,'2022'!#REF!,'2022'!#REF!,'2022'!#REF!,'2022'!#REF!,'2022'!#REF!,'2022'!#REF!,'2022'!#REF!,'2022'!#REF!,'2022'!#REF!,'2022'!#REF!,'2022'!#REF!,'2022'!#REF!,'2022'!#REF!</definedName>
    <definedName name="Z_5446568B_FD51_4004_B51D_23EC2018CD0E_.wvu.FilterData" localSheetId="1" hidden="1">'2020'!$A$8:$AN$9</definedName>
    <definedName name="Z_83613F8C_5050_4CDE_94E5_E4721A2F1A39_.wvu.FilterData" localSheetId="1" hidden="1">'2020'!$A$8:$AN$9</definedName>
    <definedName name="Z_B742453E_6192_4495_8455_B4A974C6429E_.wvu.FilterData" localSheetId="1" hidden="1">'2020'!$A$8:$AN$9</definedName>
    <definedName name="Z_B742453E_6192_4495_8455_B4A974C6429E_.wvu.PrintArea" localSheetId="1" hidden="1">'2020'!$A$1:$V$23</definedName>
    <definedName name="Z_B742453E_6192_4495_8455_B4A974C6429E_.wvu.PrintArea" localSheetId="2" hidden="1">'2021'!$A$1:$V$124</definedName>
    <definedName name="Z_B742453E_6192_4495_8455_B4A974C6429E_.wvu.PrintArea" localSheetId="3" hidden="1">'2022'!$A$1:$V$29</definedName>
    <definedName name="Z_B742453E_6192_4495_8455_B4A974C6429E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B742453E_6192_4495_8455_B4A974C6429E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B742453E_6192_4495_8455_B4A974C6429E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D2C739B3_6C2A_43E1_9B43_1F38401FDF49_.wvu.FilterData" localSheetId="1" hidden="1">'2020'!$A$8:$AN$9</definedName>
    <definedName name="Z_DE2E8392_397B_4E2C_B9DD_E1C088B12D54_.wvu.FilterData" localSheetId="1" hidden="1">'2020'!$A$8:$AN$9</definedName>
    <definedName name="Z_DFCDC4A7_B1EE_4F7B_A9A5_CB3F46056C80_.wvu.FilterData" localSheetId="1" hidden="1">'2020'!$A$8:$AN$9</definedName>
    <definedName name="Z_DFCDC4A7_B1EE_4F7B_A9A5_CB3F46056C80_.wvu.PrintArea" localSheetId="1" hidden="1">'2020'!$A$1:$V$23</definedName>
    <definedName name="Z_DFCDC4A7_B1EE_4F7B_A9A5_CB3F46056C80_.wvu.PrintArea" localSheetId="2" hidden="1">'2021'!$A$1:$V$124</definedName>
    <definedName name="Z_DFCDC4A7_B1EE_4F7B_A9A5_CB3F46056C80_.wvu.PrintArea" localSheetId="3" hidden="1">'2022'!$A$1:$V$29</definedName>
    <definedName name="Z_DFCDC4A7_B1EE_4F7B_A9A5_CB3F46056C80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DFCDC4A7_B1EE_4F7B_A9A5_CB3F46056C80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DFCDC4A7_B1EE_4F7B_A9A5_CB3F46056C80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E557CDC6_6AA0_4DD0_B6F9_A94A1E4C138A_.wvu.FilterData" localSheetId="1" hidden="1">'2020'!$A$8:$AN$9</definedName>
    <definedName name="Z_E557CDC6_6AA0_4DD0_B6F9_A94A1E4C138A_.wvu.PrintArea" localSheetId="1" hidden="1">'2020'!$A$1:$V$23</definedName>
    <definedName name="Z_E557CDC6_6AA0_4DD0_B6F9_A94A1E4C138A_.wvu.PrintArea" localSheetId="2" hidden="1">'2021'!$A$1:$V$124</definedName>
    <definedName name="Z_E557CDC6_6AA0_4DD0_B6F9_A94A1E4C138A_.wvu.PrintArea" localSheetId="3" hidden="1">'2022'!$A$1:$V$29</definedName>
    <definedName name="Z_E557CDC6_6AA0_4DD0_B6F9_A94A1E4C138A_.wvu.Rows" localSheetId="1" hidden="1">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,'2020'!#REF!</definedName>
    <definedName name="Z_E557CDC6_6AA0_4DD0_B6F9_A94A1E4C138A_.wvu.Rows" localSheetId="2" hidden="1">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,'2021'!#REF!</definedName>
    <definedName name="Z_E557CDC6_6AA0_4DD0_B6F9_A94A1E4C138A_.wvu.Rows" localSheetId="3" hidden="1">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,'2022'!#REF!</definedName>
    <definedName name="Z_F61158DD_B832_4B6B_82D0_8E4EB30BA059_.wvu.FilterData" localSheetId="1" hidden="1">'2020'!$A$8:$AN$9</definedName>
    <definedName name="_xlnm.Print_Area" localSheetId="1">'2020'!$A$1:$V$26</definedName>
    <definedName name="_xlnm.Print_Area" localSheetId="2">'2021'!$A$1:$V$126</definedName>
    <definedName name="_xlnm.Print_Area" localSheetId="3">'2022'!$A$1:$V$29</definedName>
    <definedName name="_xlnm.Print_Area" localSheetId="0">'Раздел 1'!$A$1:$L$139</definedName>
  </definedNames>
  <calcPr calcId="145621"/>
</workbook>
</file>

<file path=xl/calcChain.xml><?xml version="1.0" encoding="utf-8"?>
<calcChain xmlns="http://schemas.openxmlformats.org/spreadsheetml/2006/main">
  <c r="V12" i="5" l="1"/>
  <c r="C12" i="5" s="1"/>
  <c r="A13" i="5"/>
  <c r="D13" i="5"/>
  <c r="V13" i="5"/>
  <c r="C13" i="5" s="1"/>
  <c r="A14" i="5"/>
  <c r="D14" i="5"/>
  <c r="N14" i="5"/>
  <c r="C14" i="5" s="1"/>
  <c r="T14" i="5"/>
  <c r="A15" i="5"/>
  <c r="D15" i="5"/>
  <c r="C15" i="5" s="1"/>
  <c r="V15" i="5"/>
  <c r="A16" i="5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33" i="5" s="1"/>
  <c r="A34" i="5" s="1"/>
  <c r="A35" i="5" s="1"/>
  <c r="A36" i="5" s="1"/>
  <c r="A37" i="5" s="1"/>
  <c r="A38" i="5" s="1"/>
  <c r="A39" i="5" s="1"/>
  <c r="A40" i="5" s="1"/>
  <c r="A41" i="5" s="1"/>
  <c r="A42" i="5" s="1"/>
  <c r="A43" i="5" s="1"/>
  <c r="A44" i="5" s="1"/>
  <c r="A45" i="5" s="1"/>
  <c r="A46" i="5" s="1"/>
  <c r="A47" i="5" s="1"/>
  <c r="A48" i="5" s="1"/>
  <c r="A49" i="5" s="1"/>
  <c r="A50" i="5" s="1"/>
  <c r="A51" i="5" s="1"/>
  <c r="A52" i="5" s="1"/>
  <c r="A53" i="5" s="1"/>
  <c r="A54" i="5" s="1"/>
  <c r="A55" i="5" s="1"/>
  <c r="A56" i="5" s="1"/>
  <c r="A57" i="5" s="1"/>
  <c r="A58" i="5" s="1"/>
  <c r="A59" i="5" s="1"/>
  <c r="A60" i="5" s="1"/>
  <c r="A61" i="5" s="1"/>
  <c r="A62" i="5" s="1"/>
  <c r="A63" i="5" s="1"/>
  <c r="A64" i="5" s="1"/>
  <c r="A65" i="5" s="1"/>
  <c r="A66" i="5" s="1"/>
  <c r="A67" i="5" s="1"/>
  <c r="A68" i="5" s="1"/>
  <c r="A69" i="5" s="1"/>
  <c r="A70" i="5" s="1"/>
  <c r="A71" i="5" s="1"/>
  <c r="A72" i="5" s="1"/>
  <c r="A73" i="5" s="1"/>
  <c r="A74" i="5" s="1"/>
  <c r="A75" i="5" s="1"/>
  <c r="A76" i="5" s="1"/>
  <c r="A77" i="5" s="1"/>
  <c r="A78" i="5" s="1"/>
  <c r="A79" i="5" s="1"/>
  <c r="A80" i="5" s="1"/>
  <c r="A81" i="5" s="1"/>
  <c r="A82" i="5" s="1"/>
  <c r="A83" i="5" s="1"/>
  <c r="A84" i="5" s="1"/>
  <c r="A85" i="5" s="1"/>
  <c r="A86" i="5" s="1"/>
  <c r="A87" i="5" s="1"/>
  <c r="A88" i="5" s="1"/>
  <c r="A89" i="5" s="1"/>
  <c r="A90" i="5" s="1"/>
  <c r="A91" i="5" s="1"/>
  <c r="A92" i="5" s="1"/>
  <c r="A93" i="5" s="1"/>
  <c r="A94" i="5" s="1"/>
  <c r="A95" i="5" s="1"/>
  <c r="A96" i="5" s="1"/>
  <c r="A97" i="5" s="1"/>
  <c r="A98" i="5" s="1"/>
  <c r="A103" i="5" s="1"/>
  <c r="A104" i="5" s="1"/>
  <c r="A109" i="5" s="1"/>
  <c r="A110" i="5" s="1"/>
  <c r="A115" i="5" s="1"/>
  <c r="A120" i="5" s="1"/>
  <c r="A121" i="5" s="1"/>
  <c r="D16" i="5"/>
  <c r="C16" i="5" s="1"/>
  <c r="E17" i="5"/>
  <c r="F17" i="5"/>
  <c r="G17" i="5"/>
  <c r="H17" i="5"/>
  <c r="I17" i="5"/>
  <c r="J17" i="5"/>
  <c r="K17" i="5"/>
  <c r="L17" i="5"/>
  <c r="M17" i="5"/>
  <c r="N17" i="5"/>
  <c r="O17" i="5"/>
  <c r="P17" i="5"/>
  <c r="Q17" i="5"/>
  <c r="R17" i="5"/>
  <c r="S17" i="5"/>
  <c r="T17" i="5"/>
  <c r="U17" i="5"/>
  <c r="V17" i="5"/>
  <c r="E18" i="5"/>
  <c r="F18" i="5"/>
  <c r="G18" i="5"/>
  <c r="H18" i="5"/>
  <c r="I18" i="5"/>
  <c r="J18" i="5"/>
  <c r="K18" i="5"/>
  <c r="L18" i="5"/>
  <c r="M18" i="5"/>
  <c r="N18" i="5"/>
  <c r="O18" i="5"/>
  <c r="P18" i="5"/>
  <c r="Q18" i="5"/>
  <c r="R18" i="5"/>
  <c r="S18" i="5"/>
  <c r="T18" i="5"/>
  <c r="U18" i="5"/>
  <c r="V18" i="5"/>
  <c r="D21" i="5"/>
  <c r="V21" i="5"/>
  <c r="C21" i="5" s="1"/>
  <c r="D22" i="5"/>
  <c r="V22" i="5"/>
  <c r="C22" i="5" s="1"/>
  <c r="D23" i="5"/>
  <c r="V23" i="5"/>
  <c r="C23" i="5" s="1"/>
  <c r="D24" i="5"/>
  <c r="V24" i="5"/>
  <c r="C24" i="5" s="1"/>
  <c r="D25" i="5"/>
  <c r="V25" i="5"/>
  <c r="C25" i="5" s="1"/>
  <c r="D26" i="5"/>
  <c r="V26" i="5"/>
  <c r="C26" i="5" s="1"/>
  <c r="D27" i="5"/>
  <c r="V27" i="5"/>
  <c r="C27" i="5" s="1"/>
  <c r="D28" i="5"/>
  <c r="V28" i="5"/>
  <c r="C28" i="5" s="1"/>
  <c r="D29" i="5"/>
  <c r="V29" i="5"/>
  <c r="C29" i="5" s="1"/>
  <c r="D30" i="5"/>
  <c r="V30" i="5"/>
  <c r="C30" i="5" s="1"/>
  <c r="D31" i="5"/>
  <c r="V31" i="5"/>
  <c r="C31" i="5" s="1"/>
  <c r="D32" i="5"/>
  <c r="V32" i="5"/>
  <c r="C32" i="5" s="1"/>
  <c r="D33" i="5"/>
  <c r="V33" i="5"/>
  <c r="C33" i="5" s="1"/>
  <c r="D34" i="5"/>
  <c r="V34" i="5"/>
  <c r="C34" i="5" s="1"/>
  <c r="D35" i="5"/>
  <c r="V35" i="5"/>
  <c r="C35" i="5" s="1"/>
  <c r="D36" i="5"/>
  <c r="V36" i="5"/>
  <c r="C36" i="5" s="1"/>
  <c r="C37" i="5"/>
  <c r="V37" i="5"/>
  <c r="V38" i="5"/>
  <c r="C38" i="5" s="1"/>
  <c r="C39" i="5"/>
  <c r="D39" i="5"/>
  <c r="V39" i="5"/>
  <c r="C40" i="5"/>
  <c r="D40" i="5"/>
  <c r="V40" i="5"/>
  <c r="C41" i="5"/>
  <c r="D41" i="5"/>
  <c r="V41" i="5"/>
  <c r="C42" i="5"/>
  <c r="D42" i="5"/>
  <c r="V42" i="5"/>
  <c r="C43" i="5"/>
  <c r="D43" i="5"/>
  <c r="V43" i="5"/>
  <c r="C44" i="5"/>
  <c r="D44" i="5"/>
  <c r="V44" i="5"/>
  <c r="C45" i="5"/>
  <c r="D45" i="5"/>
  <c r="V45" i="5"/>
  <c r="C46" i="5"/>
  <c r="D46" i="5"/>
  <c r="V46" i="5"/>
  <c r="C47" i="5"/>
  <c r="D47" i="5"/>
  <c r="V47" i="5"/>
  <c r="C48" i="5"/>
  <c r="D48" i="5"/>
  <c r="V48" i="5"/>
  <c r="C49" i="5"/>
  <c r="D49" i="5"/>
  <c r="V49" i="5"/>
  <c r="C50" i="5"/>
  <c r="D50" i="5"/>
  <c r="V50" i="5"/>
  <c r="C51" i="5"/>
  <c r="D51" i="5"/>
  <c r="V51" i="5"/>
  <c r="C52" i="5"/>
  <c r="D52" i="5"/>
  <c r="V52" i="5"/>
  <c r="C53" i="5"/>
  <c r="D53" i="5"/>
  <c r="V53" i="5"/>
  <c r="C54" i="5"/>
  <c r="D54" i="5"/>
  <c r="V54" i="5"/>
  <c r="C55" i="5"/>
  <c r="D55" i="5"/>
  <c r="V55" i="5"/>
  <c r="C56" i="5"/>
  <c r="D56" i="5"/>
  <c r="V56" i="5"/>
  <c r="C57" i="5"/>
  <c r="D57" i="5"/>
  <c r="V57" i="5"/>
  <c r="C58" i="5"/>
  <c r="D58" i="5"/>
  <c r="D59" i="5"/>
  <c r="C59" i="5" s="1"/>
  <c r="C60" i="5"/>
  <c r="D60" i="5"/>
  <c r="D61" i="5"/>
  <c r="C61" i="5" s="1"/>
  <c r="V61" i="5"/>
  <c r="D62" i="5"/>
  <c r="C62" i="5" s="1"/>
  <c r="V62" i="5"/>
  <c r="D63" i="5"/>
  <c r="C63" i="5" s="1"/>
  <c r="C64" i="5"/>
  <c r="D64" i="5"/>
  <c r="V64" i="5"/>
  <c r="C65" i="5"/>
  <c r="D65" i="5"/>
  <c r="V65" i="5"/>
  <c r="C66" i="5"/>
  <c r="D66" i="5"/>
  <c r="V66" i="5"/>
  <c r="C67" i="5"/>
  <c r="D67" i="5"/>
  <c r="V67" i="5"/>
  <c r="C68" i="5"/>
  <c r="D68" i="5"/>
  <c r="V68" i="5"/>
  <c r="C69" i="5"/>
  <c r="D69" i="5"/>
  <c r="V69" i="5"/>
  <c r="C70" i="5"/>
  <c r="D70" i="5"/>
  <c r="V70" i="5"/>
  <c r="C71" i="5"/>
  <c r="D71" i="5"/>
  <c r="V71" i="5"/>
  <c r="C72" i="5"/>
  <c r="D72" i="5"/>
  <c r="V72" i="5"/>
  <c r="C73" i="5"/>
  <c r="D73" i="5"/>
  <c r="V73" i="5"/>
  <c r="C74" i="5"/>
  <c r="D74" i="5"/>
  <c r="V74" i="5"/>
  <c r="C75" i="5"/>
  <c r="D75" i="5"/>
  <c r="V75" i="5"/>
  <c r="C76" i="5"/>
  <c r="D76" i="5"/>
  <c r="V76" i="5"/>
  <c r="C77" i="5"/>
  <c r="D77" i="5"/>
  <c r="V77" i="5"/>
  <c r="C78" i="5"/>
  <c r="D78" i="5"/>
  <c r="V78" i="5"/>
  <c r="C79" i="5"/>
  <c r="D79" i="5"/>
  <c r="V79" i="5"/>
  <c r="C80" i="5"/>
  <c r="D80" i="5"/>
  <c r="V80" i="5"/>
  <c r="C81" i="5"/>
  <c r="D81" i="5"/>
  <c r="V81" i="5"/>
  <c r="C82" i="5"/>
  <c r="D82" i="5"/>
  <c r="V82" i="5"/>
  <c r="C83" i="5"/>
  <c r="D83" i="5"/>
  <c r="V83" i="5"/>
  <c r="C84" i="5"/>
  <c r="D84" i="5"/>
  <c r="V84" i="5"/>
  <c r="C85" i="5"/>
  <c r="D85" i="5"/>
  <c r="V85" i="5"/>
  <c r="C86" i="5"/>
  <c r="D86" i="5"/>
  <c r="V86" i="5"/>
  <c r="C87" i="5"/>
  <c r="D87" i="5"/>
  <c r="D88" i="5"/>
  <c r="C88" i="5" s="1"/>
  <c r="D89" i="5"/>
  <c r="V89" i="5"/>
  <c r="C89" i="5" s="1"/>
  <c r="D90" i="5"/>
  <c r="V90" i="5"/>
  <c r="C90" i="5" s="1"/>
  <c r="D91" i="5"/>
  <c r="V91" i="5"/>
  <c r="C91" i="5" s="1"/>
  <c r="D92" i="5"/>
  <c r="V92" i="5"/>
  <c r="C92" i="5" s="1"/>
  <c r="D93" i="5"/>
  <c r="V93" i="5"/>
  <c r="C93" i="5" s="1"/>
  <c r="D94" i="5"/>
  <c r="V94" i="5"/>
  <c r="C94" i="5" s="1"/>
  <c r="D95" i="5"/>
  <c r="V95" i="5"/>
  <c r="C95" i="5" s="1"/>
  <c r="D96" i="5"/>
  <c r="V96" i="5"/>
  <c r="C96" i="5" s="1"/>
  <c r="D97" i="5"/>
  <c r="V97" i="5"/>
  <c r="C97" i="5" s="1"/>
  <c r="D98" i="5"/>
  <c r="V98" i="5"/>
  <c r="C98" i="5" s="1"/>
  <c r="E99" i="5"/>
  <c r="F99" i="5"/>
  <c r="G99" i="5"/>
  <c r="H99" i="5"/>
  <c r="H100" i="5" s="1"/>
  <c r="I99" i="5"/>
  <c r="J99" i="5"/>
  <c r="K99" i="5"/>
  <c r="L99" i="5"/>
  <c r="L100" i="5" s="1"/>
  <c r="M99" i="5"/>
  <c r="N99" i="5"/>
  <c r="O99" i="5"/>
  <c r="P99" i="5"/>
  <c r="P100" i="5" s="1"/>
  <c r="Q99" i="5"/>
  <c r="R99" i="5"/>
  <c r="S99" i="5"/>
  <c r="T99" i="5"/>
  <c r="T100" i="5" s="1"/>
  <c r="U99" i="5"/>
  <c r="E100" i="5"/>
  <c r="F100" i="5"/>
  <c r="G100" i="5"/>
  <c r="I100" i="5"/>
  <c r="J100" i="5"/>
  <c r="K100" i="5"/>
  <c r="M100" i="5"/>
  <c r="N100" i="5"/>
  <c r="O100" i="5"/>
  <c r="Q100" i="5"/>
  <c r="R100" i="5"/>
  <c r="S100" i="5"/>
  <c r="U100" i="5"/>
  <c r="D103" i="5"/>
  <c r="D105" i="5" s="1"/>
  <c r="D106" i="5" s="1"/>
  <c r="V103" i="5"/>
  <c r="V105" i="5" s="1"/>
  <c r="V106" i="5" s="1"/>
  <c r="C104" i="5"/>
  <c r="V104" i="5"/>
  <c r="E105" i="5"/>
  <c r="E106" i="5" s="1"/>
  <c r="F105" i="5"/>
  <c r="G105" i="5"/>
  <c r="H105" i="5"/>
  <c r="I105" i="5"/>
  <c r="I106" i="5" s="1"/>
  <c r="J105" i="5"/>
  <c r="K105" i="5"/>
  <c r="L105" i="5"/>
  <c r="M105" i="5"/>
  <c r="M106" i="5" s="1"/>
  <c r="N105" i="5"/>
  <c r="O105" i="5"/>
  <c r="P105" i="5"/>
  <c r="Q105" i="5"/>
  <c r="Q106" i="5" s="1"/>
  <c r="R105" i="5"/>
  <c r="S105" i="5"/>
  <c r="T105" i="5"/>
  <c r="U105" i="5"/>
  <c r="U106" i="5" s="1"/>
  <c r="F106" i="5"/>
  <c r="G106" i="5"/>
  <c r="H106" i="5"/>
  <c r="J106" i="5"/>
  <c r="K106" i="5"/>
  <c r="L106" i="5"/>
  <c r="N106" i="5"/>
  <c r="O106" i="5"/>
  <c r="P106" i="5"/>
  <c r="R106" i="5"/>
  <c r="S106" i="5"/>
  <c r="T106" i="5"/>
  <c r="D109" i="5"/>
  <c r="V109" i="5"/>
  <c r="D110" i="5"/>
  <c r="C110" i="5" s="1"/>
  <c r="V110" i="5"/>
  <c r="E111" i="5"/>
  <c r="F111" i="5"/>
  <c r="G111" i="5"/>
  <c r="G112" i="5" s="1"/>
  <c r="H111" i="5"/>
  <c r="I111" i="5"/>
  <c r="J111" i="5"/>
  <c r="K111" i="5"/>
  <c r="K112" i="5" s="1"/>
  <c r="L111" i="5"/>
  <c r="M111" i="5"/>
  <c r="N111" i="5"/>
  <c r="O111" i="5"/>
  <c r="O112" i="5" s="1"/>
  <c r="P111" i="5"/>
  <c r="Q111" i="5"/>
  <c r="R111" i="5"/>
  <c r="S111" i="5"/>
  <c r="S112" i="5" s="1"/>
  <c r="T111" i="5"/>
  <c r="U111" i="5"/>
  <c r="V111" i="5"/>
  <c r="E112" i="5"/>
  <c r="F112" i="5"/>
  <c r="H112" i="5"/>
  <c r="I112" i="5"/>
  <c r="J112" i="5"/>
  <c r="L112" i="5"/>
  <c r="M112" i="5"/>
  <c r="N112" i="5"/>
  <c r="P112" i="5"/>
  <c r="Q112" i="5"/>
  <c r="R112" i="5"/>
  <c r="T112" i="5"/>
  <c r="U112" i="5"/>
  <c r="V112" i="5"/>
  <c r="D115" i="5"/>
  <c r="V115" i="5"/>
  <c r="E116" i="5"/>
  <c r="E117" i="5" s="1"/>
  <c r="F116" i="5"/>
  <c r="G116" i="5"/>
  <c r="G117" i="5" s="1"/>
  <c r="G124" i="5" s="1"/>
  <c r="H116" i="5"/>
  <c r="I116" i="5"/>
  <c r="I117" i="5" s="1"/>
  <c r="J116" i="5"/>
  <c r="K116" i="5"/>
  <c r="K117" i="5" s="1"/>
  <c r="K124" i="5" s="1"/>
  <c r="L116" i="5"/>
  <c r="M116" i="5"/>
  <c r="M117" i="5" s="1"/>
  <c r="N116" i="5"/>
  <c r="O116" i="5"/>
  <c r="O117" i="5" s="1"/>
  <c r="O124" i="5" s="1"/>
  <c r="P116" i="5"/>
  <c r="Q116" i="5"/>
  <c r="Q117" i="5" s="1"/>
  <c r="R116" i="5"/>
  <c r="S116" i="5"/>
  <c r="S117" i="5" s="1"/>
  <c r="S124" i="5" s="1"/>
  <c r="T116" i="5"/>
  <c r="U116" i="5"/>
  <c r="U117" i="5" s="1"/>
  <c r="V116" i="5"/>
  <c r="F117" i="5"/>
  <c r="H117" i="5"/>
  <c r="J117" i="5"/>
  <c r="L117" i="5"/>
  <c r="N117" i="5"/>
  <c r="P117" i="5"/>
  <c r="R117" i="5"/>
  <c r="T117" i="5"/>
  <c r="V117" i="5"/>
  <c r="V120" i="5"/>
  <c r="C120" i="5" s="1"/>
  <c r="D121" i="5"/>
  <c r="V121" i="5"/>
  <c r="C121" i="5" s="1"/>
  <c r="D122" i="5"/>
  <c r="D123" i="5" s="1"/>
  <c r="E122" i="5"/>
  <c r="F122" i="5"/>
  <c r="F123" i="5" s="1"/>
  <c r="F124" i="5" s="1"/>
  <c r="G122" i="5"/>
  <c r="H122" i="5"/>
  <c r="H123" i="5" s="1"/>
  <c r="H124" i="5" s="1"/>
  <c r="I122" i="5"/>
  <c r="J122" i="5"/>
  <c r="J123" i="5" s="1"/>
  <c r="J124" i="5" s="1"/>
  <c r="K122" i="5"/>
  <c r="L122" i="5"/>
  <c r="L123" i="5" s="1"/>
  <c r="L124" i="5" s="1"/>
  <c r="M122" i="5"/>
  <c r="N122" i="5"/>
  <c r="N123" i="5" s="1"/>
  <c r="N124" i="5" s="1"/>
  <c r="O122" i="5"/>
  <c r="P122" i="5"/>
  <c r="P123" i="5" s="1"/>
  <c r="P124" i="5" s="1"/>
  <c r="Q122" i="5"/>
  <c r="R122" i="5"/>
  <c r="R123" i="5" s="1"/>
  <c r="R124" i="5" s="1"/>
  <c r="S122" i="5"/>
  <c r="T122" i="5"/>
  <c r="T123" i="5" s="1"/>
  <c r="T124" i="5" s="1"/>
  <c r="U122" i="5"/>
  <c r="E123" i="5"/>
  <c r="G123" i="5"/>
  <c r="I123" i="5"/>
  <c r="K123" i="5"/>
  <c r="M123" i="5"/>
  <c r="O123" i="5"/>
  <c r="Q123" i="5"/>
  <c r="S123" i="5"/>
  <c r="U123" i="5"/>
  <c r="U124" i="5" l="1"/>
  <c r="Q124" i="5"/>
  <c r="M124" i="5"/>
  <c r="I124" i="5"/>
  <c r="E124" i="5"/>
  <c r="C122" i="5"/>
  <c r="C123" i="5" s="1"/>
  <c r="C109" i="5"/>
  <c r="C111" i="5" s="1"/>
  <c r="C112" i="5" s="1"/>
  <c r="D111" i="5"/>
  <c r="D112" i="5" s="1"/>
  <c r="D99" i="5"/>
  <c r="D100" i="5" s="1"/>
  <c r="C99" i="5"/>
  <c r="C100" i="5" s="1"/>
  <c r="C115" i="5"/>
  <c r="C116" i="5" s="1"/>
  <c r="C117" i="5" s="1"/>
  <c r="D116" i="5"/>
  <c r="D117" i="5" s="1"/>
  <c r="D124" i="5" s="1"/>
  <c r="V122" i="5"/>
  <c r="V123" i="5" s="1"/>
  <c r="C103" i="5"/>
  <c r="C105" i="5" s="1"/>
  <c r="C106" i="5" s="1"/>
  <c r="V99" i="5"/>
  <c r="V100" i="5" s="1"/>
  <c r="C17" i="5"/>
  <c r="C18" i="5" s="1"/>
  <c r="D17" i="5"/>
  <c r="D18" i="5" s="1"/>
  <c r="V21" i="6"/>
  <c r="C124" i="5" l="1"/>
  <c r="V124" i="5"/>
  <c r="A94" i="2"/>
  <c r="A95" i="2" s="1"/>
  <c r="A96" i="2" s="1"/>
  <c r="A97" i="2" s="1"/>
  <c r="I26" i="2"/>
  <c r="H26" i="2"/>
  <c r="U23" i="6"/>
  <c r="U24" i="6" s="1"/>
  <c r="T23" i="6"/>
  <c r="T24" i="6" s="1"/>
  <c r="S23" i="6"/>
  <c r="S24" i="6" s="1"/>
  <c r="R23" i="6"/>
  <c r="R24" i="6" s="1"/>
  <c r="Q23" i="6"/>
  <c r="Q24" i="6" s="1"/>
  <c r="P23" i="6"/>
  <c r="P24" i="6" s="1"/>
  <c r="O23" i="6"/>
  <c r="O24" i="6" s="1"/>
  <c r="N23" i="6"/>
  <c r="N24" i="6" s="1"/>
  <c r="M23" i="6"/>
  <c r="M24" i="6" s="1"/>
  <c r="L23" i="6"/>
  <c r="L24" i="6" s="1"/>
  <c r="K23" i="6"/>
  <c r="K24" i="6" s="1"/>
  <c r="J23" i="6"/>
  <c r="J24" i="6" s="1"/>
  <c r="I23" i="6"/>
  <c r="I24" i="6" s="1"/>
  <c r="H23" i="6"/>
  <c r="H24" i="6" s="1"/>
  <c r="G23" i="6"/>
  <c r="G24" i="6" s="1"/>
  <c r="F23" i="6"/>
  <c r="F24" i="6" s="1"/>
  <c r="E23" i="6"/>
  <c r="E24" i="6" s="1"/>
  <c r="D23" i="6"/>
  <c r="D24" i="6" s="1"/>
  <c r="V22" i="6"/>
  <c r="C22" i="6" s="1"/>
  <c r="C21" i="6"/>
  <c r="V20" i="6"/>
  <c r="C20" i="6" s="1"/>
  <c r="J94" i="2" s="1"/>
  <c r="V19" i="6"/>
  <c r="C19" i="6" s="1"/>
  <c r="U15" i="6"/>
  <c r="U16" i="6" s="1"/>
  <c r="U25" i="6" s="1"/>
  <c r="S15" i="6"/>
  <c r="S16" i="6" s="1"/>
  <c r="S25" i="6" s="1"/>
  <c r="R15" i="6"/>
  <c r="R16" i="6" s="1"/>
  <c r="Q15" i="6"/>
  <c r="Q16" i="6" s="1"/>
  <c r="Q25" i="6" s="1"/>
  <c r="P15" i="6"/>
  <c r="P16" i="6" s="1"/>
  <c r="P25" i="6" s="1"/>
  <c r="O15" i="6"/>
  <c r="O16" i="6" s="1"/>
  <c r="O25" i="6" s="1"/>
  <c r="N15" i="6"/>
  <c r="N16" i="6" s="1"/>
  <c r="M15" i="6"/>
  <c r="M16" i="6" s="1"/>
  <c r="M25" i="6" s="1"/>
  <c r="L15" i="6"/>
  <c r="L16" i="6" s="1"/>
  <c r="L25" i="6" s="1"/>
  <c r="K15" i="6"/>
  <c r="K16" i="6" s="1"/>
  <c r="K25" i="6" s="1"/>
  <c r="J15" i="6"/>
  <c r="J16" i="6" s="1"/>
  <c r="I15" i="6"/>
  <c r="I16" i="6" s="1"/>
  <c r="I25" i="6" s="1"/>
  <c r="H15" i="6"/>
  <c r="H16" i="6" s="1"/>
  <c r="H25" i="6" s="1"/>
  <c r="G15" i="6"/>
  <c r="G16" i="6" s="1"/>
  <c r="G25" i="6" s="1"/>
  <c r="F15" i="6"/>
  <c r="F16" i="6" s="1"/>
  <c r="E15" i="6"/>
  <c r="E16" i="6" s="1"/>
  <c r="E25" i="6" s="1"/>
  <c r="V14" i="6"/>
  <c r="V15" i="6" s="1"/>
  <c r="V16" i="6" s="1"/>
  <c r="D13" i="6"/>
  <c r="C13" i="6"/>
  <c r="A13" i="6"/>
  <c r="A14" i="6" s="1"/>
  <c r="A19" i="6" s="1"/>
  <c r="A20" i="6" s="1"/>
  <c r="A21" i="6" s="1"/>
  <c r="A22" i="6" s="1"/>
  <c r="T12" i="6"/>
  <c r="T15" i="6" s="1"/>
  <c r="T16" i="6" s="1"/>
  <c r="T25" i="6" s="1"/>
  <c r="D12" i="6"/>
  <c r="D15" i="6" s="1"/>
  <c r="D16" i="6" s="1"/>
  <c r="D25" i="6" s="1"/>
  <c r="C125" i="5" l="1"/>
  <c r="C126" i="5"/>
  <c r="C14" i="6"/>
  <c r="J25" i="2" s="1"/>
  <c r="C12" i="6"/>
  <c r="C23" i="6"/>
  <c r="C24" i="6" s="1"/>
  <c r="F25" i="6"/>
  <c r="J25" i="6"/>
  <c r="N25" i="6"/>
  <c r="R25" i="6"/>
  <c r="V23" i="6"/>
  <c r="V24" i="6" s="1"/>
  <c r="V25" i="6" s="1"/>
  <c r="C15" i="6" l="1"/>
  <c r="C16" i="6" s="1"/>
  <c r="C25" i="6" s="1"/>
  <c r="C26" i="6" s="1"/>
  <c r="J138" i="2" s="1"/>
  <c r="C27" i="6" l="1"/>
  <c r="J50" i="2"/>
  <c r="I110" i="2" l="1"/>
  <c r="H110" i="2"/>
  <c r="J30" i="2" l="1"/>
  <c r="J46" i="2" l="1"/>
  <c r="I116" i="2"/>
  <c r="H116" i="2"/>
  <c r="J115" i="2"/>
  <c r="D18" i="4" l="1"/>
  <c r="C18" i="4" s="1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S21" i="4"/>
  <c r="T21" i="4"/>
  <c r="U21" i="4"/>
  <c r="V21" i="4"/>
  <c r="A18" i="4"/>
  <c r="A19" i="4" s="1"/>
  <c r="J104" i="2" l="1"/>
  <c r="J84" i="2"/>
  <c r="J47" i="2"/>
  <c r="J43" i="2"/>
  <c r="J41" i="2" l="1"/>
  <c r="E14" i="4" l="1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J40" i="2" l="1"/>
  <c r="D20" i="4" l="1"/>
  <c r="C20" i="4" s="1"/>
  <c r="X20" i="4" s="1"/>
  <c r="I135" i="2" l="1"/>
  <c r="I136" i="2" s="1"/>
  <c r="H135" i="2"/>
  <c r="H122" i="2"/>
  <c r="H123" i="2" s="1"/>
  <c r="I27" i="2"/>
  <c r="H27" i="2"/>
  <c r="A21" i="2" l="1"/>
  <c r="A22" i="2" s="1"/>
  <c r="A23" i="2" s="1"/>
  <c r="A24" i="2" s="1"/>
  <c r="A25" i="2" l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l="1"/>
  <c r="A42" i="2" s="1"/>
  <c r="A43" i="2" s="1"/>
  <c r="A44" i="2" s="1"/>
  <c r="A45" i="2" s="1"/>
  <c r="A46" i="2" s="1"/>
  <c r="A47" i="2" s="1"/>
  <c r="A48" i="2" s="1"/>
  <c r="A49" i="2" s="1"/>
  <c r="E22" i="4"/>
  <c r="F22" i="4"/>
  <c r="G22" i="4"/>
  <c r="H22" i="4"/>
  <c r="I22" i="4"/>
  <c r="J22" i="4"/>
  <c r="K22" i="4"/>
  <c r="K23" i="4" s="1"/>
  <c r="L22" i="4"/>
  <c r="M22" i="4"/>
  <c r="N22" i="4"/>
  <c r="O22" i="4"/>
  <c r="O23" i="4" s="1"/>
  <c r="P22" i="4"/>
  <c r="Q22" i="4"/>
  <c r="R22" i="4"/>
  <c r="S22" i="4"/>
  <c r="S23" i="4" s="1"/>
  <c r="T22" i="4"/>
  <c r="U22" i="4"/>
  <c r="V22" i="4"/>
  <c r="E15" i="4"/>
  <c r="G15" i="4"/>
  <c r="H15" i="4"/>
  <c r="I15" i="4"/>
  <c r="J15" i="4"/>
  <c r="K15" i="4"/>
  <c r="L15" i="4"/>
  <c r="M15" i="4"/>
  <c r="N15" i="4"/>
  <c r="O15" i="4"/>
  <c r="P15" i="4"/>
  <c r="Q15" i="4"/>
  <c r="R15" i="4"/>
  <c r="S15" i="4"/>
  <c r="T15" i="4"/>
  <c r="U15" i="4"/>
  <c r="A50" i="2" l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G23" i="4"/>
  <c r="R23" i="4"/>
  <c r="N23" i="4"/>
  <c r="J23" i="4"/>
  <c r="U23" i="4"/>
  <c r="Q23" i="4"/>
  <c r="M23" i="4"/>
  <c r="I23" i="4"/>
  <c r="E23" i="4"/>
  <c r="T23" i="4"/>
  <c r="P23" i="4"/>
  <c r="L23" i="4"/>
  <c r="H23" i="4"/>
  <c r="C30" i="7" l="1"/>
  <c r="A20" i="4" l="1"/>
  <c r="H111" i="2"/>
  <c r="I111" i="2"/>
  <c r="C26" i="7" l="1"/>
  <c r="H136" i="2" l="1"/>
  <c r="I127" i="2"/>
  <c r="I128" i="2" s="1"/>
  <c r="H127" i="2"/>
  <c r="H128" i="2" s="1"/>
  <c r="I122" i="2"/>
  <c r="I123" i="2" s="1"/>
  <c r="I117" i="2"/>
  <c r="H117" i="2"/>
  <c r="I137" i="2" l="1"/>
  <c r="H137" i="2"/>
  <c r="D19" i="4"/>
  <c r="D21" i="4" s="1"/>
  <c r="D13" i="4"/>
  <c r="J105" i="2" l="1"/>
  <c r="C13" i="4"/>
  <c r="C14" i="4" s="1"/>
  <c r="D14" i="4"/>
  <c r="J78" i="2"/>
  <c r="J86" i="2"/>
  <c r="J91" i="2"/>
  <c r="J93" i="2"/>
  <c r="J96" i="2"/>
  <c r="J98" i="2"/>
  <c r="J102" i="2"/>
  <c r="J56" i="2"/>
  <c r="J58" i="2"/>
  <c r="J60" i="2"/>
  <c r="J62" i="2"/>
  <c r="J64" i="2"/>
  <c r="J66" i="2"/>
  <c r="J68" i="2"/>
  <c r="J70" i="2"/>
  <c r="J72" i="2"/>
  <c r="J76" i="2"/>
  <c r="C19" i="4"/>
  <c r="D22" i="4"/>
  <c r="J57" i="2"/>
  <c r="J61" i="2"/>
  <c r="J63" i="2"/>
  <c r="J65" i="2"/>
  <c r="J67" i="2"/>
  <c r="J69" i="2"/>
  <c r="J71" i="2"/>
  <c r="J73" i="2"/>
  <c r="J75" i="2"/>
  <c r="J77" i="2"/>
  <c r="J85" i="2"/>
  <c r="J90" i="2"/>
  <c r="J92" i="2"/>
  <c r="J95" i="2"/>
  <c r="J97" i="2"/>
  <c r="J99" i="2"/>
  <c r="J101" i="2"/>
  <c r="J103" i="2"/>
  <c r="J33" i="2"/>
  <c r="J37" i="2"/>
  <c r="J39" i="2"/>
  <c r="J45" i="2"/>
  <c r="J49" i="2"/>
  <c r="J51" i="2"/>
  <c r="J42" i="2"/>
  <c r="J54" i="2"/>
  <c r="J80" i="2"/>
  <c r="J81" i="2"/>
  <c r="J107" i="2"/>
  <c r="J109" i="2"/>
  <c r="J134" i="2"/>
  <c r="J32" i="2"/>
  <c r="J34" i="2"/>
  <c r="J36" i="2"/>
  <c r="J38" i="2"/>
  <c r="J44" i="2"/>
  <c r="J48" i="2"/>
  <c r="J52" i="2"/>
  <c r="J53" i="2"/>
  <c r="J79" i="2"/>
  <c r="J82" i="2"/>
  <c r="J88" i="2"/>
  <c r="J108" i="2"/>
  <c r="J35" i="2"/>
  <c r="J74" i="2"/>
  <c r="J55" i="2"/>
  <c r="J89" i="2"/>
  <c r="J106" i="2"/>
  <c r="J83" i="2"/>
  <c r="F15" i="4"/>
  <c r="F23" i="4" s="1"/>
  <c r="V15" i="4"/>
  <c r="V23" i="4" s="1"/>
  <c r="J87" i="2"/>
  <c r="J121" i="2"/>
  <c r="D18" i="7"/>
  <c r="D19" i="7"/>
  <c r="J59" i="2" l="1"/>
  <c r="C21" i="4"/>
  <c r="C22" i="4" s="1"/>
  <c r="D20" i="7" s="1"/>
  <c r="J132" i="2"/>
  <c r="J31" i="2"/>
  <c r="J100" i="2"/>
  <c r="J133" i="2"/>
  <c r="J20" i="2"/>
  <c r="J131" i="2"/>
  <c r="J126" i="2"/>
  <c r="J120" i="2"/>
  <c r="J114" i="2"/>
  <c r="J116" i="2" s="1"/>
  <c r="D15" i="4"/>
  <c r="D23" i="4" s="1"/>
  <c r="C15" i="4"/>
  <c r="D10" i="7"/>
  <c r="D13" i="7"/>
  <c r="D7" i="7"/>
  <c r="D12" i="7"/>
  <c r="F4" i="7"/>
  <c r="J22" i="2"/>
  <c r="J21" i="2"/>
  <c r="J23" i="2"/>
  <c r="J24" i="2"/>
  <c r="E18" i="7"/>
  <c r="F18" i="7"/>
  <c r="D11" i="7"/>
  <c r="J26" i="2" l="1"/>
  <c r="J27" i="2" s="1"/>
  <c r="J110" i="2"/>
  <c r="J111" i="2" s="1"/>
  <c r="C23" i="4"/>
  <c r="J135" i="2"/>
  <c r="J122" i="2"/>
  <c r="J123" i="2" s="1"/>
  <c r="J127" i="2"/>
  <c r="J128" i="2" s="1"/>
  <c r="E12" i="7"/>
  <c r="E8" i="7"/>
  <c r="D21" i="7"/>
  <c r="F14" i="7"/>
  <c r="E17" i="7"/>
  <c r="E9" i="7"/>
  <c r="E21" i="7"/>
  <c r="E14" i="7"/>
  <c r="D15" i="7"/>
  <c r="D17" i="7"/>
  <c r="D16" i="7"/>
  <c r="D14" i="7"/>
  <c r="F10" i="7"/>
  <c r="F5" i="7"/>
  <c r="E15" i="7"/>
  <c r="E10" i="7"/>
  <c r="E13" i="7"/>
  <c r="E7" i="7"/>
  <c r="E5" i="7"/>
  <c r="D8" i="7"/>
  <c r="D4" i="7"/>
  <c r="D5" i="7"/>
  <c r="D9" i="7"/>
  <c r="E16" i="7"/>
  <c r="E19" i="7"/>
  <c r="C18" i="7"/>
  <c r="F11" i="7"/>
  <c r="F17" i="7"/>
  <c r="D6" i="7" l="1"/>
  <c r="F15" i="7"/>
  <c r="C15" i="7" s="1"/>
  <c r="F8" i="7"/>
  <c r="C8" i="7" s="1"/>
  <c r="F16" i="7"/>
  <c r="C16" i="7" s="1"/>
  <c r="F9" i="7"/>
  <c r="C9" i="7" s="1"/>
  <c r="F20" i="7"/>
  <c r="F21" i="7"/>
  <c r="C21" i="7" s="1"/>
  <c r="F13" i="7"/>
  <c r="C13" i="7" s="1"/>
  <c r="F12" i="7"/>
  <c r="C12" i="7" s="1"/>
  <c r="F19" i="7"/>
  <c r="C19" i="7" s="1"/>
  <c r="G18" i="7"/>
  <c r="J136" i="2"/>
  <c r="C10" i="7"/>
  <c r="E11" i="7"/>
  <c r="C11" i="7" s="1"/>
  <c r="C5" i="7"/>
  <c r="D24" i="7"/>
  <c r="E20" i="7"/>
  <c r="E6" i="7"/>
  <c r="C14" i="7"/>
  <c r="E4" i="7"/>
  <c r="C4" i="7" s="1"/>
  <c r="C17" i="7"/>
  <c r="A108" i="2" l="1"/>
  <c r="A109" i="2" s="1"/>
  <c r="A114" i="2" s="1"/>
  <c r="C20" i="7"/>
  <c r="G20" i="7" s="1"/>
  <c r="J117" i="2"/>
  <c r="G9" i="7" s="1"/>
  <c r="G19" i="7"/>
  <c r="F6" i="7"/>
  <c r="C6" i="7" s="1"/>
  <c r="G16" i="7"/>
  <c r="G13" i="7"/>
  <c r="C24" i="4"/>
  <c r="C25" i="4" s="1"/>
  <c r="G15" i="7"/>
  <c r="G8" i="7"/>
  <c r="G5" i="7"/>
  <c r="G17" i="7"/>
  <c r="E24" i="7"/>
  <c r="G12" i="7"/>
  <c r="G10" i="7"/>
  <c r="G4" i="7"/>
  <c r="G14" i="7"/>
  <c r="G21" i="7"/>
  <c r="J137" i="2" l="1"/>
  <c r="A115" i="2"/>
  <c r="A120" i="2" s="1"/>
  <c r="A121" i="2" s="1"/>
  <c r="A126" i="2" s="1"/>
  <c r="A131" i="2" s="1"/>
  <c r="A132" i="2" s="1"/>
  <c r="A133" i="2" s="1"/>
  <c r="A134" i="2" s="1"/>
  <c r="D29" i="7"/>
  <c r="D31" i="7" s="1"/>
  <c r="G11" i="7"/>
  <c r="G6" i="7"/>
  <c r="E29" i="7" l="1"/>
  <c r="E31" i="7" s="1"/>
  <c r="F7" i="7"/>
  <c r="C7" i="7" l="1"/>
  <c r="C24" i="7" s="1"/>
  <c r="G24" i="7" s="1"/>
  <c r="F24" i="7"/>
  <c r="G7" i="7" l="1"/>
  <c r="J139" i="2" l="1"/>
  <c r="F29" i="7" l="1"/>
  <c r="F31" i="7" l="1"/>
  <c r="C29" i="7"/>
  <c r="C31" i="7" s="1"/>
  <c r="B24" i="7" l="1"/>
</calcChain>
</file>

<file path=xl/comments1.xml><?xml version="1.0" encoding="utf-8"?>
<comments xmlns="http://schemas.openxmlformats.org/spreadsheetml/2006/main">
  <authors>
    <author>Автор</author>
  </authors>
  <commentList>
    <comment ref="E13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ОКН</t>
        </r>
      </text>
    </comment>
    <comment ref="F13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ОКН
ИТП + ТС</t>
        </r>
      </text>
    </comment>
    <comment ref="G13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ОКН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V29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неточные данные по объемам</t>
        </r>
      </text>
    </comment>
    <comment ref="G33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ОКН</t>
        </r>
      </text>
    </comment>
    <comment ref="AD56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вероятна ошибка в предоставленных данных объема подвала</t>
        </r>
      </text>
    </comment>
    <comment ref="AD57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вероятна ошибка в предоставленных данных объема подвала</t>
        </r>
      </text>
    </comment>
    <comment ref="V64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данные по дому взяты из аис</t>
        </r>
      </text>
    </comment>
    <comment ref="E89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ОКН</t>
        </r>
      </text>
    </comment>
    <comment ref="F89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ОКН
ИТП + ТС</t>
        </r>
      </text>
    </comment>
    <comment ref="G89" authorId="0">
      <text>
        <r>
          <rPr>
            <b/>
            <i/>
            <sz val="9"/>
            <color indexed="81"/>
            <rFont val="Tahoma"/>
            <family val="2"/>
            <charset val="204"/>
          </rPr>
          <t>Автор:</t>
        </r>
        <r>
          <rPr>
            <sz val="9"/>
            <color indexed="81"/>
            <rFont val="Tahoma"/>
            <family val="2"/>
            <charset val="204"/>
          </rPr>
          <t xml:space="preserve">
ОКН</t>
        </r>
      </text>
    </comment>
  </commentList>
</comments>
</file>

<file path=xl/sharedStrings.xml><?xml version="1.0" encoding="utf-8"?>
<sst xmlns="http://schemas.openxmlformats.org/spreadsheetml/2006/main" count="789" uniqueCount="221">
  <si>
    <t>Расшифровка ПИР</t>
  </si>
  <si>
    <t>№ п\п</t>
  </si>
  <si>
    <t>Адрес МКД</t>
  </si>
  <si>
    <t>Стоимость капитального ремонта ВСЕГО</t>
  </si>
  <si>
    <t>Виды работ</t>
  </si>
  <si>
    <t>Ремонт внутридомовых инженерных систем</t>
  </si>
  <si>
    <t>Ремонт или замена лифтового оборудования, в том числе</t>
  </si>
  <si>
    <t>Ремонт крыши</t>
  </si>
  <si>
    <t>Ремонт подвальных помещений</t>
  </si>
  <si>
    <t>Ремонт фасада</t>
  </si>
  <si>
    <t>Ремонт фундамента</t>
  </si>
  <si>
    <t>Установка коллективных (общедомовых) ПУ и УУ</t>
  </si>
  <si>
    <t>Проектные работы(ФОНД)</t>
  </si>
  <si>
    <t>крыша</t>
  </si>
  <si>
    <t>подвал</t>
  </si>
  <si>
    <t>фасад</t>
  </si>
  <si>
    <t>Всего работ по инженерным системам</t>
  </si>
  <si>
    <t>Ремонт сетей электроснабжения</t>
  </si>
  <si>
    <t>Ремонт сетей теплоснабжения</t>
  </si>
  <si>
    <t>Ремонт сетей холодного водоснабжения</t>
  </si>
  <si>
    <t>Ремонт сетей горячего водоснабжения</t>
  </si>
  <si>
    <t>Ремонт систем водоотведения</t>
  </si>
  <si>
    <t>Ремонт или замена лифтового оборудования</t>
  </si>
  <si>
    <t>Техническое освидетельствование</t>
  </si>
  <si>
    <t>ВО</t>
  </si>
  <si>
    <t>ТС</t>
  </si>
  <si>
    <t>ХВС, ГВС</t>
  </si>
  <si>
    <t>ГВС</t>
  </si>
  <si>
    <t>Электрика</t>
  </si>
  <si>
    <t>руб.</t>
  </si>
  <si>
    <t>ед.</t>
  </si>
  <si>
    <t>кв.м.</t>
  </si>
  <si>
    <t>куб.м.</t>
  </si>
  <si>
    <t>расшифровать</t>
  </si>
  <si>
    <t>Итого по муниципальному образованию</t>
  </si>
  <si>
    <t>Муниципальное образование Новоладожское городское поселение</t>
  </si>
  <si>
    <t>Г. Новая Ладога, Наб. Ладожской Флотилии, д. 22</t>
  </si>
  <si>
    <t>Г. Новая Ладога, ул. М. Горького, д. 7/9</t>
  </si>
  <si>
    <t>Г. Новая Ладога, ул. Пионерская, д. 18/А</t>
  </si>
  <si>
    <t>Г. Новая Ладога, ул. Пионерская, д. 3</t>
  </si>
  <si>
    <t>Г. Новая Ладога, ул. Пролетарский канал, д. 12</t>
  </si>
  <si>
    <t>Итого по Волховскому району</t>
  </si>
  <si>
    <t>Выборгский район</t>
  </si>
  <si>
    <t>Муниципальное образование Город Выборг</t>
  </si>
  <si>
    <t xml:space="preserve">Г. Выборг, наб. 40-летия ВЛКСМ, д. 3  </t>
  </si>
  <si>
    <t xml:space="preserve">Г. Выборг, ул. Морская Набережная, д. 24  </t>
  </si>
  <si>
    <t xml:space="preserve">Г. Выборг, ул. Морская Набережная, д. 24а  </t>
  </si>
  <si>
    <t>Г. Выборг, пер. Рыбный, д. 2</t>
  </si>
  <si>
    <t xml:space="preserve">Г. Выборг, просп. Ленина, д. 12/10  </t>
  </si>
  <si>
    <t xml:space="preserve">Г. Выборг, просп. Ленина, д. 4  </t>
  </si>
  <si>
    <t xml:space="preserve">Г. Выборг, просп. Ленина, д. 6  </t>
  </si>
  <si>
    <t xml:space="preserve">Г. Выборг, просп. Ленина, д. 7  </t>
  </si>
  <si>
    <t xml:space="preserve">Г. Выборг, просп. Ленина, д. 8  </t>
  </si>
  <si>
    <t xml:space="preserve">Г. Выборг, просп. Ленинградский, д. 14  </t>
  </si>
  <si>
    <t xml:space="preserve">Г. Выборг, просп. Ленинградский, д. 15  </t>
  </si>
  <si>
    <t xml:space="preserve">Г. Выборг, просп. Ленинградский, д. 31  </t>
  </si>
  <si>
    <t xml:space="preserve">Г. Выборг, просп. Ленинградский, д. 9  </t>
  </si>
  <si>
    <t xml:space="preserve">Г. Выборг, просп. Суворова, д. 13  </t>
  </si>
  <si>
    <t xml:space="preserve">Г. Выборг, просп. Суворова, д. 3  </t>
  </si>
  <si>
    <t>г. Выборг, пр-т Ленина, д. 18</t>
  </si>
  <si>
    <t xml:space="preserve">Г. Выборг, ул. Водной Заставы, д. 6  </t>
  </si>
  <si>
    <t xml:space="preserve">Г. Выборг, ул. Вокзальная, д. 13  </t>
  </si>
  <si>
    <t>Г. Выборг, ул. Выборгская, д. 1</t>
  </si>
  <si>
    <t xml:space="preserve">Г. Выборг, ул. Выборгская, д. 17  </t>
  </si>
  <si>
    <t>Г. Выборг, ул. Выборгская, д. 18</t>
  </si>
  <si>
    <t xml:space="preserve">Г. Выборг, ул. Выборгская, д. 1а  </t>
  </si>
  <si>
    <t>Г. Выборг, ул. Выборгская, д. 20</t>
  </si>
  <si>
    <t xml:space="preserve">Г. Выборг, ул. Выборгская, д. 3  </t>
  </si>
  <si>
    <t xml:space="preserve">Г. Выборг, ул. Выборгская, д. 3а  </t>
  </si>
  <si>
    <t>Г. Выборг, ул. Госпитальная, д. 2</t>
  </si>
  <si>
    <t xml:space="preserve">Г. Выборг, ул. Железнодорожная, д. 2  </t>
  </si>
  <si>
    <t xml:space="preserve">Г. Выборг, ул. Железнодорожная, д. 4  </t>
  </si>
  <si>
    <t xml:space="preserve">Г. Выборг, ул. Казарменная, д. 1  </t>
  </si>
  <si>
    <t xml:space="preserve">Г. Выборг, ул. Казарменная, д. 5  </t>
  </si>
  <si>
    <t xml:space="preserve">Г. Выборг, ул. Казарменная, д. 7  </t>
  </si>
  <si>
    <t>Г. Выборг, ул. Красноармейская, д. 14</t>
  </si>
  <si>
    <t xml:space="preserve">Г. Выборг, ул. Красноармейская, д. 16  </t>
  </si>
  <si>
    <t xml:space="preserve">Г. Выборг, ул. Красноармейская, д. 9  </t>
  </si>
  <si>
    <t xml:space="preserve">Г. Выборг, ул. Краснофлотская, д. 1 </t>
  </si>
  <si>
    <t xml:space="preserve">Г. Выборг, ул. Крепостная, д. 12  </t>
  </si>
  <si>
    <t xml:space="preserve">Г. Выборг, ул. Крепостная, д. 13  </t>
  </si>
  <si>
    <t xml:space="preserve">Г. Выборг, ул. Крепостная, д. 2/4  </t>
  </si>
  <si>
    <t xml:space="preserve">Г. Выборг, ул. Крепостная, д. 21  </t>
  </si>
  <si>
    <t xml:space="preserve">Г. Выборг, ул. Крепостная, д. 3  </t>
  </si>
  <si>
    <t xml:space="preserve">Г. Выборг, ул. Крепостная, д. 37  </t>
  </si>
  <si>
    <t xml:space="preserve">Г. Выборг, ул. Крепостная, д. 47  </t>
  </si>
  <si>
    <t xml:space="preserve">Г. Выборг, ул. Крепостная, д. 5а  </t>
  </si>
  <si>
    <t xml:space="preserve">Г. Выборг, ул. Крепостная, д. 6  </t>
  </si>
  <si>
    <t>Г. Выборг, ул. Крепостная, д. 8</t>
  </si>
  <si>
    <t xml:space="preserve">Г. Выборг, ул. Кривоносова, д. 13а  </t>
  </si>
  <si>
    <t xml:space="preserve">Г. Выборг, ул. Кривоносова, д. 13б  </t>
  </si>
  <si>
    <t xml:space="preserve">Г. Выборг, ул. Майорова, д. 2  </t>
  </si>
  <si>
    <t xml:space="preserve">Г. Выборг, ул. Майорова, д. 4  </t>
  </si>
  <si>
    <t xml:space="preserve">Г. Выборг, ул. Некрасова, д. 1  </t>
  </si>
  <si>
    <t xml:space="preserve">Г. Выборг, ул. Некрасова, д. 3  </t>
  </si>
  <si>
    <t xml:space="preserve">Г. Выборг, ул. Первомайская, д. 2  </t>
  </si>
  <si>
    <t xml:space="preserve">Г. Выборг, ул. Петровская, д. 2  </t>
  </si>
  <si>
    <t xml:space="preserve">Г. Выборг, ул. Прогонная, д. 1  </t>
  </si>
  <si>
    <t>Г. Выборг, ул. Прогонная, д. 14</t>
  </si>
  <si>
    <t xml:space="preserve">Г. Выборг, ул. Прогонная, д. 6  </t>
  </si>
  <si>
    <t xml:space="preserve">Г. Выборг, ул. Садовая, д. 3  </t>
  </si>
  <si>
    <t xml:space="preserve">Г. Выборг, ул. Северная, д. 10  </t>
  </si>
  <si>
    <t xml:space="preserve">Г. Выборг, ул. Северная, д. 8  </t>
  </si>
  <si>
    <t xml:space="preserve">Г. Выборг, ул. Сторожевой Башни, д. 10  </t>
  </si>
  <si>
    <t xml:space="preserve">Г. Выборг, ул. Сторожевой Башни, д. 12  </t>
  </si>
  <si>
    <t xml:space="preserve">Г. Выборг, ул. Сторожевой Башни, д. 18  </t>
  </si>
  <si>
    <t>Г. Выборг, ул. Сторожевой Башни, д. 3</t>
  </si>
  <si>
    <t xml:space="preserve">Г. Выборг, ул. Титова, д. 4  </t>
  </si>
  <si>
    <t xml:space="preserve">Г. Выборг, ул. Тургенева, д. 8  </t>
  </si>
  <si>
    <t xml:space="preserve">Г. Выборг, ш. Ленинградское, д. 11  </t>
  </si>
  <si>
    <t xml:space="preserve">Г. Выборг, ш. Ленинградское, д. 12  </t>
  </si>
  <si>
    <t xml:space="preserve">Г. Выборг, ш. Ленинградское, д. 15  </t>
  </si>
  <si>
    <t xml:space="preserve">Г. Выборг, ш. Ленинградское, д. 16  </t>
  </si>
  <si>
    <t xml:space="preserve">Г. Выборг, ш. Ленинградское, д. 3  </t>
  </si>
  <si>
    <t>Итого по Выборгскому району</t>
  </si>
  <si>
    <t>Гатчинский муниципальный район</t>
  </si>
  <si>
    <t>Муниципальное образование Город Гатчина</t>
  </si>
  <si>
    <t>Г. Гатчина, просп. 25 Октября, д. 23</t>
  </si>
  <si>
    <t>ХВС</t>
  </si>
  <si>
    <t>Итого по Гатчинскому муниципальному району</t>
  </si>
  <si>
    <t>Кингисеппский муниципальный район</t>
  </si>
  <si>
    <t>Муниципальное образование Кингисеппское городское поселение</t>
  </si>
  <si>
    <t>Г. Кингисепп, ул. Жукова, д. 12</t>
  </si>
  <si>
    <t>Г. Кингисепп, ул. Жукова, д. 14</t>
  </si>
  <si>
    <t xml:space="preserve">Итого по Кингисеппскому муниципальному району </t>
  </si>
  <si>
    <t>Лодейнопольский муниципальный район</t>
  </si>
  <si>
    <t>Муниципальное образование Лодейнопольское городское поселение</t>
  </si>
  <si>
    <t>Г. Лодейное Поле, просп. Урицкого, д. 4</t>
  </si>
  <si>
    <t>Итого по Лодейнопольскому муниципальному району</t>
  </si>
  <si>
    <t>Тихвинский муниципальный район</t>
  </si>
  <si>
    <t>Муниципальное образование Тихвинское городское поселение</t>
  </si>
  <si>
    <t>Г. Тихвин, пл. Свободы, д. 12</t>
  </si>
  <si>
    <t>Г. Тихвин, ул. Московская, д. 5</t>
  </si>
  <si>
    <t>Г. Тихвин, ул. Советская, д. 33</t>
  </si>
  <si>
    <t>Г. Тихвин, ул. Чернышевская, д. 48</t>
  </si>
  <si>
    <t>Итого по Ленинградской области</t>
  </si>
  <si>
    <t>Год</t>
  </si>
  <si>
    <t>Материал стен</t>
  </si>
  <si>
    <t>Количество этажей</t>
  </si>
  <si>
    <t>Количество подъездов</t>
  </si>
  <si>
    <t>общая площадь МКД, всего</t>
  </si>
  <si>
    <t>Количество жителей, зарегистрированных в МКД</t>
  </si>
  <si>
    <t>Плановая дата завершения работ</t>
  </si>
  <si>
    <t>способ формирования фонда капитального ремонта</t>
  </si>
  <si>
    <t>ввода в эксплуатацию</t>
  </si>
  <si>
    <t>завершение последнего капитального ремонта</t>
  </si>
  <si>
    <t>кв.м</t>
  </si>
  <si>
    <t>чел.</t>
  </si>
  <si>
    <t>кирпичный</t>
  </si>
  <si>
    <t>РО</t>
  </si>
  <si>
    <t>деревянный</t>
  </si>
  <si>
    <t>кирпич</t>
  </si>
  <si>
    <t>Волховский муниципальный район</t>
  </si>
  <si>
    <t>деревянный/кирпичный</t>
  </si>
  <si>
    <t>3</t>
  </si>
  <si>
    <t>2 и 3</t>
  </si>
  <si>
    <t>3 и 4</t>
  </si>
  <si>
    <t xml:space="preserve">Итого по Волховскому муниципальному району </t>
  </si>
  <si>
    <t>Кол-во мкд</t>
  </si>
  <si>
    <t>ИТОГО</t>
  </si>
  <si>
    <t>Бокситогорский</t>
  </si>
  <si>
    <t>Волосовский</t>
  </si>
  <si>
    <t>Волховский</t>
  </si>
  <si>
    <t>Всеволожский</t>
  </si>
  <si>
    <t>Выборгский</t>
  </si>
  <si>
    <t>Гатчинский</t>
  </si>
  <si>
    <t>Киришский</t>
  </si>
  <si>
    <t>Кировский</t>
  </si>
  <si>
    <t>Кингисеппский</t>
  </si>
  <si>
    <t>Лодейнопольский</t>
  </si>
  <si>
    <t>Ломоносовский</t>
  </si>
  <si>
    <t>Лужский</t>
  </si>
  <si>
    <t>Подпорожский</t>
  </si>
  <si>
    <t>Приозерский</t>
  </si>
  <si>
    <t>Сосновоборский</t>
  </si>
  <si>
    <t>Сланцевский</t>
  </si>
  <si>
    <t>Тихвинский</t>
  </si>
  <si>
    <t>Тосненский</t>
  </si>
  <si>
    <t>Лифты</t>
  </si>
  <si>
    <t>дерево</t>
  </si>
  <si>
    <t>разница с разделом 1</t>
  </si>
  <si>
    <t>Строительный контроль</t>
  </si>
  <si>
    <t>Итого со строительным контролем по Ленинградской области</t>
  </si>
  <si>
    <t xml:space="preserve">со строительным контролем </t>
  </si>
  <si>
    <t>фундамент</t>
  </si>
  <si>
    <t>лифт</t>
  </si>
  <si>
    <t>х</t>
  </si>
  <si>
    <t>Стоимость капитального ремонта за счет средств собственников помещений в МКД</t>
  </si>
  <si>
    <t>Краткосрочный план реализации в 2020-2022 годах Региональной программы капитального ремонта общего имущества в многоквартирных домах, расположенных на территории Ленинградской области</t>
  </si>
  <si>
    <t>Г. Выборг, просп. Ленина, д. 8а</t>
  </si>
  <si>
    <t xml:space="preserve">Г. Выборг, просп. Ленина, д. 16  </t>
  </si>
  <si>
    <t>5-6</t>
  </si>
  <si>
    <t xml:space="preserve">Г. Выборг, просп. Ленина, д. 20  </t>
  </si>
  <si>
    <t xml:space="preserve">Г. Выборг, просп. Ленинградский, д. 2  </t>
  </si>
  <si>
    <t>Г. Выборг, ул. Куйбышева, д. 7</t>
  </si>
  <si>
    <t xml:space="preserve">Г. Выборг, ул. Южный Вал, д. 18  </t>
  </si>
  <si>
    <t>кирпично-деревянный</t>
  </si>
  <si>
    <t>Раздел I. Перечень многоквартирных домов,  которые подлежат капитальному ремонту в 2020-2022 годах, за счет средств собственников, формирующих фонд капитального ремонта на счетах регионального оператора, являющиеся объектами культурного наследия</t>
  </si>
  <si>
    <t>Раздел II. Перечень многоквартирных домов, являющихся объектами культурного наследия и  подлежащие капитальному ремонту в 2020 году за счет средств собственников, формирующих фонд капитального ремонта на счетах регионального оператора</t>
  </si>
  <si>
    <t>Раздел III. Перечень многоквартирных домов, являющихся объектами культурного наследия и  подлежащие капитальному ремонту в 2021 году за счет средств собственников, формирующих фонд капитального ремонта на счетах регионального оператора</t>
  </si>
  <si>
    <t>Раздел IV. Перечень многоквартирных домов, являющихся объектами культурного наследия и  подлежащие капитальному ремонту в 2022 году за счет средств собственников, формирующих фонд капитального ремонта на счетах регионального оператора</t>
  </si>
  <si>
    <t>постановлением Правительства</t>
  </si>
  <si>
    <t>Ленинградской области</t>
  </si>
  <si>
    <t>от 23 июля 2019 года N 345</t>
  </si>
  <si>
    <t>(в редакции постановления</t>
  </si>
  <si>
    <t xml:space="preserve">  Правительства Ленинградской области  </t>
  </si>
  <si>
    <t>(приложение 4)</t>
  </si>
  <si>
    <t>Итого по Волховскому муниципальному району</t>
  </si>
  <si>
    <t>Итого по Тихвинскому муниципальному району</t>
  </si>
  <si>
    <t>Г. Гатчина, ул. Рощинская, д. 4</t>
  </si>
  <si>
    <t>Кирпичный</t>
  </si>
  <si>
    <t>Г. Выборг, просп. Ленинградский, д. 16</t>
  </si>
  <si>
    <t>кв.солберга</t>
  </si>
  <si>
    <t xml:space="preserve">Г. Выборг, бул. Кутузова, д. 31  </t>
  </si>
  <si>
    <t>да</t>
  </si>
  <si>
    <t xml:space="preserve">Г. Выборг, просп. Суворова, д. 1  </t>
  </si>
  <si>
    <t>Г. Новая Ладога, ул. Пролетарский канал, д. 31</t>
  </si>
  <si>
    <t>Г. Выборг, ул. Подгорная, д. 12</t>
  </si>
  <si>
    <t>16</t>
  </si>
  <si>
    <t xml:space="preserve"> </t>
  </si>
  <si>
    <t xml:space="preserve">       УТВЕРЖДЕН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</si>
</sst>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₽_-;\-* #,##0.00\ _₽_-;_-* &quot;-&quot;??\ _₽_-;_-@_-"/>
    <numFmt numFmtId="164" formatCode="_-* #,##0.00_р_._-;\-* #,##0.00_р_._-;_-* &quot;-&quot;??_р_._-;_-@_-"/>
    <numFmt numFmtId="165" formatCode="#,##0.0"/>
  </numFmts>
  <fonts count="2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9"/>
      <color indexed="81"/>
      <name val="Tahoma"/>
      <family val="2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11"/>
      <color rgb="FF000000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i/>
      <sz val="9"/>
      <color indexed="81"/>
      <name val="Tahoma"/>
      <family val="2"/>
      <charset val="204"/>
    </font>
    <font>
      <sz val="12"/>
      <name val="Calibri"/>
      <family val="2"/>
      <scheme val="minor"/>
    </font>
    <font>
      <sz val="12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Arial"/>
      <family val="2"/>
      <charset val="204"/>
    </font>
    <font>
      <sz val="12"/>
      <color rgb="FFFFFF00"/>
      <name val="Calibri"/>
      <family val="2"/>
      <charset val="204"/>
      <scheme val="minor"/>
    </font>
    <font>
      <sz val="12"/>
      <color rgb="FFFFFF00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color rgb="FFFFFF00"/>
      <name val="Arial"/>
      <family val="2"/>
      <charset val="204"/>
    </font>
    <font>
      <sz val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0">
    <xf numFmtId="0" fontId="0" fillId="0" borderId="0"/>
    <xf numFmtId="0" fontId="2" fillId="0" borderId="0"/>
    <xf numFmtId="0" fontId="7" fillId="0" borderId="0"/>
    <xf numFmtId="0" fontId="9" fillId="0" borderId="0"/>
    <xf numFmtId="0" fontId="10" fillId="0" borderId="0"/>
    <xf numFmtId="9" fontId="2" fillId="0" borderId="0" applyFont="0" applyFill="0" applyBorder="0" applyAlignment="0" applyProtection="0"/>
    <xf numFmtId="0" fontId="10" fillId="0" borderId="0"/>
    <xf numFmtId="0" fontId="1" fillId="0" borderId="0"/>
    <xf numFmtId="0" fontId="11" fillId="0" borderId="0"/>
    <xf numFmtId="0" fontId="11" fillId="0" borderId="0"/>
    <xf numFmtId="0" fontId="12" fillId="0" borderId="0"/>
    <xf numFmtId="0" fontId="1" fillId="0" borderId="0"/>
    <xf numFmtId="0" fontId="4" fillId="0" borderId="0"/>
    <xf numFmtId="0" fontId="7" fillId="0" borderId="0"/>
    <xf numFmtId="0" fontId="10" fillId="0" borderId="0"/>
    <xf numFmtId="0" fontId="1" fillId="0" borderId="0"/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3" fontId="1" fillId="0" borderId="0" applyFont="0" applyFill="0" applyBorder="0" applyAlignment="0" applyProtection="0"/>
  </cellStyleXfs>
  <cellXfs count="364">
    <xf numFmtId="0" fontId="0" fillId="0" borderId="0" xfId="0"/>
    <xf numFmtId="0" fontId="0" fillId="0" borderId="0" xfId="0"/>
    <xf numFmtId="4" fontId="0" fillId="0" borderId="0" xfId="0" applyNumberFormat="1"/>
    <xf numFmtId="0" fontId="0" fillId="0" borderId="0" xfId="0" applyAlignment="1">
      <alignment wrapText="1"/>
    </xf>
    <xf numFmtId="4" fontId="0" fillId="3" borderId="0" xfId="0" applyNumberFormat="1" applyFill="1"/>
    <xf numFmtId="4" fontId="0" fillId="2" borderId="0" xfId="0" applyNumberFormat="1" applyFill="1"/>
    <xf numFmtId="0" fontId="6" fillId="0" borderId="0" xfId="0" applyFont="1" applyFill="1" applyAlignment="1">
      <alignment vertical="center"/>
    </xf>
    <xf numFmtId="0" fontId="16" fillId="0" borderId="0" xfId="0" applyFont="1" applyFill="1"/>
    <xf numFmtId="1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vertical="center" wrapText="1"/>
    </xf>
    <xf numFmtId="1" fontId="6" fillId="0" borderId="13" xfId="0" applyNumberFormat="1" applyFont="1" applyFill="1" applyBorder="1" applyAlignment="1">
      <alignment horizontal="center" vertical="center"/>
    </xf>
    <xf numFmtId="0" fontId="6" fillId="0" borderId="13" xfId="0" applyNumberFormat="1" applyFont="1" applyFill="1" applyBorder="1" applyAlignment="1">
      <alignment horizontal="center" vertical="center" wrapText="1"/>
    </xf>
    <xf numFmtId="4" fontId="6" fillId="0" borderId="13" xfId="0" applyNumberFormat="1" applyFont="1" applyFill="1" applyBorder="1" applyAlignment="1">
      <alignment horizontal="center" vertical="center" wrapText="1"/>
    </xf>
    <xf numFmtId="4" fontId="6" fillId="0" borderId="14" xfId="0" applyNumberFormat="1" applyFont="1" applyFill="1" applyBorder="1" applyAlignment="1">
      <alignment horizontal="center" vertical="center"/>
    </xf>
    <xf numFmtId="4" fontId="6" fillId="0" borderId="15" xfId="0" applyNumberFormat="1" applyFont="1" applyFill="1" applyBorder="1" applyAlignment="1">
      <alignment horizontal="center" vertical="center"/>
    </xf>
    <xf numFmtId="4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1" fontId="6" fillId="0" borderId="3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vertical="center" wrapText="1"/>
    </xf>
    <xf numFmtId="4" fontId="6" fillId="0" borderId="12" xfId="0" applyNumberFormat="1" applyFont="1" applyFill="1" applyBorder="1" applyAlignment="1">
      <alignment horizontal="center" vertical="center" wrapText="1"/>
    </xf>
    <xf numFmtId="1" fontId="6" fillId="0" borderId="8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vertical="center" wrapText="1"/>
    </xf>
    <xf numFmtId="1" fontId="6" fillId="0" borderId="12" xfId="0" applyNumberFormat="1" applyFont="1" applyFill="1" applyBorder="1" applyAlignment="1">
      <alignment horizontal="center" vertical="center"/>
    </xf>
    <xf numFmtId="0" fontId="6" fillId="0" borderId="12" xfId="0" applyNumberFormat="1" applyFont="1" applyFill="1" applyBorder="1" applyAlignment="1">
      <alignment vertical="center" wrapText="1"/>
    </xf>
    <xf numFmtId="1" fontId="6" fillId="0" borderId="12" xfId="0" applyNumberFormat="1" applyFont="1" applyFill="1" applyBorder="1" applyAlignment="1">
      <alignment horizontal="center" vertical="center" wrapText="1"/>
    </xf>
    <xf numFmtId="1" fontId="6" fillId="0" borderId="0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vertical="center"/>
    </xf>
    <xf numFmtId="1" fontId="6" fillId="0" borderId="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center" vertical="center" wrapText="1"/>
    </xf>
    <xf numFmtId="4" fontId="6" fillId="0" borderId="12" xfId="0" applyNumberFormat="1" applyFont="1" applyFill="1" applyBorder="1" applyAlignment="1">
      <alignment vertical="center"/>
    </xf>
    <xf numFmtId="4" fontId="6" fillId="0" borderId="12" xfId="0" applyNumberFormat="1" applyFont="1" applyFill="1" applyBorder="1" applyAlignment="1">
      <alignment horizontal="center" vertical="center"/>
    </xf>
    <xf numFmtId="4" fontId="6" fillId="0" borderId="12" xfId="0" applyNumberFormat="1" applyFont="1" applyFill="1" applyBorder="1" applyAlignment="1">
      <alignment vertical="center" wrapText="1"/>
    </xf>
    <xf numFmtId="1" fontId="6" fillId="0" borderId="37" xfId="1" applyNumberFormat="1" applyFont="1" applyFill="1" applyBorder="1" applyAlignment="1">
      <alignment horizontal="center" vertical="center" wrapText="1"/>
    </xf>
    <xf numFmtId="0" fontId="6" fillId="0" borderId="5" xfId="1" applyFont="1" applyFill="1" applyBorder="1" applyAlignment="1">
      <alignment horizontal="left" vertical="center" wrapText="1"/>
    </xf>
    <xf numFmtId="4" fontId="6" fillId="0" borderId="35" xfId="0" applyNumberFormat="1" applyFont="1" applyFill="1" applyBorder="1" applyAlignment="1">
      <alignment horizontal="center" vertical="center"/>
    </xf>
    <xf numFmtId="2" fontId="6" fillId="0" borderId="12" xfId="1" applyNumberFormat="1" applyFont="1" applyFill="1" applyBorder="1" applyAlignment="1">
      <alignment vertical="center" wrapText="1"/>
    </xf>
    <xf numFmtId="4" fontId="6" fillId="0" borderId="0" xfId="0" applyNumberFormat="1" applyFont="1" applyFill="1" applyBorder="1" applyAlignment="1">
      <alignment horizontal="right" vertical="center" indent="1"/>
    </xf>
    <xf numFmtId="4" fontId="5" fillId="0" borderId="23" xfId="0" applyNumberFormat="1" applyFont="1" applyFill="1" applyBorder="1" applyAlignment="1">
      <alignment horizontal="center" vertical="center" wrapText="1"/>
    </xf>
    <xf numFmtId="4" fontId="5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vertical="center"/>
    </xf>
    <xf numFmtId="4" fontId="6" fillId="0" borderId="0" xfId="0" applyNumberFormat="1" applyFont="1" applyFill="1" applyAlignment="1">
      <alignment vertical="center" wrapText="1"/>
    </xf>
    <xf numFmtId="4" fontId="6" fillId="0" borderId="0" xfId="0" applyNumberFormat="1" applyFont="1" applyFill="1" applyAlignment="1">
      <alignment vertical="center"/>
    </xf>
    <xf numFmtId="2" fontId="6" fillId="0" borderId="35" xfId="1" applyNumberFormat="1" applyFont="1" applyFill="1" applyBorder="1" applyAlignment="1">
      <alignment vertical="center" wrapText="1"/>
    </xf>
    <xf numFmtId="4" fontId="6" fillId="0" borderId="5" xfId="0" applyNumberFormat="1" applyFont="1" applyFill="1" applyBorder="1" applyAlignment="1">
      <alignment horizontal="center" vertical="center"/>
    </xf>
    <xf numFmtId="43" fontId="6" fillId="0" borderId="5" xfId="29" applyFont="1" applyFill="1" applyBorder="1"/>
    <xf numFmtId="4" fontId="6" fillId="0" borderId="5" xfId="0" applyNumberFormat="1" applyFont="1" applyFill="1" applyBorder="1" applyAlignment="1">
      <alignment vertical="center"/>
    </xf>
    <xf numFmtId="1" fontId="5" fillId="0" borderId="12" xfId="1" applyNumberFormat="1" applyFont="1" applyFill="1" applyBorder="1" applyAlignment="1">
      <alignment horizontal="left" vertical="center"/>
    </xf>
    <xf numFmtId="4" fontId="5" fillId="0" borderId="0" xfId="0" applyNumberFormat="1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vertical="center"/>
    </xf>
    <xf numFmtId="1" fontId="5" fillId="0" borderId="12" xfId="0" applyNumberFormat="1" applyFont="1" applyFill="1" applyBorder="1" applyAlignment="1">
      <alignment horizontal="left" vertical="center"/>
    </xf>
    <xf numFmtId="2" fontId="5" fillId="0" borderId="12" xfId="0" applyNumberFormat="1" applyFont="1" applyFill="1" applyBorder="1" applyAlignment="1">
      <alignment vertical="center"/>
    </xf>
    <xf numFmtId="1" fontId="6" fillId="0" borderId="12" xfId="0" applyNumberFormat="1" applyFont="1" applyFill="1" applyBorder="1" applyAlignment="1">
      <alignment horizontal="left" vertical="center"/>
    </xf>
    <xf numFmtId="2" fontId="6" fillId="0" borderId="12" xfId="0" applyNumberFormat="1" applyFont="1" applyFill="1" applyBorder="1" applyAlignment="1">
      <alignment horizontal="left" vertical="center"/>
    </xf>
    <xf numFmtId="2" fontId="6" fillId="0" borderId="12" xfId="0" applyNumberFormat="1" applyFont="1" applyFill="1" applyBorder="1" applyAlignment="1">
      <alignment vertical="center"/>
    </xf>
    <xf numFmtId="4" fontId="5" fillId="0" borderId="5" xfId="0" applyNumberFormat="1" applyFont="1" applyFill="1" applyBorder="1" applyAlignment="1">
      <alignment horizontal="center" vertical="center"/>
    </xf>
    <xf numFmtId="0" fontId="6" fillId="0" borderId="0" xfId="0" applyFont="1" applyFill="1"/>
    <xf numFmtId="1" fontId="16" fillId="0" borderId="0" xfId="0" applyNumberFormat="1" applyFont="1" applyFill="1" applyAlignment="1">
      <alignment horizontal="center"/>
    </xf>
    <xf numFmtId="0" fontId="16" fillId="0" borderId="0" xfId="0" applyFont="1" applyFill="1" applyAlignment="1"/>
    <xf numFmtId="0" fontId="6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8" fillId="0" borderId="0" xfId="0" applyFont="1" applyFill="1"/>
    <xf numFmtId="0" fontId="6" fillId="0" borderId="5" xfId="0" applyFont="1" applyFill="1" applyBorder="1" applyAlignment="1">
      <alignment horizontal="center" vertical="center" wrapText="1"/>
    </xf>
    <xf numFmtId="1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3" fontId="6" fillId="0" borderId="5" xfId="0" applyNumberFormat="1" applyFont="1" applyFill="1" applyBorder="1" applyAlignment="1">
      <alignment horizontal="center" vertical="center"/>
    </xf>
    <xf numFmtId="1" fontId="6" fillId="0" borderId="5" xfId="0" applyNumberFormat="1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4" fontId="8" fillId="0" borderId="5" xfId="0" applyNumberFormat="1" applyFont="1" applyFill="1" applyBorder="1" applyAlignment="1">
      <alignment horizontal="center" vertical="center"/>
    </xf>
    <xf numFmtId="0" fontId="6" fillId="0" borderId="5" xfId="1" applyFont="1" applyFill="1" applyBorder="1" applyAlignment="1">
      <alignment horizontal="center" vertical="center" wrapText="1"/>
    </xf>
    <xf numFmtId="49" fontId="6" fillId="0" borderId="5" xfId="1" applyNumberFormat="1" applyFont="1" applyFill="1" applyBorder="1" applyAlignment="1">
      <alignment horizontal="center" vertical="center" wrapText="1"/>
    </xf>
    <xf numFmtId="165" fontId="6" fillId="0" borderId="5" xfId="1" applyNumberFormat="1" applyFont="1" applyFill="1" applyBorder="1" applyAlignment="1">
      <alignment horizontal="center" vertical="center" wrapText="1"/>
    </xf>
    <xf numFmtId="0" fontId="6" fillId="0" borderId="5" xfId="1" applyNumberFormat="1" applyFont="1" applyFill="1" applyBorder="1" applyAlignment="1">
      <alignment horizontal="center" vertical="center" wrapText="1"/>
    </xf>
    <xf numFmtId="14" fontId="6" fillId="0" borderId="5" xfId="0" applyNumberFormat="1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left" vertical="center"/>
    </xf>
    <xf numFmtId="3" fontId="8" fillId="0" borderId="5" xfId="0" applyNumberFormat="1" applyFont="1" applyFill="1" applyBorder="1" applyAlignment="1">
      <alignment horizontal="center" vertical="center"/>
    </xf>
    <xf numFmtId="4" fontId="8" fillId="0" borderId="0" xfId="0" applyNumberFormat="1" applyFont="1" applyFill="1"/>
    <xf numFmtId="0" fontId="17" fillId="0" borderId="5" xfId="0" applyFont="1" applyFill="1" applyBorder="1" applyAlignment="1">
      <alignment horizontal="center" vertical="center"/>
    </xf>
    <xf numFmtId="4" fontId="17" fillId="0" borderId="5" xfId="0" applyNumberFormat="1" applyFont="1" applyFill="1" applyBorder="1" applyAlignment="1">
      <alignment horizontal="center" vertical="center"/>
    </xf>
    <xf numFmtId="3" fontId="17" fillId="0" borderId="5" xfId="0" applyNumberFormat="1" applyFont="1" applyFill="1" applyBorder="1" applyAlignment="1">
      <alignment horizontal="center" vertical="center"/>
    </xf>
    <xf numFmtId="0" fontId="17" fillId="0" borderId="0" xfId="0" applyFont="1" applyFill="1"/>
    <xf numFmtId="4" fontId="5" fillId="0" borderId="5" xfId="0" applyNumberFormat="1" applyFont="1" applyFill="1" applyBorder="1" applyAlignment="1">
      <alignment horizontal="left" vertical="center"/>
    </xf>
    <xf numFmtId="0" fontId="13" fillId="0" borderId="11" xfId="0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/>
    </xf>
    <xf numFmtId="4" fontId="13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4" fontId="6" fillId="0" borderId="11" xfId="0" applyNumberFormat="1" applyFont="1" applyFill="1" applyBorder="1" applyAlignment="1">
      <alignment horizontal="center" vertical="center"/>
    </xf>
    <xf numFmtId="0" fontId="13" fillId="0" borderId="38" xfId="0" applyFont="1" applyFill="1" applyBorder="1" applyAlignment="1">
      <alignment horizontal="center" vertical="center" wrapText="1"/>
    </xf>
    <xf numFmtId="0" fontId="6" fillId="0" borderId="39" xfId="0" applyNumberFormat="1" applyFont="1" applyFill="1" applyBorder="1" applyAlignment="1">
      <alignment horizontal="center" vertical="center"/>
    </xf>
    <xf numFmtId="4" fontId="13" fillId="0" borderId="38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4" fontId="13" fillId="0" borderId="5" xfId="0" applyNumberFormat="1" applyFont="1" applyFill="1" applyBorder="1" applyAlignment="1">
      <alignment horizontal="center" vertical="center" wrapText="1"/>
    </xf>
    <xf numFmtId="0" fontId="6" fillId="0" borderId="35" xfId="1" applyFont="1" applyFill="1" applyBorder="1" applyAlignment="1">
      <alignment horizontal="left" vertical="center" wrapText="1"/>
    </xf>
    <xf numFmtId="0" fontId="6" fillId="0" borderId="35" xfId="1" applyFont="1" applyFill="1" applyBorder="1" applyAlignment="1">
      <alignment horizontal="center" vertical="center" wrapText="1"/>
    </xf>
    <xf numFmtId="0" fontId="8" fillId="0" borderId="35" xfId="0" applyFont="1" applyFill="1" applyBorder="1" applyAlignment="1">
      <alignment horizontal="center" vertical="center"/>
    </xf>
    <xf numFmtId="0" fontId="8" fillId="0" borderId="5" xfId="0" applyFont="1" applyFill="1" applyBorder="1"/>
    <xf numFmtId="1" fontId="13" fillId="0" borderId="5" xfId="0" applyNumberFormat="1" applyFont="1" applyFill="1" applyBorder="1" applyAlignment="1">
      <alignment horizontal="center" vertical="center" wrapText="1"/>
    </xf>
    <xf numFmtId="14" fontId="6" fillId="0" borderId="35" xfId="0" applyNumberFormat="1" applyFont="1" applyFill="1" applyBorder="1" applyAlignment="1">
      <alignment horizontal="center" vertical="center"/>
    </xf>
    <xf numFmtId="0" fontId="6" fillId="0" borderId="35" xfId="0" applyFont="1" applyFill="1" applyBorder="1" applyAlignment="1">
      <alignment horizontal="center" vertical="center" wrapText="1"/>
    </xf>
    <xf numFmtId="0" fontId="8" fillId="0" borderId="0" xfId="0" applyFont="1" applyFill="1" applyBorder="1"/>
    <xf numFmtId="0" fontId="13" fillId="0" borderId="40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/>
    </xf>
    <xf numFmtId="4" fontId="8" fillId="0" borderId="12" xfId="0" applyNumberFormat="1" applyFont="1" applyFill="1" applyBorder="1" applyAlignment="1">
      <alignment horizontal="center" vertical="center"/>
    </xf>
    <xf numFmtId="4" fontId="17" fillId="0" borderId="0" xfId="0" applyNumberFormat="1" applyFont="1" applyFill="1"/>
    <xf numFmtId="4" fontId="6" fillId="0" borderId="12" xfId="0" applyNumberFormat="1" applyFont="1" applyFill="1" applyBorder="1" applyAlignment="1">
      <alignment horizontal="right" vertical="center" indent="1"/>
    </xf>
    <xf numFmtId="0" fontId="6" fillId="0" borderId="12" xfId="1" applyFont="1" applyFill="1" applyBorder="1" applyAlignment="1">
      <alignment horizontal="left" vertical="center" wrapText="1"/>
    </xf>
    <xf numFmtId="0" fontId="6" fillId="0" borderId="12" xfId="1" applyFont="1" applyFill="1" applyBorder="1" applyAlignment="1">
      <alignment horizontal="center" vertical="center" wrapText="1"/>
    </xf>
    <xf numFmtId="1" fontId="6" fillId="0" borderId="12" xfId="1" applyNumberFormat="1" applyFont="1" applyFill="1" applyBorder="1" applyAlignment="1">
      <alignment horizontal="center" vertical="center" wrapText="1"/>
    </xf>
    <xf numFmtId="165" fontId="6" fillId="0" borderId="12" xfId="1" applyNumberFormat="1" applyFont="1" applyFill="1" applyBorder="1" applyAlignment="1">
      <alignment horizontal="center" vertical="center" wrapText="1"/>
    </xf>
    <xf numFmtId="1" fontId="6" fillId="0" borderId="12" xfId="1" applyNumberFormat="1" applyFont="1" applyFill="1" applyBorder="1" applyAlignment="1" applyProtection="1">
      <alignment horizontal="center" vertical="center" wrapText="1"/>
    </xf>
    <xf numFmtId="14" fontId="6" fillId="0" borderId="12" xfId="0" applyNumberFormat="1" applyFont="1" applyFill="1" applyBorder="1" applyAlignment="1">
      <alignment horizontal="right" vertical="center" indent="1"/>
    </xf>
    <xf numFmtId="3" fontId="6" fillId="0" borderId="12" xfId="0" applyNumberFormat="1" applyFont="1" applyFill="1" applyBorder="1" applyAlignment="1">
      <alignment horizontal="center" vertical="center"/>
    </xf>
    <xf numFmtId="0" fontId="5" fillId="0" borderId="12" xfId="1" applyFont="1" applyFill="1" applyBorder="1" applyAlignment="1">
      <alignment horizontal="center" vertical="center" wrapText="1"/>
    </xf>
    <xf numFmtId="3" fontId="5" fillId="0" borderId="12" xfId="0" applyNumberFormat="1" applyFont="1" applyFill="1" applyBorder="1" applyAlignment="1">
      <alignment horizontal="center" vertical="center"/>
    </xf>
    <xf numFmtId="2" fontId="6" fillId="0" borderId="12" xfId="0" applyNumberFormat="1" applyFont="1" applyFill="1" applyBorder="1" applyAlignment="1">
      <alignment horizontal="right" vertical="center" indent="1"/>
    </xf>
    <xf numFmtId="2" fontId="6" fillId="0" borderId="12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left" vertical="center"/>
    </xf>
    <xf numFmtId="0" fontId="6" fillId="0" borderId="14" xfId="1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/>
    </xf>
    <xf numFmtId="0" fontId="8" fillId="0" borderId="0" xfId="0" applyNumberFormat="1" applyFont="1" applyFill="1" applyAlignment="1">
      <alignment horizontal="center" vertical="center"/>
    </xf>
    <xf numFmtId="4" fontId="8" fillId="0" borderId="0" xfId="0" applyNumberFormat="1" applyFont="1" applyFill="1" applyAlignment="1">
      <alignment horizontal="center" vertical="center"/>
    </xf>
    <xf numFmtId="0" fontId="6" fillId="0" borderId="0" xfId="0" applyFont="1" applyFill="1" applyAlignment="1">
      <alignment horizontal="left" vertical="center" wrapText="1"/>
    </xf>
    <xf numFmtId="2" fontId="6" fillId="0" borderId="0" xfId="0" applyNumberFormat="1" applyFont="1" applyFill="1" applyAlignment="1">
      <alignment horizontal="center" vertical="center"/>
    </xf>
    <xf numFmtId="0" fontId="6" fillId="0" borderId="12" xfId="0" applyNumberFormat="1" applyFont="1" applyFill="1" applyBorder="1" applyAlignment="1">
      <alignment horizontal="left" vertical="center" wrapText="1"/>
    </xf>
    <xf numFmtId="2" fontId="6" fillId="0" borderId="12" xfId="0" applyNumberFormat="1" applyFont="1" applyFill="1" applyBorder="1" applyAlignment="1">
      <alignment horizontal="center" vertical="center" wrapText="1"/>
    </xf>
    <xf numFmtId="4" fontId="5" fillId="0" borderId="12" xfId="0" applyNumberFormat="1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/>
    </xf>
    <xf numFmtId="4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4" fontId="8" fillId="0" borderId="0" xfId="0" applyNumberFormat="1" applyFont="1" applyFill="1" applyBorder="1"/>
    <xf numFmtId="4" fontId="6" fillId="0" borderId="43" xfId="0" applyNumberFormat="1" applyFont="1" applyFill="1" applyBorder="1" applyAlignment="1">
      <alignment horizontal="center" vertical="center"/>
    </xf>
    <xf numFmtId="0" fontId="6" fillId="0" borderId="43" xfId="1" applyFont="1" applyFill="1" applyBorder="1" applyAlignment="1">
      <alignment horizontal="center" vertical="center" wrapText="1"/>
    </xf>
    <xf numFmtId="0" fontId="8" fillId="0" borderId="43" xfId="0" applyFont="1" applyFill="1" applyBorder="1" applyAlignment="1">
      <alignment horizontal="center" vertical="center"/>
    </xf>
    <xf numFmtId="0" fontId="13" fillId="0" borderId="43" xfId="0" applyFont="1" applyFill="1" applyBorder="1" applyAlignment="1">
      <alignment horizontal="center" vertical="center" wrapText="1"/>
    </xf>
    <xf numFmtId="1" fontId="13" fillId="0" borderId="43" xfId="0" applyNumberFormat="1" applyFont="1" applyFill="1" applyBorder="1" applyAlignment="1">
      <alignment horizontal="center" vertical="center" wrapText="1"/>
    </xf>
    <xf numFmtId="0" fontId="13" fillId="0" borderId="44" xfId="0" applyFont="1" applyFill="1" applyBorder="1" applyAlignment="1">
      <alignment horizontal="center" vertical="center" wrapText="1"/>
    </xf>
    <xf numFmtId="0" fontId="13" fillId="0" borderId="45" xfId="0" applyFont="1" applyFill="1" applyBorder="1" applyAlignment="1">
      <alignment horizontal="center" vertical="center" wrapText="1"/>
    </xf>
    <xf numFmtId="4" fontId="13" fillId="0" borderId="46" xfId="0" applyNumberFormat="1" applyFont="1" applyFill="1" applyBorder="1" applyAlignment="1">
      <alignment horizontal="center" vertical="center" wrapText="1"/>
    </xf>
    <xf numFmtId="0" fontId="13" fillId="0" borderId="36" xfId="0" applyFont="1" applyFill="1" applyBorder="1" applyAlignment="1">
      <alignment horizontal="center" vertical="center" wrapText="1"/>
    </xf>
    <xf numFmtId="0" fontId="6" fillId="0" borderId="43" xfId="0" applyNumberFormat="1" applyFont="1" applyFill="1" applyBorder="1" applyAlignment="1">
      <alignment horizontal="center" vertical="center"/>
    </xf>
    <xf numFmtId="0" fontId="8" fillId="0" borderId="43" xfId="0" applyFont="1" applyFill="1" applyBorder="1"/>
    <xf numFmtId="4" fontId="17" fillId="0" borderId="0" xfId="0" applyNumberFormat="1" applyFont="1" applyFill="1" applyAlignment="1">
      <alignment horizontal="center" vertical="center"/>
    </xf>
    <xf numFmtId="4" fontId="6" fillId="0" borderId="45" xfId="0" applyNumberFormat="1" applyFont="1" applyFill="1" applyBorder="1" applyAlignment="1">
      <alignment horizontal="center" vertical="center" wrapText="1"/>
    </xf>
    <xf numFmtId="1" fontId="6" fillId="0" borderId="45" xfId="0" applyNumberFormat="1" applyFont="1" applyFill="1" applyBorder="1" applyAlignment="1">
      <alignment horizontal="center" vertical="center" wrapText="1"/>
    </xf>
    <xf numFmtId="4" fontId="6" fillId="0" borderId="45" xfId="0" applyNumberFormat="1" applyFont="1" applyFill="1" applyBorder="1" applyAlignment="1">
      <alignment horizontal="center" vertical="center"/>
    </xf>
    <xf numFmtId="4" fontId="5" fillId="0" borderId="45" xfId="0" applyNumberFormat="1" applyFont="1" applyFill="1" applyBorder="1" applyAlignment="1">
      <alignment horizontal="center" vertical="center"/>
    </xf>
    <xf numFmtId="0" fontId="16" fillId="0" borderId="5" xfId="0" applyFont="1" applyFill="1" applyBorder="1"/>
    <xf numFmtId="0" fontId="6" fillId="0" borderId="5" xfId="0" applyFont="1" applyFill="1" applyBorder="1" applyAlignment="1">
      <alignment vertical="center"/>
    </xf>
    <xf numFmtId="4" fontId="18" fillId="0" borderId="5" xfId="0" applyNumberFormat="1" applyFont="1" applyFill="1" applyBorder="1" applyAlignment="1">
      <alignment horizontal="center" wrapText="1"/>
    </xf>
    <xf numFmtId="4" fontId="6" fillId="0" borderId="5" xfId="0" applyNumberFormat="1" applyFont="1" applyFill="1" applyBorder="1" applyAlignment="1">
      <alignment horizontal="right" vertical="center" indent="1"/>
    </xf>
    <xf numFmtId="4" fontId="6" fillId="0" borderId="5" xfId="0" applyNumberFormat="1" applyFont="1" applyFill="1" applyBorder="1" applyAlignment="1">
      <alignment vertical="center" wrapText="1"/>
    </xf>
    <xf numFmtId="2" fontId="6" fillId="0" borderId="5" xfId="0" applyNumberFormat="1" applyFont="1" applyFill="1" applyBorder="1" applyAlignment="1">
      <alignment horizontal="center" vertical="center"/>
    </xf>
    <xf numFmtId="43" fontId="16" fillId="0" borderId="5" xfId="29" applyFont="1" applyFill="1" applyBorder="1"/>
    <xf numFmtId="0" fontId="6" fillId="0" borderId="5" xfId="0" applyFont="1" applyFill="1" applyBorder="1" applyAlignment="1">
      <alignment vertical="center" wrapText="1"/>
    </xf>
    <xf numFmtId="43" fontId="20" fillId="0" borderId="5" xfId="29" applyFont="1" applyFill="1" applyBorder="1" applyAlignment="1">
      <alignment horizontal="center" vertical="center"/>
    </xf>
    <xf numFmtId="43" fontId="19" fillId="0" borderId="5" xfId="29" applyFont="1" applyFill="1" applyBorder="1"/>
    <xf numFmtId="43" fontId="20" fillId="0" borderId="5" xfId="29" applyFont="1" applyFill="1" applyBorder="1" applyAlignment="1">
      <alignment vertical="center" wrapText="1"/>
    </xf>
    <xf numFmtId="4" fontId="18" fillId="0" borderId="5" xfId="0" applyNumberFormat="1" applyFont="1" applyFill="1" applyBorder="1" applyAlignment="1">
      <alignment horizontal="right" vertical="center" wrapText="1"/>
    </xf>
    <xf numFmtId="0" fontId="15" fillId="0" borderId="5" xfId="0" applyFont="1" applyFill="1" applyBorder="1"/>
    <xf numFmtId="4" fontId="20" fillId="0" borderId="5" xfId="0" applyNumberFormat="1" applyFont="1" applyFill="1" applyBorder="1" applyAlignment="1">
      <alignment horizontal="center" vertical="center"/>
    </xf>
    <xf numFmtId="43" fontId="20" fillId="0" borderId="5" xfId="29" applyFont="1" applyFill="1" applyBorder="1"/>
    <xf numFmtId="43" fontId="6" fillId="0" borderId="5" xfId="29" applyFont="1" applyFill="1" applyBorder="1" applyAlignment="1">
      <alignment horizontal="center" vertical="center"/>
    </xf>
    <xf numFmtId="43" fontId="6" fillId="0" borderId="0" xfId="29" applyFont="1" applyFill="1" applyAlignment="1">
      <alignment vertical="center"/>
    </xf>
    <xf numFmtId="43" fontId="5" fillId="0" borderId="5" xfId="29" applyFont="1" applyFill="1" applyBorder="1" applyAlignment="1">
      <alignment horizontal="center" vertical="center"/>
    </xf>
    <xf numFmtId="43" fontId="18" fillId="0" borderId="5" xfId="29" applyFont="1" applyFill="1" applyBorder="1" applyAlignment="1">
      <alignment horizontal="center" wrapText="1"/>
    </xf>
    <xf numFmtId="43" fontId="6" fillId="0" borderId="5" xfId="29" applyFont="1" applyFill="1" applyBorder="1" applyAlignment="1">
      <alignment vertical="center" wrapText="1"/>
    </xf>
    <xf numFmtId="43" fontId="6" fillId="0" borderId="5" xfId="29" applyFont="1" applyFill="1" applyBorder="1" applyAlignment="1">
      <alignment vertical="center"/>
    </xf>
    <xf numFmtId="43" fontId="5" fillId="0" borderId="5" xfId="29" applyFont="1" applyFill="1" applyBorder="1" applyAlignment="1">
      <alignment horizontal="center" vertical="center" wrapText="1"/>
    </xf>
    <xf numFmtId="43" fontId="16" fillId="0" borderId="0" xfId="29" applyFont="1" applyFill="1"/>
    <xf numFmtId="43" fontId="6" fillId="0" borderId="0" xfId="29" applyFont="1" applyFill="1"/>
    <xf numFmtId="0" fontId="16" fillId="0" borderId="45" xfId="0" applyFont="1" applyFill="1" applyBorder="1"/>
    <xf numFmtId="43" fontId="16" fillId="0" borderId="8" xfId="29" applyFont="1" applyFill="1" applyBorder="1"/>
    <xf numFmtId="43" fontId="6" fillId="0" borderId="47" xfId="29" applyFont="1" applyFill="1" applyBorder="1" applyAlignment="1">
      <alignment horizontal="center" vertical="center"/>
    </xf>
    <xf numFmtId="43" fontId="6" fillId="0" borderId="0" xfId="29" applyFont="1" applyFill="1" applyAlignment="1">
      <alignment vertical="center" wrapText="1"/>
    </xf>
    <xf numFmtId="0" fontId="13" fillId="0" borderId="48" xfId="0" applyFont="1" applyFill="1" applyBorder="1" applyAlignment="1">
      <alignment horizontal="center" vertical="center" wrapText="1"/>
    </xf>
    <xf numFmtId="4" fontId="13" fillId="0" borderId="48" xfId="0" applyNumberFormat="1" applyFont="1" applyFill="1" applyBorder="1" applyAlignment="1">
      <alignment horizontal="center" vertical="center" wrapText="1"/>
    </xf>
    <xf numFmtId="1" fontId="6" fillId="0" borderId="37" xfId="0" applyNumberFormat="1" applyFont="1" applyFill="1" applyBorder="1" applyAlignment="1">
      <alignment horizontal="center" vertical="center"/>
    </xf>
    <xf numFmtId="0" fontId="6" fillId="0" borderId="37" xfId="0" applyFont="1" applyFill="1" applyBorder="1" applyAlignment="1">
      <alignment horizontal="center" vertical="center"/>
    </xf>
    <xf numFmtId="2" fontId="6" fillId="0" borderId="5" xfId="1" applyNumberFormat="1" applyFont="1" applyFill="1" applyBorder="1" applyAlignment="1">
      <alignment vertical="center" wrapText="1"/>
    </xf>
    <xf numFmtId="1" fontId="6" fillId="0" borderId="5" xfId="1" applyNumberFormat="1" applyFont="1" applyFill="1" applyBorder="1" applyAlignment="1">
      <alignment horizontal="center" vertical="center" wrapText="1"/>
    </xf>
    <xf numFmtId="43" fontId="20" fillId="0" borderId="5" xfId="29" applyFont="1" applyFill="1" applyBorder="1" applyAlignment="1">
      <alignment vertical="center"/>
    </xf>
    <xf numFmtId="43" fontId="20" fillId="0" borderId="5" xfId="29" applyFont="1" applyFill="1" applyBorder="1" applyAlignment="1">
      <alignment horizontal="right" vertical="center"/>
    </xf>
    <xf numFmtId="4" fontId="6" fillId="0" borderId="5" xfId="0" applyNumberFormat="1" applyFont="1" applyFill="1" applyBorder="1" applyAlignment="1">
      <alignment horizontal="right" vertical="center"/>
    </xf>
    <xf numFmtId="0" fontId="6" fillId="0" borderId="5" xfId="0" applyFont="1" applyFill="1" applyBorder="1"/>
    <xf numFmtId="0" fontId="13" fillId="0" borderId="49" xfId="0" applyFont="1" applyFill="1" applyBorder="1" applyAlignment="1">
      <alignment horizontal="center" vertical="center" wrapText="1"/>
    </xf>
    <xf numFmtId="0" fontId="6" fillId="0" borderId="50" xfId="1" applyFont="1" applyFill="1" applyBorder="1" applyAlignment="1">
      <alignment horizontal="center" vertical="center" wrapText="1"/>
    </xf>
    <xf numFmtId="0" fontId="8" fillId="0" borderId="50" xfId="0" applyFont="1" applyFill="1" applyBorder="1" applyAlignment="1">
      <alignment horizontal="center" vertical="center"/>
    </xf>
    <xf numFmtId="0" fontId="13" fillId="0" borderId="51" xfId="0" applyFont="1" applyFill="1" applyBorder="1" applyAlignment="1">
      <alignment horizontal="center" vertical="center" wrapText="1"/>
    </xf>
    <xf numFmtId="4" fontId="13" fillId="0" borderId="51" xfId="0" applyNumberFormat="1" applyFont="1" applyFill="1" applyBorder="1" applyAlignment="1">
      <alignment horizontal="center" vertical="center" wrapText="1"/>
    </xf>
    <xf numFmtId="1" fontId="6" fillId="0" borderId="52" xfId="0" applyNumberFormat="1" applyFont="1" applyFill="1" applyBorder="1" applyAlignment="1">
      <alignment horizontal="center" vertical="center"/>
    </xf>
    <xf numFmtId="0" fontId="6" fillId="0" borderId="50" xfId="1" applyFont="1" applyFill="1" applyBorder="1" applyAlignment="1">
      <alignment horizontal="left" vertical="center" wrapText="1"/>
    </xf>
    <xf numFmtId="43" fontId="20" fillId="0" borderId="5" xfId="29" applyNumberFormat="1" applyFont="1" applyFill="1" applyBorder="1"/>
    <xf numFmtId="4" fontId="21" fillId="0" borderId="0" xfId="0" applyNumberFormat="1" applyFont="1" applyFill="1" applyAlignment="1">
      <alignment horizontal="center" vertical="center"/>
    </xf>
    <xf numFmtId="0" fontId="6" fillId="0" borderId="50" xfId="0" applyNumberFormat="1" applyFont="1" applyFill="1" applyBorder="1" applyAlignment="1">
      <alignment horizontal="center" vertical="center"/>
    </xf>
    <xf numFmtId="3" fontId="13" fillId="0" borderId="49" xfId="0" applyNumberFormat="1" applyFont="1" applyFill="1" applyBorder="1" applyAlignment="1">
      <alignment horizontal="center" vertical="center" wrapText="1"/>
    </xf>
    <xf numFmtId="4" fontId="23" fillId="0" borderId="0" xfId="0" applyNumberFormat="1" applyFont="1" applyFill="1"/>
    <xf numFmtId="1" fontId="6" fillId="0" borderId="45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/>
    </xf>
    <xf numFmtId="4" fontId="5" fillId="0" borderId="1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4" fontId="5" fillId="0" borderId="14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5" fillId="0" borderId="0" xfId="0" applyFont="1" applyFill="1" applyAlignment="1">
      <alignment horizontal="center" vertical="center"/>
    </xf>
    <xf numFmtId="4" fontId="6" fillId="0" borderId="3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/>
    </xf>
    <xf numFmtId="43" fontId="6" fillId="0" borderId="0" xfId="29" applyFont="1" applyFill="1" applyAlignment="1">
      <alignment horizontal="center" vertical="center"/>
    </xf>
    <xf numFmtId="4" fontId="6" fillId="0" borderId="5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0" fontId="5" fillId="0" borderId="5" xfId="1" applyFont="1" applyFill="1" applyBorder="1" applyAlignment="1">
      <alignment horizontal="left" vertical="center" wrapText="1"/>
    </xf>
    <xf numFmtId="43" fontId="20" fillId="0" borderId="5" xfId="29" applyFont="1" applyFill="1" applyBorder="1" applyAlignment="1">
      <alignment horizontal="center"/>
    </xf>
    <xf numFmtId="43" fontId="22" fillId="0" borderId="5" xfId="29" applyFont="1" applyFill="1" applyBorder="1" applyAlignment="1">
      <alignment horizontal="center" wrapText="1"/>
    </xf>
    <xf numFmtId="43" fontId="20" fillId="0" borderId="5" xfId="29" applyFont="1" applyFill="1" applyBorder="1" applyAlignment="1">
      <alignment horizontal="center" vertical="center" wrapText="1"/>
    </xf>
    <xf numFmtId="4" fontId="8" fillId="0" borderId="5" xfId="0" applyNumberFormat="1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5" xfId="0" applyFont="1" applyFill="1" applyBorder="1" applyAlignment="1">
      <alignment horizontal="left" wrapText="1"/>
    </xf>
    <xf numFmtId="0" fontId="6" fillId="0" borderId="32" xfId="1" applyFont="1" applyFill="1" applyBorder="1" applyAlignment="1">
      <alignment horizontal="left" vertical="center" wrapText="1"/>
    </xf>
    <xf numFmtId="0" fontId="6" fillId="0" borderId="34" xfId="1" applyFont="1" applyFill="1" applyBorder="1" applyAlignment="1">
      <alignment horizontal="left" vertical="center" wrapText="1"/>
    </xf>
    <xf numFmtId="0" fontId="5" fillId="0" borderId="33" xfId="1" applyFont="1" applyFill="1" applyBorder="1" applyAlignment="1">
      <alignment horizontal="left" vertical="center" wrapText="1"/>
    </xf>
    <xf numFmtId="0" fontId="5" fillId="0" borderId="34" xfId="1" applyFont="1" applyFill="1" applyBorder="1" applyAlignment="1">
      <alignment horizontal="left" vertical="center" wrapText="1"/>
    </xf>
    <xf numFmtId="0" fontId="5" fillId="0" borderId="33" xfId="0" applyFont="1" applyFill="1" applyBorder="1" applyAlignment="1">
      <alignment horizontal="left" vertical="center" wrapText="1"/>
    </xf>
    <xf numFmtId="0" fontId="5" fillId="0" borderId="34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/>
    </xf>
    <xf numFmtId="0" fontId="5" fillId="0" borderId="14" xfId="1" applyFont="1" applyFill="1" applyBorder="1" applyAlignment="1">
      <alignment horizontal="center" vertical="center" wrapText="1"/>
    </xf>
    <xf numFmtId="0" fontId="5" fillId="0" borderId="15" xfId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left" vertical="center" wrapText="1"/>
    </xf>
    <xf numFmtId="4" fontId="5" fillId="0" borderId="12" xfId="0" applyNumberFormat="1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left" vertical="center"/>
    </xf>
    <xf numFmtId="4" fontId="5" fillId="0" borderId="14" xfId="0" applyNumberFormat="1" applyFont="1" applyFill="1" applyBorder="1" applyAlignment="1">
      <alignment horizontal="left" vertical="center"/>
    </xf>
    <xf numFmtId="4" fontId="5" fillId="0" borderId="16" xfId="0" applyNumberFormat="1" applyFont="1" applyFill="1" applyBorder="1" applyAlignment="1">
      <alignment horizontal="left" vertical="center"/>
    </xf>
    <xf numFmtId="0" fontId="6" fillId="0" borderId="14" xfId="0" applyFont="1" applyFill="1" applyBorder="1" applyAlignment="1">
      <alignment horizontal="left" vertical="center"/>
    </xf>
    <xf numFmtId="0" fontId="6" fillId="0" borderId="16" xfId="0" applyFont="1" applyFill="1" applyBorder="1" applyAlignment="1">
      <alignment horizontal="left" vertical="center"/>
    </xf>
    <xf numFmtId="4" fontId="5" fillId="0" borderId="14" xfId="0" applyNumberFormat="1" applyFont="1" applyFill="1" applyBorder="1" applyAlignment="1">
      <alignment horizontal="center" vertical="center"/>
    </xf>
    <xf numFmtId="4" fontId="5" fillId="0" borderId="15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top" wrapText="1"/>
    </xf>
    <xf numFmtId="0" fontId="5" fillId="0" borderId="41" xfId="0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 textRotation="90"/>
    </xf>
    <xf numFmtId="0" fontId="6" fillId="0" borderId="5" xfId="0" applyNumberFormat="1" applyFont="1" applyFill="1" applyBorder="1" applyAlignment="1">
      <alignment horizontal="center" vertical="center" textRotation="90"/>
    </xf>
    <xf numFmtId="0" fontId="6" fillId="0" borderId="5" xfId="0" applyFont="1" applyFill="1" applyBorder="1" applyAlignment="1">
      <alignment horizontal="center" vertical="center" textRotation="90" wrapText="1"/>
    </xf>
    <xf numFmtId="1" fontId="6" fillId="0" borderId="5" xfId="0" applyNumberFormat="1" applyFont="1" applyFill="1" applyBorder="1" applyAlignment="1">
      <alignment horizontal="center" vertical="center" textRotation="90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2" xfId="0" applyNumberFormat="1" applyFont="1" applyFill="1" applyBorder="1" applyAlignment="1">
      <alignment horizontal="center" vertical="center"/>
    </xf>
    <xf numFmtId="4" fontId="5" fillId="0" borderId="4" xfId="0" applyNumberFormat="1" applyFont="1" applyFill="1" applyBorder="1" applyAlignment="1">
      <alignment horizontal="center" vertical="center"/>
    </xf>
    <xf numFmtId="0" fontId="5" fillId="0" borderId="37" xfId="1" applyFont="1" applyFill="1" applyBorder="1" applyAlignment="1">
      <alignment horizontal="left" vertical="center" wrapText="1"/>
    </xf>
    <xf numFmtId="0" fontId="5" fillId="0" borderId="42" xfId="1" applyFont="1" applyFill="1" applyBorder="1" applyAlignment="1">
      <alignment horizontal="left" vertical="center" wrapText="1"/>
    </xf>
    <xf numFmtId="4" fontId="6" fillId="0" borderId="31" xfId="0" applyNumberFormat="1" applyFont="1" applyFill="1" applyBorder="1" applyAlignment="1">
      <alignment horizontal="center" vertical="center" textRotation="90" wrapText="1"/>
    </xf>
    <xf numFmtId="4" fontId="6" fillId="0" borderId="3" xfId="0" applyNumberFormat="1" applyFont="1" applyFill="1" applyBorder="1" applyAlignment="1">
      <alignment horizontal="center" vertical="center" textRotation="90" wrapText="1"/>
    </xf>
    <xf numFmtId="4" fontId="6" fillId="0" borderId="8" xfId="0" applyNumberFormat="1" applyFont="1" applyFill="1" applyBorder="1" applyAlignment="1">
      <alignment horizontal="center" vertical="center" textRotation="90" wrapText="1"/>
    </xf>
    <xf numFmtId="0" fontId="5" fillId="0" borderId="24" xfId="0" applyFont="1" applyFill="1" applyBorder="1" applyAlignment="1">
      <alignment horizontal="left" vertical="center" wrapText="1"/>
    </xf>
    <xf numFmtId="0" fontId="5" fillId="0" borderId="25" xfId="0" applyFont="1" applyFill="1" applyBorder="1" applyAlignment="1">
      <alignment horizontal="left" vertical="center" wrapText="1"/>
    </xf>
    <xf numFmtId="4" fontId="5" fillId="0" borderId="28" xfId="0" applyNumberFormat="1" applyFont="1" applyFill="1" applyBorder="1" applyAlignment="1">
      <alignment horizontal="center" vertical="center"/>
    </xf>
    <xf numFmtId="4" fontId="5" fillId="0" borderId="29" xfId="0" applyNumberFormat="1" applyFont="1" applyFill="1" applyBorder="1" applyAlignment="1">
      <alignment horizontal="center" vertical="center"/>
    </xf>
    <xf numFmtId="4" fontId="5" fillId="0" borderId="30" xfId="0" applyNumberFormat="1" applyFont="1" applyFill="1" applyBorder="1" applyAlignment="1">
      <alignment horizontal="center" vertical="center"/>
    </xf>
    <xf numFmtId="4" fontId="5" fillId="0" borderId="28" xfId="0" applyNumberFormat="1" applyFont="1" applyFill="1" applyBorder="1" applyAlignment="1">
      <alignment horizontal="left" vertical="center"/>
    </xf>
    <xf numFmtId="4" fontId="5" fillId="0" borderId="30" xfId="0" applyNumberFormat="1" applyFont="1" applyFill="1" applyBorder="1" applyAlignment="1">
      <alignment horizontal="left" vertical="center"/>
    </xf>
    <xf numFmtId="4" fontId="6" fillId="0" borderId="0" xfId="0" applyNumberFormat="1" applyFont="1" applyFill="1" applyAlignment="1">
      <alignment horizontal="center" vertical="center"/>
    </xf>
    <xf numFmtId="4" fontId="6" fillId="0" borderId="18" xfId="0" applyNumberFormat="1" applyFont="1" applyFill="1" applyBorder="1" applyAlignment="1">
      <alignment horizontal="center" vertical="center" wrapText="1"/>
    </xf>
    <xf numFmtId="4" fontId="6" fillId="0" borderId="3" xfId="0" applyNumberFormat="1" applyFont="1" applyFill="1" applyBorder="1" applyAlignment="1">
      <alignment horizontal="center" vertical="center" wrapText="1"/>
    </xf>
    <xf numFmtId="2" fontId="6" fillId="0" borderId="17" xfId="0" applyNumberFormat="1" applyFont="1" applyFill="1" applyBorder="1" applyAlignment="1">
      <alignment horizontal="center" vertical="center" wrapText="1"/>
    </xf>
    <xf numFmtId="2" fontId="6" fillId="0" borderId="21" xfId="0" applyNumberFormat="1" applyFont="1" applyFill="1" applyBorder="1" applyAlignment="1">
      <alignment horizontal="center" vertical="center" wrapText="1"/>
    </xf>
    <xf numFmtId="2" fontId="6" fillId="0" borderId="22" xfId="0" applyNumberFormat="1" applyFont="1" applyFill="1" applyBorder="1" applyAlignment="1">
      <alignment horizontal="center" vertical="center" wrapText="1"/>
    </xf>
    <xf numFmtId="2" fontId="6" fillId="0" borderId="19" xfId="0" applyNumberFormat="1" applyFont="1" applyFill="1" applyBorder="1" applyAlignment="1">
      <alignment horizontal="center" vertical="center" wrapText="1"/>
    </xf>
    <xf numFmtId="2" fontId="6" fillId="0" borderId="20" xfId="0" applyNumberFormat="1" applyFont="1" applyFill="1" applyBorder="1" applyAlignment="1">
      <alignment horizontal="center" vertical="center" wrapText="1"/>
    </xf>
    <xf numFmtId="2" fontId="6" fillId="0" borderId="6" xfId="0" applyNumberFormat="1" applyFont="1" applyFill="1" applyBorder="1" applyAlignment="1">
      <alignment horizontal="center" vertical="center" wrapText="1"/>
    </xf>
    <xf numFmtId="2" fontId="6" fillId="0" borderId="7" xfId="0" applyNumberFormat="1" applyFont="1" applyFill="1" applyBorder="1" applyAlignment="1">
      <alignment horizontal="center" vertical="center" wrapText="1"/>
    </xf>
    <xf numFmtId="2" fontId="6" fillId="0" borderId="9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8" xfId="0" applyNumberFormat="1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8" xfId="0" applyNumberFormat="1" applyFont="1" applyFill="1" applyBorder="1" applyAlignment="1">
      <alignment horizontal="center" vertical="center" wrapText="1"/>
    </xf>
    <xf numFmtId="0" fontId="6" fillId="0" borderId="12" xfId="0" applyNumberFormat="1" applyFont="1" applyFill="1" applyBorder="1" applyAlignment="1">
      <alignment horizontal="center" vertical="center" wrapText="1"/>
    </xf>
    <xf numFmtId="4" fontId="6" fillId="0" borderId="8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/>
    </xf>
    <xf numFmtId="2" fontId="6" fillId="0" borderId="28" xfId="0" applyNumberFormat="1" applyFont="1" applyFill="1" applyBorder="1" applyAlignment="1">
      <alignment horizontal="center" vertical="center"/>
    </xf>
    <xf numFmtId="2" fontId="6" fillId="0" borderId="29" xfId="0" applyNumberFormat="1" applyFont="1" applyFill="1" applyBorder="1" applyAlignment="1">
      <alignment horizontal="center" vertical="center"/>
    </xf>
    <xf numFmtId="0" fontId="6" fillId="0" borderId="31" xfId="0" applyNumberFormat="1" applyFont="1" applyFill="1" applyBorder="1" applyAlignment="1">
      <alignment horizontal="center" vertical="center" wrapText="1"/>
    </xf>
    <xf numFmtId="0" fontId="6" fillId="0" borderId="3" xfId="0" applyNumberFormat="1" applyFont="1" applyFill="1" applyBorder="1" applyAlignment="1">
      <alignment horizontal="center" vertical="center" wrapText="1"/>
    </xf>
    <xf numFmtId="0" fontId="6" fillId="0" borderId="8" xfId="0" applyNumberFormat="1" applyFont="1" applyFill="1" applyBorder="1" applyAlignment="1">
      <alignment horizontal="center" vertical="center" wrapText="1"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2" fontId="5" fillId="0" borderId="52" xfId="1" applyNumberFormat="1" applyFont="1" applyFill="1" applyBorder="1" applyAlignment="1">
      <alignment horizontal="left" vertical="center" wrapText="1"/>
    </xf>
    <xf numFmtId="2" fontId="5" fillId="0" borderId="33" xfId="1" applyNumberFormat="1" applyFont="1" applyFill="1" applyBorder="1" applyAlignment="1">
      <alignment horizontal="left" vertical="center" wrapText="1"/>
    </xf>
    <xf numFmtId="2" fontId="5" fillId="0" borderId="36" xfId="1" applyNumberFormat="1" applyFont="1" applyFill="1" applyBorder="1" applyAlignment="1">
      <alignment horizontal="left" vertical="center" wrapText="1"/>
    </xf>
    <xf numFmtId="4" fontId="6" fillId="0" borderId="39" xfId="0" applyNumberFormat="1" applyFont="1" applyFill="1" applyBorder="1" applyAlignment="1">
      <alignment horizontal="center" vertical="center" wrapText="1"/>
    </xf>
    <xf numFmtId="43" fontId="6" fillId="0" borderId="39" xfId="29" applyFont="1" applyFill="1" applyBorder="1" applyAlignment="1">
      <alignment horizontal="center" vertical="center" wrapText="1"/>
    </xf>
    <xf numFmtId="43" fontId="6" fillId="0" borderId="3" xfId="29" applyFont="1" applyFill="1" applyBorder="1" applyAlignment="1">
      <alignment horizontal="center" vertical="center" wrapText="1"/>
    </xf>
    <xf numFmtId="43" fontId="6" fillId="0" borderId="8" xfId="29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left" wrapText="1"/>
    </xf>
    <xf numFmtId="2" fontId="6" fillId="0" borderId="32" xfId="1" applyNumberFormat="1" applyFont="1" applyFill="1" applyBorder="1" applyAlignment="1">
      <alignment horizontal="left" vertical="center" wrapText="1"/>
    </xf>
    <xf numFmtId="2" fontId="6" fillId="0" borderId="34" xfId="1" applyNumberFormat="1" applyFont="1" applyFill="1" applyBorder="1" applyAlignment="1">
      <alignment horizontal="left" vertical="center" wrapText="1"/>
    </xf>
    <xf numFmtId="2" fontId="5" fillId="0" borderId="32" xfId="1" applyNumberFormat="1" applyFont="1" applyFill="1" applyBorder="1" applyAlignment="1">
      <alignment horizontal="left" vertical="center" wrapText="1"/>
    </xf>
    <xf numFmtId="2" fontId="5" fillId="0" borderId="34" xfId="1" applyNumberFormat="1" applyFont="1" applyFill="1" applyBorder="1" applyAlignment="1">
      <alignment horizontal="left" vertical="center" wrapText="1"/>
    </xf>
    <xf numFmtId="1" fontId="5" fillId="0" borderId="28" xfId="0" applyNumberFormat="1" applyFont="1" applyFill="1" applyBorder="1" applyAlignment="1">
      <alignment horizontal="center" vertical="center"/>
    </xf>
    <xf numFmtId="1" fontId="5" fillId="0" borderId="29" xfId="0" applyNumberFormat="1" applyFont="1" applyFill="1" applyBorder="1" applyAlignment="1">
      <alignment horizontal="center" vertical="center"/>
    </xf>
    <xf numFmtId="1" fontId="5" fillId="0" borderId="42" xfId="0" applyNumberFormat="1" applyFont="1" applyFill="1" applyBorder="1" applyAlignment="1">
      <alignment horizontal="center" vertical="center"/>
    </xf>
    <xf numFmtId="1" fontId="5" fillId="0" borderId="28" xfId="1" applyNumberFormat="1" applyFont="1" applyFill="1" applyBorder="1" applyAlignment="1">
      <alignment horizontal="center" vertical="center"/>
    </xf>
    <xf numFmtId="1" fontId="5" fillId="0" borderId="29" xfId="1" applyNumberFormat="1" applyFont="1" applyFill="1" applyBorder="1" applyAlignment="1">
      <alignment horizontal="center" vertical="center"/>
    </xf>
    <xf numFmtId="1" fontId="5" fillId="0" borderId="42" xfId="1" applyNumberFormat="1" applyFont="1" applyFill="1" applyBorder="1" applyAlignment="1">
      <alignment horizontal="center" vertical="center"/>
    </xf>
    <xf numFmtId="2" fontId="5" fillId="0" borderId="28" xfId="0" applyNumberFormat="1" applyFont="1" applyFill="1" applyBorder="1" applyAlignment="1">
      <alignment horizontal="center" vertical="center"/>
    </xf>
    <xf numFmtId="2" fontId="5" fillId="0" borderId="29" xfId="0" applyNumberFormat="1" applyFont="1" applyFill="1" applyBorder="1" applyAlignment="1">
      <alignment horizontal="center" vertical="center"/>
    </xf>
    <xf numFmtId="2" fontId="5" fillId="0" borderId="42" xfId="0" applyNumberFormat="1" applyFont="1" applyFill="1" applyBorder="1" applyAlignment="1">
      <alignment horizontal="center" vertical="center"/>
    </xf>
    <xf numFmtId="1" fontId="5" fillId="0" borderId="26" xfId="0" applyNumberFormat="1" applyFont="1" applyFill="1" applyBorder="1" applyAlignment="1">
      <alignment horizontal="left" vertical="center" wrapText="1"/>
    </xf>
    <xf numFmtId="1" fontId="5" fillId="0" borderId="27" xfId="0" applyNumberFormat="1" applyFont="1" applyFill="1" applyBorder="1" applyAlignment="1">
      <alignment horizontal="left" vertical="center" wrapText="1"/>
    </xf>
    <xf numFmtId="2" fontId="5" fillId="0" borderId="32" xfId="0" applyNumberFormat="1" applyFont="1" applyFill="1" applyBorder="1" applyAlignment="1">
      <alignment horizontal="left" vertical="center" wrapText="1"/>
    </xf>
    <xf numFmtId="2" fontId="5" fillId="0" borderId="34" xfId="0" applyNumberFormat="1" applyFont="1" applyFill="1" applyBorder="1" applyAlignment="1">
      <alignment horizontal="left" vertical="center" wrapText="1"/>
    </xf>
    <xf numFmtId="43" fontId="6" fillId="0" borderId="5" xfId="29" applyFont="1" applyFill="1" applyBorder="1" applyAlignment="1">
      <alignment horizontal="center" vertical="center" wrapText="1"/>
    </xf>
    <xf numFmtId="43" fontId="16" fillId="0" borderId="5" xfId="29" applyFont="1" applyFill="1" applyBorder="1" applyAlignment="1">
      <alignment vertical="center"/>
    </xf>
    <xf numFmtId="43" fontId="0" fillId="0" borderId="5" xfId="29" applyFont="1" applyFill="1" applyBorder="1" applyAlignment="1">
      <alignment vertical="center"/>
    </xf>
    <xf numFmtId="2" fontId="5" fillId="0" borderId="12" xfId="0" applyNumberFormat="1" applyFont="1" applyFill="1" applyBorder="1" applyAlignment="1">
      <alignment horizontal="center" vertical="center" wrapText="1"/>
    </xf>
    <xf numFmtId="2" fontId="5" fillId="0" borderId="45" xfId="0" applyNumberFormat="1" applyFont="1" applyFill="1" applyBorder="1" applyAlignment="1">
      <alignment horizontal="center" vertical="center" wrapText="1"/>
    </xf>
    <xf numFmtId="2" fontId="5" fillId="0" borderId="5" xfId="0" applyNumberFormat="1" applyFont="1" applyFill="1" applyBorder="1" applyAlignment="1">
      <alignment horizontal="left"/>
    </xf>
    <xf numFmtId="2" fontId="6" fillId="0" borderId="32" xfId="0" applyNumberFormat="1" applyFont="1" applyFill="1" applyBorder="1" applyAlignment="1">
      <alignment horizontal="left" vertical="center"/>
    </xf>
    <xf numFmtId="2" fontId="6" fillId="0" borderId="34" xfId="0" applyNumberFormat="1" applyFont="1" applyFill="1" applyBorder="1" applyAlignment="1">
      <alignment horizontal="left" vertical="center"/>
    </xf>
    <xf numFmtId="2" fontId="5" fillId="0" borderId="32" xfId="0" applyNumberFormat="1" applyFont="1" applyFill="1" applyBorder="1" applyAlignment="1">
      <alignment horizontal="left" vertical="center"/>
    </xf>
    <xf numFmtId="2" fontId="5" fillId="0" borderId="34" xfId="0" applyNumberFormat="1" applyFont="1" applyFill="1" applyBorder="1" applyAlignment="1">
      <alignment horizontal="left" vertical="center"/>
    </xf>
    <xf numFmtId="4" fontId="6" fillId="0" borderId="19" xfId="0" applyNumberFormat="1" applyFont="1" applyFill="1" applyBorder="1" applyAlignment="1">
      <alignment horizontal="center" vertical="center" wrapText="1"/>
    </xf>
    <xf numFmtId="4" fontId="6" fillId="0" borderId="20" xfId="0" applyNumberFormat="1" applyFont="1" applyFill="1" applyBorder="1" applyAlignment="1">
      <alignment horizontal="center" vertical="center" wrapText="1"/>
    </xf>
    <xf numFmtId="4" fontId="6" fillId="0" borderId="6" xfId="0" applyNumberFormat="1" applyFont="1" applyFill="1" applyBorder="1" applyAlignment="1">
      <alignment horizontal="center" vertical="center" wrapText="1"/>
    </xf>
    <xf numFmtId="4" fontId="6" fillId="0" borderId="7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Fill="1" applyBorder="1" applyAlignment="1">
      <alignment horizontal="center" vertical="center" wrapText="1"/>
    </xf>
    <xf numFmtId="4" fontId="6" fillId="0" borderId="10" xfId="0" applyNumberFormat="1" applyFont="1" applyFill="1" applyBorder="1" applyAlignment="1">
      <alignment horizontal="center" vertical="center" wrapText="1"/>
    </xf>
    <xf numFmtId="43" fontId="6" fillId="0" borderId="0" xfId="29" applyFont="1" applyFill="1" applyAlignment="1">
      <alignment horizontal="center" vertical="center"/>
    </xf>
    <xf numFmtId="4" fontId="6" fillId="0" borderId="17" xfId="0" applyNumberFormat="1" applyFont="1" applyFill="1" applyBorder="1" applyAlignment="1">
      <alignment horizontal="center" vertical="center" wrapText="1"/>
    </xf>
    <xf numFmtId="4" fontId="6" fillId="0" borderId="21" xfId="0" applyNumberFormat="1" applyFont="1" applyFill="1" applyBorder="1" applyAlignment="1">
      <alignment horizontal="center" vertical="center" wrapText="1"/>
    </xf>
    <xf numFmtId="4" fontId="6" fillId="0" borderId="22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/>
    <xf numFmtId="0" fontId="5" fillId="0" borderId="5" xfId="0" applyFont="1" applyFill="1" applyBorder="1" applyAlignment="1">
      <alignment wrapText="1"/>
    </xf>
    <xf numFmtId="0" fontId="6" fillId="0" borderId="5" xfId="0" applyFont="1" applyFill="1" applyBorder="1" applyAlignment="1">
      <alignment horizontal="left" vertical="center" wrapText="1"/>
    </xf>
    <xf numFmtId="4" fontId="6" fillId="0" borderId="5" xfId="0" applyNumberFormat="1" applyFont="1" applyFill="1" applyBorder="1" applyAlignment="1">
      <alignment horizontal="center" vertical="center" wrapText="1"/>
    </xf>
    <xf numFmtId="0" fontId="5" fillId="0" borderId="52" xfId="1" applyFont="1" applyFill="1" applyBorder="1" applyAlignment="1">
      <alignment horizontal="left" vertical="center" wrapText="1"/>
    </xf>
    <xf numFmtId="0" fontId="5" fillId="0" borderId="36" xfId="1" applyFont="1" applyFill="1" applyBorder="1" applyAlignment="1">
      <alignment horizontal="left" vertical="center" wrapText="1"/>
    </xf>
    <xf numFmtId="0" fontId="5" fillId="0" borderId="5" xfId="1" applyFont="1" applyFill="1" applyBorder="1" applyAlignment="1">
      <alignment horizontal="left" vertical="center" wrapText="1"/>
    </xf>
    <xf numFmtId="0" fontId="5" fillId="0" borderId="5" xfId="0" applyFont="1" applyFill="1" applyBorder="1" applyAlignment="1">
      <alignment horizontal="left" vertical="center" wrapText="1"/>
    </xf>
    <xf numFmtId="0" fontId="5" fillId="0" borderId="52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2" fontId="5" fillId="0" borderId="52" xfId="0" applyNumberFormat="1" applyFont="1" applyFill="1" applyBorder="1" applyAlignment="1">
      <alignment horizontal="left" vertical="center"/>
    </xf>
    <xf numFmtId="2" fontId="5" fillId="0" borderId="36" xfId="0" applyNumberFormat="1" applyFont="1" applyFill="1" applyBorder="1" applyAlignment="1">
      <alignment horizontal="left" vertical="center"/>
    </xf>
    <xf numFmtId="0" fontId="6" fillId="0" borderId="39" xfId="0" applyNumberFormat="1" applyFont="1" applyFill="1" applyBorder="1" applyAlignment="1">
      <alignment horizontal="center" vertical="center" wrapText="1"/>
    </xf>
    <xf numFmtId="4" fontId="5" fillId="0" borderId="5" xfId="0" applyNumberFormat="1" applyFont="1" applyFill="1" applyBorder="1" applyAlignment="1">
      <alignment horizontal="center" vertical="center" wrapText="1"/>
    </xf>
    <xf numFmtId="4" fontId="5" fillId="0" borderId="0" xfId="0" applyNumberFormat="1" applyFont="1" applyFill="1" applyAlignment="1">
      <alignment horizontal="center" vertical="center"/>
    </xf>
    <xf numFmtId="4" fontId="6" fillId="0" borderId="52" xfId="0" applyNumberFormat="1" applyFont="1" applyFill="1" applyBorder="1" applyAlignment="1">
      <alignment horizontal="center" vertical="center"/>
    </xf>
    <xf numFmtId="4" fontId="6" fillId="0" borderId="33" xfId="0" applyNumberFormat="1" applyFont="1" applyFill="1" applyBorder="1" applyAlignment="1">
      <alignment horizontal="center" vertical="center"/>
    </xf>
    <xf numFmtId="4" fontId="6" fillId="0" borderId="36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Alignment="1">
      <alignment horizontal="left" vertical="center"/>
    </xf>
    <xf numFmtId="4" fontId="6" fillId="0" borderId="0" xfId="0" applyNumberFormat="1" applyFont="1" applyFill="1" applyAlignment="1">
      <alignment horizontal="left" vertical="center"/>
    </xf>
  </cellXfs>
  <cellStyles count="30">
    <cellStyle name="Excel Built-in Normal" xfId="8"/>
    <cellStyle name="Excel Built-in Normal 2 2" xfId="9"/>
    <cellStyle name="TableStyleLight1" xfId="10"/>
    <cellStyle name="Обычный" xfId="0" builtinId="0"/>
    <cellStyle name="Обычный 13" xfId="11"/>
    <cellStyle name="Обычный 13 2" xfId="19"/>
    <cellStyle name="Обычный 13 2 2" xfId="26"/>
    <cellStyle name="Обычный 13 3" xfId="23"/>
    <cellStyle name="Обычный 2" xfId="3"/>
    <cellStyle name="Обычный 2 2" xfId="2"/>
    <cellStyle name="Обычный 2 2 2" xfId="27"/>
    <cellStyle name="Обычный 2 2 3" xfId="20"/>
    <cellStyle name="Обычный 2 3" xfId="12"/>
    <cellStyle name="Обычный 2 4" xfId="22"/>
    <cellStyle name="Обычный 2 5" xfId="7"/>
    <cellStyle name="Обычный 3" xfId="13"/>
    <cellStyle name="Обычный 4" xfId="6"/>
    <cellStyle name="Обычный 5" xfId="14"/>
    <cellStyle name="Обычный 6" xfId="4"/>
    <cellStyle name="Обычный 6 6" xfId="1"/>
    <cellStyle name="Обычный 7" xfId="18"/>
    <cellStyle name="Обычный 7 2" xfId="25"/>
    <cellStyle name="Обычный 8" xfId="15"/>
    <cellStyle name="Обычный 8 2" xfId="21"/>
    <cellStyle name="Обычный 8 2 2" xfId="28"/>
    <cellStyle name="Обычный 8 3" xfId="24"/>
    <cellStyle name="Процентный 2" xfId="5"/>
    <cellStyle name="Финансовый" xfId="29" builtinId="3"/>
    <cellStyle name="Финансовый 2" xfId="16"/>
    <cellStyle name="Финансовый 3" xfId="17"/>
  </cellStyles>
  <dxfs count="9"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7"/>
  <sheetViews>
    <sheetView tabSelected="1" view="pageBreakPreview" topLeftCell="A118" zoomScale="70" zoomScaleNormal="80" zoomScaleSheetLayoutView="70" workbookViewId="0">
      <selection activeCell="G23" sqref="G23"/>
    </sheetView>
  </sheetViews>
  <sheetFormatPr defaultColWidth="9.109375" defaultRowHeight="15.6" x14ac:dyDescent="0.3"/>
  <cols>
    <col min="1" max="1" width="6.5546875" style="124" customWidth="1"/>
    <col min="2" max="2" width="73.33203125" style="125" customWidth="1"/>
    <col min="3" max="4" width="9.109375" style="124" customWidth="1"/>
    <col min="5" max="5" width="25.5546875" style="124" customWidth="1"/>
    <col min="6" max="6" width="9.109375" style="124" customWidth="1"/>
    <col min="7" max="7" width="9.109375" style="126" customWidth="1"/>
    <col min="8" max="8" width="15.33203125" style="124" customWidth="1"/>
    <col min="9" max="9" width="16.109375" style="124" customWidth="1"/>
    <col min="10" max="10" width="20.109375" style="127" customWidth="1"/>
    <col min="11" max="11" width="16.6640625" style="124" customWidth="1"/>
    <col min="12" max="12" width="9.109375" style="124" customWidth="1"/>
    <col min="13" max="13" width="17.88671875" style="62" customWidth="1"/>
    <col min="14" max="14" width="17.109375" style="62" customWidth="1"/>
    <col min="15" max="16" width="9.109375" style="62" customWidth="1"/>
    <col min="17" max="17" width="14.33203125" style="62" bestFit="1" customWidth="1"/>
    <col min="18" max="16384" width="9.109375" style="62"/>
  </cols>
  <sheetData>
    <row r="1" spans="1:12" x14ac:dyDescent="0.3">
      <c r="A1" s="59"/>
      <c r="B1" s="60"/>
      <c r="C1" s="8"/>
      <c r="D1" s="61"/>
      <c r="E1" s="61"/>
      <c r="F1" s="59"/>
      <c r="G1" s="59"/>
      <c r="H1" s="61"/>
      <c r="I1" s="8"/>
      <c r="J1" s="362" t="s">
        <v>220</v>
      </c>
      <c r="K1" s="61"/>
      <c r="L1" s="61"/>
    </row>
    <row r="2" spans="1:12" x14ac:dyDescent="0.3">
      <c r="A2" s="59"/>
      <c r="B2" s="60"/>
      <c r="C2" s="8"/>
      <c r="D2" s="61"/>
      <c r="E2" s="61"/>
      <c r="F2" s="59"/>
      <c r="G2" s="59"/>
      <c r="H2" s="61"/>
      <c r="I2" s="8"/>
      <c r="J2" s="362" t="s">
        <v>201</v>
      </c>
      <c r="K2" s="61"/>
      <c r="L2" s="61"/>
    </row>
    <row r="3" spans="1:12" x14ac:dyDescent="0.3">
      <c r="A3" s="59"/>
      <c r="B3" s="60"/>
      <c r="C3" s="8"/>
      <c r="D3" s="61"/>
      <c r="E3" s="61"/>
      <c r="F3" s="59"/>
      <c r="G3" s="59"/>
      <c r="H3" s="61"/>
      <c r="I3" s="8"/>
      <c r="J3" s="362" t="s">
        <v>202</v>
      </c>
      <c r="K3" s="61"/>
      <c r="L3" s="61"/>
    </row>
    <row r="4" spans="1:12" x14ac:dyDescent="0.3">
      <c r="A4" s="59"/>
      <c r="B4" s="60"/>
      <c r="C4" s="8"/>
      <c r="D4" s="61"/>
      <c r="E4" s="61"/>
      <c r="F4" s="59"/>
      <c r="G4" s="59"/>
      <c r="H4" s="61"/>
      <c r="I4" s="8"/>
      <c r="J4" s="362" t="s">
        <v>203</v>
      </c>
      <c r="K4" s="61"/>
      <c r="L4" s="61"/>
    </row>
    <row r="5" spans="1:12" x14ac:dyDescent="0.3">
      <c r="A5" s="59"/>
      <c r="B5" s="60"/>
      <c r="C5" s="8"/>
      <c r="D5" s="61"/>
      <c r="E5" s="61"/>
      <c r="F5" s="59"/>
      <c r="G5" s="59"/>
      <c r="H5" s="61"/>
      <c r="I5" s="8"/>
      <c r="J5" s="363" t="s">
        <v>204</v>
      </c>
      <c r="K5" s="61"/>
      <c r="L5" s="61"/>
    </row>
    <row r="6" spans="1:12" x14ac:dyDescent="0.3">
      <c r="A6" s="59"/>
      <c r="B6" s="60"/>
      <c r="C6" s="8"/>
      <c r="D6" s="61"/>
      <c r="E6" s="61"/>
      <c r="F6" s="59"/>
      <c r="G6" s="59"/>
      <c r="H6" s="61"/>
      <c r="I6" s="8"/>
      <c r="J6" s="363" t="s">
        <v>205</v>
      </c>
      <c r="K6" s="61"/>
      <c r="L6" s="61"/>
    </row>
    <row r="7" spans="1:12" x14ac:dyDescent="0.3">
      <c r="A7" s="59"/>
      <c r="B7" s="60"/>
      <c r="C7" s="8"/>
      <c r="D7" s="61"/>
      <c r="E7" s="61"/>
      <c r="F7" s="59"/>
      <c r="G7" s="59"/>
      <c r="H7" s="61"/>
      <c r="I7" s="8"/>
      <c r="J7" s="363" t="s">
        <v>219</v>
      </c>
      <c r="K7" s="61"/>
      <c r="L7" s="61"/>
    </row>
    <row r="8" spans="1:12" x14ac:dyDescent="0.3">
      <c r="A8" s="59"/>
      <c r="B8" s="60"/>
      <c r="C8" s="8"/>
      <c r="D8" s="61"/>
      <c r="E8" s="61"/>
      <c r="F8" s="59"/>
      <c r="G8" s="59"/>
      <c r="H8" s="61"/>
      <c r="I8" s="8"/>
      <c r="J8" s="125" t="s">
        <v>206</v>
      </c>
      <c r="K8" s="61"/>
      <c r="L8" s="61"/>
    </row>
    <row r="9" spans="1:12" x14ac:dyDescent="0.3">
      <c r="A9" s="59"/>
      <c r="B9" s="60"/>
      <c r="C9" s="8"/>
      <c r="D9" s="61"/>
      <c r="E9" s="61"/>
      <c r="F9" s="59"/>
      <c r="G9" s="59"/>
      <c r="H9" s="61"/>
      <c r="I9" s="8"/>
      <c r="J9" s="217"/>
      <c r="K9" s="61"/>
      <c r="L9" s="61"/>
    </row>
    <row r="10" spans="1:12" x14ac:dyDescent="0.3">
      <c r="A10" s="59"/>
      <c r="B10" s="60"/>
      <c r="C10" s="8"/>
      <c r="D10" s="61"/>
      <c r="E10" s="61"/>
      <c r="F10" s="59"/>
      <c r="G10" s="59"/>
      <c r="H10" s="61"/>
      <c r="I10" s="8"/>
      <c r="J10" s="217"/>
      <c r="K10" s="61"/>
      <c r="L10" s="61"/>
    </row>
    <row r="11" spans="1:12" ht="18" customHeight="1" x14ac:dyDescent="0.3">
      <c r="A11" s="248" t="s">
        <v>188</v>
      </c>
      <c r="B11" s="248"/>
      <c r="C11" s="248"/>
      <c r="D11" s="248"/>
      <c r="E11" s="248"/>
      <c r="F11" s="248"/>
      <c r="G11" s="248"/>
      <c r="H11" s="248"/>
      <c r="I11" s="248"/>
      <c r="J11" s="248"/>
      <c r="K11" s="248"/>
      <c r="L11" s="248"/>
    </row>
    <row r="12" spans="1:12" ht="47.4" customHeight="1" x14ac:dyDescent="0.3">
      <c r="A12" s="249" t="s">
        <v>197</v>
      </c>
      <c r="B12" s="249"/>
      <c r="C12" s="249"/>
      <c r="D12" s="249"/>
      <c r="E12" s="249"/>
      <c r="F12" s="249"/>
      <c r="G12" s="249"/>
      <c r="H12" s="249"/>
      <c r="I12" s="249"/>
      <c r="J12" s="249"/>
      <c r="K12" s="249"/>
      <c r="L12" s="249"/>
    </row>
    <row r="13" spans="1:12" ht="24" customHeight="1" x14ac:dyDescent="0.3">
      <c r="A13" s="250" t="s">
        <v>1</v>
      </c>
      <c r="B13" s="251" t="s">
        <v>2</v>
      </c>
      <c r="C13" s="252" t="s">
        <v>136</v>
      </c>
      <c r="D13" s="252"/>
      <c r="E13" s="253" t="s">
        <v>137</v>
      </c>
      <c r="F13" s="254" t="s">
        <v>138</v>
      </c>
      <c r="G13" s="254" t="s">
        <v>139</v>
      </c>
      <c r="H13" s="255" t="s">
        <v>140</v>
      </c>
      <c r="I13" s="256" t="s">
        <v>141</v>
      </c>
      <c r="J13" s="262" t="s">
        <v>187</v>
      </c>
      <c r="K13" s="255" t="s">
        <v>142</v>
      </c>
      <c r="L13" s="255" t="s">
        <v>143</v>
      </c>
    </row>
    <row r="14" spans="1:12" ht="15" customHeight="1" x14ac:dyDescent="0.3">
      <c r="A14" s="250"/>
      <c r="B14" s="251"/>
      <c r="C14" s="256" t="s">
        <v>144</v>
      </c>
      <c r="D14" s="255" t="s">
        <v>145</v>
      </c>
      <c r="E14" s="253"/>
      <c r="F14" s="254"/>
      <c r="G14" s="254"/>
      <c r="H14" s="255"/>
      <c r="I14" s="256"/>
      <c r="J14" s="263"/>
      <c r="K14" s="255"/>
      <c r="L14" s="255"/>
    </row>
    <row r="15" spans="1:12" ht="91.5" customHeight="1" x14ac:dyDescent="0.3">
      <c r="A15" s="250"/>
      <c r="B15" s="251"/>
      <c r="C15" s="256"/>
      <c r="D15" s="255"/>
      <c r="E15" s="253"/>
      <c r="F15" s="254"/>
      <c r="G15" s="254"/>
      <c r="H15" s="255"/>
      <c r="I15" s="256"/>
      <c r="J15" s="264"/>
      <c r="K15" s="255"/>
      <c r="L15" s="255"/>
    </row>
    <row r="16" spans="1:12" ht="18" customHeight="1" x14ac:dyDescent="0.3">
      <c r="A16" s="207"/>
      <c r="B16" s="208"/>
      <c r="C16" s="256"/>
      <c r="D16" s="255"/>
      <c r="E16" s="253"/>
      <c r="F16" s="254"/>
      <c r="G16" s="254"/>
      <c r="H16" s="63" t="s">
        <v>146</v>
      </c>
      <c r="I16" s="64" t="s">
        <v>147</v>
      </c>
      <c r="J16" s="219" t="s">
        <v>29</v>
      </c>
      <c r="K16" s="255"/>
      <c r="L16" s="255"/>
    </row>
    <row r="17" spans="1:27" x14ac:dyDescent="0.3">
      <c r="A17" s="65">
        <v>1</v>
      </c>
      <c r="B17" s="66">
        <v>2</v>
      </c>
      <c r="C17" s="67">
        <v>3</v>
      </c>
      <c r="D17" s="209">
        <v>4</v>
      </c>
      <c r="E17" s="209">
        <v>5</v>
      </c>
      <c r="F17" s="65">
        <v>6</v>
      </c>
      <c r="G17" s="65">
        <v>7</v>
      </c>
      <c r="H17" s="209">
        <v>8</v>
      </c>
      <c r="I17" s="209">
        <v>9</v>
      </c>
      <c r="J17" s="209">
        <v>10</v>
      </c>
      <c r="K17" s="209">
        <v>11</v>
      </c>
      <c r="L17" s="209">
        <v>12</v>
      </c>
    </row>
    <row r="18" spans="1:27" ht="17.25" customHeight="1" x14ac:dyDescent="0.3">
      <c r="A18" s="257" t="s">
        <v>152</v>
      </c>
      <c r="B18" s="258"/>
      <c r="C18" s="258"/>
      <c r="D18" s="258"/>
      <c r="E18" s="258"/>
      <c r="F18" s="258"/>
      <c r="G18" s="258"/>
      <c r="H18" s="258"/>
      <c r="I18" s="258"/>
      <c r="J18" s="258"/>
      <c r="K18" s="258"/>
      <c r="L18" s="259"/>
    </row>
    <row r="19" spans="1:27" ht="17.25" customHeight="1" x14ac:dyDescent="0.3">
      <c r="A19" s="68" t="s">
        <v>35</v>
      </c>
      <c r="B19" s="221"/>
      <c r="C19" s="69"/>
      <c r="D19" s="69"/>
      <c r="E19" s="69"/>
      <c r="F19" s="69"/>
      <c r="G19" s="70"/>
      <c r="H19" s="69"/>
      <c r="I19" s="69"/>
      <c r="J19" s="71"/>
      <c r="K19" s="69"/>
      <c r="L19" s="69"/>
    </row>
    <row r="20" spans="1:27" ht="17.25" customHeight="1" x14ac:dyDescent="0.3">
      <c r="A20" s="209">
        <v>1</v>
      </c>
      <c r="B20" s="34" t="s">
        <v>36</v>
      </c>
      <c r="C20" s="72">
        <v>1917</v>
      </c>
      <c r="D20" s="69"/>
      <c r="E20" s="72" t="s">
        <v>148</v>
      </c>
      <c r="F20" s="73" t="s">
        <v>154</v>
      </c>
      <c r="G20" s="70"/>
      <c r="H20" s="74">
        <v>453.23</v>
      </c>
      <c r="I20" s="75">
        <v>17</v>
      </c>
      <c r="J20" s="44">
        <f>SUMIF('2020'!B:B,B20,'2020'!C:C)+SUMIF('2021'!B:B,B20,'2021'!C:C)+SUMIF('2022'!B:B,B20,'2022'!C:C)</f>
        <v>6756955.7000000002</v>
      </c>
      <c r="K20" s="76">
        <v>44925</v>
      </c>
      <c r="L20" s="72" t="s">
        <v>149</v>
      </c>
    </row>
    <row r="21" spans="1:27" ht="17.25" customHeight="1" x14ac:dyDescent="0.3">
      <c r="A21" s="209">
        <f>A20+1</f>
        <v>2</v>
      </c>
      <c r="B21" s="34" t="s">
        <v>37</v>
      </c>
      <c r="C21" s="72">
        <v>1917</v>
      </c>
      <c r="D21" s="69"/>
      <c r="E21" s="72" t="s">
        <v>150</v>
      </c>
      <c r="F21" s="73">
        <v>2</v>
      </c>
      <c r="G21" s="70"/>
      <c r="H21" s="74">
        <v>518.73</v>
      </c>
      <c r="I21" s="75">
        <v>24</v>
      </c>
      <c r="J21" s="44">
        <f>SUMIF('2020'!B:B,B21,'2020'!C:C)+SUMIF('2021'!B:B,B21,'2021'!C:C)+SUMIF('2022'!B:B,B21,'2022'!C:C)</f>
        <v>391422</v>
      </c>
      <c r="K21" s="76">
        <v>44925</v>
      </c>
      <c r="L21" s="72" t="s">
        <v>149</v>
      </c>
    </row>
    <row r="22" spans="1:27" ht="17.25" customHeight="1" x14ac:dyDescent="0.3">
      <c r="A22" s="209">
        <f t="shared" ref="A22:A24" si="0">A21+1</f>
        <v>3</v>
      </c>
      <c r="B22" s="34" t="s">
        <v>38</v>
      </c>
      <c r="C22" s="72">
        <v>1917</v>
      </c>
      <c r="D22" s="69"/>
      <c r="E22" s="72" t="s">
        <v>150</v>
      </c>
      <c r="F22" s="73">
        <v>2</v>
      </c>
      <c r="G22" s="70"/>
      <c r="H22" s="74">
        <v>321.7</v>
      </c>
      <c r="I22" s="75">
        <v>18</v>
      </c>
      <c r="J22" s="44">
        <f>SUMIF('2020'!B:B,B22,'2020'!C:C)+SUMIF('2021'!B:B,B22,'2021'!C:C)+SUMIF('2022'!B:B,B22,'2022'!C:C)</f>
        <v>6065263</v>
      </c>
      <c r="K22" s="76">
        <v>44925</v>
      </c>
      <c r="L22" s="72" t="s">
        <v>149</v>
      </c>
    </row>
    <row r="23" spans="1:27" ht="17.25" customHeight="1" x14ac:dyDescent="0.3">
      <c r="A23" s="209">
        <f t="shared" si="0"/>
        <v>4</v>
      </c>
      <c r="B23" s="34" t="s">
        <v>39</v>
      </c>
      <c r="C23" s="72">
        <v>1917</v>
      </c>
      <c r="D23" s="69"/>
      <c r="E23" s="72" t="s">
        <v>153</v>
      </c>
      <c r="F23" s="73">
        <v>2</v>
      </c>
      <c r="G23" s="70"/>
      <c r="H23" s="74">
        <v>316</v>
      </c>
      <c r="I23" s="75">
        <v>18</v>
      </c>
      <c r="J23" s="44">
        <f>SUMIF('2020'!B:B,B23,'2020'!C:C)+SUMIF('2021'!B:B,B23,'2021'!C:C)+SUMIF('2022'!B:B,B23,'2022'!C:C)</f>
        <v>339249</v>
      </c>
      <c r="K23" s="76">
        <v>44925</v>
      </c>
      <c r="L23" s="72" t="s">
        <v>149</v>
      </c>
    </row>
    <row r="24" spans="1:27" ht="17.25" customHeight="1" x14ac:dyDescent="0.3">
      <c r="A24" s="209">
        <f t="shared" si="0"/>
        <v>5</v>
      </c>
      <c r="B24" s="34" t="s">
        <v>40</v>
      </c>
      <c r="C24" s="72">
        <v>1917</v>
      </c>
      <c r="D24" s="69"/>
      <c r="E24" s="72" t="s">
        <v>148</v>
      </c>
      <c r="F24" s="73">
        <v>2</v>
      </c>
      <c r="G24" s="70"/>
      <c r="H24" s="74">
        <v>661.6</v>
      </c>
      <c r="I24" s="75">
        <v>28</v>
      </c>
      <c r="J24" s="44">
        <f>SUMIF('2020'!B:B,B24,'2020'!C:C)+SUMIF('2021'!B:B,B24,'2021'!C:C)+SUMIF('2022'!B:B,B24,'2022'!C:C)</f>
        <v>7754188.2599999998</v>
      </c>
      <c r="K24" s="76">
        <v>44925</v>
      </c>
      <c r="L24" s="72" t="s">
        <v>149</v>
      </c>
    </row>
    <row r="25" spans="1:27" ht="17.25" customHeight="1" x14ac:dyDescent="0.3">
      <c r="A25" s="209">
        <f>A24+1</f>
        <v>6</v>
      </c>
      <c r="B25" s="34" t="s">
        <v>216</v>
      </c>
      <c r="C25" s="72">
        <v>1917</v>
      </c>
      <c r="D25" s="69"/>
      <c r="E25" s="72" t="s">
        <v>150</v>
      </c>
      <c r="F25" s="73">
        <v>2</v>
      </c>
      <c r="G25" s="62"/>
      <c r="H25" s="74">
        <v>272.54000000000002</v>
      </c>
      <c r="I25" s="189" t="s">
        <v>218</v>
      </c>
      <c r="J25" s="44">
        <f>SUMIF('2020'!B:B,B25,'2020'!C:C)+SUMIF('2021'!B:B,B25,'2021'!C:C)+SUMIF('2022'!B:B,B25,'2022'!C:C)</f>
        <v>5725700.2000000002</v>
      </c>
      <c r="K25" s="76">
        <v>44925</v>
      </c>
      <c r="L25" s="72" t="s">
        <v>149</v>
      </c>
    </row>
    <row r="26" spans="1:27" ht="17.25" customHeight="1" x14ac:dyDescent="0.3">
      <c r="A26" s="77" t="s">
        <v>34</v>
      </c>
      <c r="B26" s="77"/>
      <c r="C26" s="69" t="s">
        <v>186</v>
      </c>
      <c r="D26" s="69" t="s">
        <v>186</v>
      </c>
      <c r="E26" s="69" t="s">
        <v>186</v>
      </c>
      <c r="F26" s="69" t="s">
        <v>186</v>
      </c>
      <c r="G26" s="69" t="s">
        <v>186</v>
      </c>
      <c r="H26" s="71">
        <f>SUM(H20:H25)</f>
        <v>2543.8000000000002</v>
      </c>
      <c r="I26" s="78">
        <f t="shared" ref="I26:J26" si="1">SUM(I20:I25)</f>
        <v>105</v>
      </c>
      <c r="J26" s="71">
        <f t="shared" si="1"/>
        <v>27032778.16</v>
      </c>
      <c r="K26" s="69" t="s">
        <v>186</v>
      </c>
      <c r="L26" s="69" t="s">
        <v>186</v>
      </c>
      <c r="M26" s="79"/>
      <c r="N26" s="79"/>
    </row>
    <row r="27" spans="1:27" ht="17.25" customHeight="1" x14ac:dyDescent="0.3">
      <c r="A27" s="260" t="s">
        <v>207</v>
      </c>
      <c r="B27" s="261"/>
      <c r="C27" s="80" t="s">
        <v>186</v>
      </c>
      <c r="D27" s="80" t="s">
        <v>186</v>
      </c>
      <c r="E27" s="80" t="s">
        <v>186</v>
      </c>
      <c r="F27" s="80" t="s">
        <v>186</v>
      </c>
      <c r="G27" s="80" t="s">
        <v>186</v>
      </c>
      <c r="H27" s="81">
        <f>SUM(H26)</f>
        <v>2543.8000000000002</v>
      </c>
      <c r="I27" s="82">
        <f t="shared" ref="I27:J27" si="2">SUM(I26)</f>
        <v>105</v>
      </c>
      <c r="J27" s="81">
        <f t="shared" si="2"/>
        <v>27032778.16</v>
      </c>
      <c r="K27" s="80" t="s">
        <v>186</v>
      </c>
      <c r="L27" s="80" t="s">
        <v>186</v>
      </c>
      <c r="M27" s="103"/>
      <c r="N27" s="103"/>
      <c r="O27" s="103"/>
      <c r="P27" s="103"/>
      <c r="Q27" s="139"/>
      <c r="R27" s="103"/>
      <c r="S27" s="103"/>
      <c r="T27" s="103"/>
      <c r="U27" s="103"/>
      <c r="V27" s="103"/>
      <c r="W27" s="103"/>
      <c r="X27" s="103"/>
      <c r="Y27" s="103"/>
      <c r="Z27" s="103"/>
      <c r="AA27" s="103"/>
    </row>
    <row r="28" spans="1:27" s="83" customFormat="1" ht="17.25" customHeight="1" x14ac:dyDescent="0.3">
      <c r="A28" s="257" t="s">
        <v>42</v>
      </c>
      <c r="B28" s="258"/>
      <c r="C28" s="258"/>
      <c r="D28" s="258"/>
      <c r="E28" s="258"/>
      <c r="F28" s="258"/>
      <c r="G28" s="258"/>
      <c r="H28" s="258"/>
      <c r="I28" s="258"/>
      <c r="J28" s="258"/>
      <c r="K28" s="258"/>
      <c r="L28" s="259"/>
    </row>
    <row r="29" spans="1:27" ht="17.25" customHeight="1" x14ac:dyDescent="0.3">
      <c r="A29" s="68" t="s">
        <v>43</v>
      </c>
      <c r="B29" s="84"/>
      <c r="C29" s="69"/>
      <c r="D29" s="69"/>
      <c r="E29" s="69"/>
      <c r="F29" s="69"/>
      <c r="G29" s="70"/>
      <c r="H29" s="69"/>
      <c r="I29" s="69"/>
      <c r="J29" s="71"/>
      <c r="K29" s="69"/>
      <c r="L29" s="69"/>
    </row>
    <row r="30" spans="1:27" ht="17.25" customHeight="1" x14ac:dyDescent="0.3">
      <c r="A30" s="209">
        <f>A25+1</f>
        <v>7</v>
      </c>
      <c r="B30" s="34" t="s">
        <v>213</v>
      </c>
      <c r="C30" s="72">
        <v>1950</v>
      </c>
      <c r="D30" s="69"/>
      <c r="E30" s="184" t="s">
        <v>148</v>
      </c>
      <c r="F30" s="184">
        <v>5</v>
      </c>
      <c r="G30" s="62"/>
      <c r="H30" s="185">
        <v>2585.38</v>
      </c>
      <c r="I30" s="184">
        <v>72</v>
      </c>
      <c r="J30" s="44">
        <f>SUMIF('2020'!B:B,B30,'2020'!C:C)+SUMIF('2021'!B:B,B30,'2021'!C:C)+SUMIF('2022'!B:B,B30,'2022'!C:C)</f>
        <v>2815238</v>
      </c>
      <c r="K30" s="76">
        <v>44925</v>
      </c>
      <c r="L30" s="88" t="s">
        <v>149</v>
      </c>
    </row>
    <row r="31" spans="1:27" ht="17.25" customHeight="1" x14ac:dyDescent="0.3">
      <c r="A31" s="209">
        <f>A30+1</f>
        <v>8</v>
      </c>
      <c r="B31" s="34" t="s">
        <v>44</v>
      </c>
      <c r="C31" s="72">
        <v>1940</v>
      </c>
      <c r="D31" s="69"/>
      <c r="E31" s="85" t="s">
        <v>148</v>
      </c>
      <c r="F31" s="85">
        <v>3</v>
      </c>
      <c r="G31" s="86">
        <v>1</v>
      </c>
      <c r="H31" s="87">
        <v>689.84</v>
      </c>
      <c r="I31" s="85">
        <v>28</v>
      </c>
      <c r="J31" s="44">
        <f>SUMIF('2020'!B:B,B31,'2020'!C:C)+SUMIF('2021'!B:B,B31,'2021'!C:C)+SUMIF('2022'!B:B,B31,'2022'!C:C)</f>
        <v>478546</v>
      </c>
      <c r="K31" s="76">
        <v>44925</v>
      </c>
      <c r="L31" s="88" t="s">
        <v>149</v>
      </c>
    </row>
    <row r="32" spans="1:27" ht="17.25" customHeight="1" x14ac:dyDescent="0.3">
      <c r="A32" s="209">
        <f t="shared" ref="A32:A97" si="3">A31+1</f>
        <v>9</v>
      </c>
      <c r="B32" s="34" t="s">
        <v>45</v>
      </c>
      <c r="C32" s="72">
        <v>1940</v>
      </c>
      <c r="D32" s="69"/>
      <c r="E32" s="85" t="s">
        <v>148</v>
      </c>
      <c r="F32" s="85">
        <v>4</v>
      </c>
      <c r="G32" s="86">
        <v>1</v>
      </c>
      <c r="H32" s="87">
        <v>1829.23</v>
      </c>
      <c r="I32" s="85">
        <v>58</v>
      </c>
      <c r="J32" s="44">
        <f>SUMIF('2020'!B:B,B32,'2020'!C:C)+SUMIF('2021'!B:B,B32,'2021'!C:C)+SUMIF('2022'!B:B,B32,'2022'!C:C)</f>
        <v>883953</v>
      </c>
      <c r="K32" s="76">
        <v>44925</v>
      </c>
      <c r="L32" s="88" t="s">
        <v>149</v>
      </c>
    </row>
    <row r="33" spans="1:13" ht="17.25" customHeight="1" x14ac:dyDescent="0.3">
      <c r="A33" s="209">
        <f t="shared" si="3"/>
        <v>10</v>
      </c>
      <c r="B33" s="34" t="s">
        <v>46</v>
      </c>
      <c r="C33" s="72">
        <v>1940</v>
      </c>
      <c r="D33" s="69"/>
      <c r="E33" s="85" t="s">
        <v>148</v>
      </c>
      <c r="F33" s="85">
        <v>3</v>
      </c>
      <c r="G33" s="86">
        <v>1</v>
      </c>
      <c r="H33" s="87">
        <v>236.45</v>
      </c>
      <c r="I33" s="85">
        <v>8</v>
      </c>
      <c r="J33" s="44">
        <f>SUMIF('2020'!B:B,B33,'2020'!C:C)+SUMIF('2021'!B:B,B33,'2021'!C:C)+SUMIF('2022'!B:B,B33,'2022'!C:C)</f>
        <v>471906</v>
      </c>
      <c r="K33" s="76">
        <v>44925</v>
      </c>
      <c r="L33" s="88" t="s">
        <v>149</v>
      </c>
    </row>
    <row r="34" spans="1:13" ht="17.25" customHeight="1" x14ac:dyDescent="0.3">
      <c r="A34" s="209">
        <f t="shared" si="3"/>
        <v>11</v>
      </c>
      <c r="B34" s="34" t="s">
        <v>47</v>
      </c>
      <c r="C34" s="72">
        <v>1940</v>
      </c>
      <c r="D34" s="69"/>
      <c r="E34" s="85" t="s">
        <v>148</v>
      </c>
      <c r="F34" s="85">
        <v>5</v>
      </c>
      <c r="G34" s="86">
        <v>1</v>
      </c>
      <c r="H34" s="87">
        <v>2250.23</v>
      </c>
      <c r="I34" s="85">
        <v>60</v>
      </c>
      <c r="J34" s="44">
        <f>SUMIF('2020'!B:B,B34,'2020'!C:C)+SUMIF('2021'!B:B,B34,'2021'!C:C)+SUMIF('2022'!B:B,B34,'2022'!C:C)</f>
        <v>10725555</v>
      </c>
      <c r="K34" s="76">
        <v>44925</v>
      </c>
      <c r="L34" s="88" t="s">
        <v>149</v>
      </c>
    </row>
    <row r="35" spans="1:13" ht="17.25" customHeight="1" x14ac:dyDescent="0.3">
      <c r="A35" s="209">
        <f t="shared" si="3"/>
        <v>12</v>
      </c>
      <c r="B35" s="34" t="s">
        <v>48</v>
      </c>
      <c r="C35" s="72">
        <v>1940</v>
      </c>
      <c r="D35" s="69"/>
      <c r="E35" s="85" t="s">
        <v>148</v>
      </c>
      <c r="F35" s="85">
        <v>5</v>
      </c>
      <c r="G35" s="86">
        <v>1</v>
      </c>
      <c r="H35" s="87">
        <v>6787.63</v>
      </c>
      <c r="I35" s="85">
        <v>38</v>
      </c>
      <c r="J35" s="44">
        <f>SUMIF('2020'!B:B,B35,'2020'!C:C)+SUMIF('2021'!B:B,B35,'2021'!C:C)+SUMIF('2022'!B:B,B35,'2022'!C:C)</f>
        <v>6599199</v>
      </c>
      <c r="K35" s="76">
        <v>44925</v>
      </c>
      <c r="L35" s="88" t="s">
        <v>149</v>
      </c>
    </row>
    <row r="36" spans="1:13" ht="17.25" customHeight="1" x14ac:dyDescent="0.3">
      <c r="A36" s="209">
        <f t="shared" si="3"/>
        <v>13</v>
      </c>
      <c r="B36" s="34" t="s">
        <v>49</v>
      </c>
      <c r="C36" s="72">
        <v>1940</v>
      </c>
      <c r="D36" s="69"/>
      <c r="E36" s="85" t="s">
        <v>148</v>
      </c>
      <c r="F36" s="85">
        <v>4</v>
      </c>
      <c r="G36" s="86">
        <v>1</v>
      </c>
      <c r="H36" s="87">
        <v>1212.44</v>
      </c>
      <c r="I36" s="85">
        <v>12</v>
      </c>
      <c r="J36" s="44">
        <f>SUMIF('2020'!B:B,B36,'2020'!C:C)+SUMIF('2021'!B:B,B36,'2021'!C:C)+SUMIF('2022'!B:B,B36,'2022'!C:C)</f>
        <v>600341</v>
      </c>
      <c r="K36" s="76">
        <v>44925</v>
      </c>
      <c r="L36" s="88" t="s">
        <v>149</v>
      </c>
    </row>
    <row r="37" spans="1:13" ht="17.25" customHeight="1" x14ac:dyDescent="0.3">
      <c r="A37" s="209">
        <f t="shared" si="3"/>
        <v>14</v>
      </c>
      <c r="B37" s="34" t="s">
        <v>50</v>
      </c>
      <c r="C37" s="72">
        <v>1940</v>
      </c>
      <c r="D37" s="69"/>
      <c r="E37" s="85" t="s">
        <v>148</v>
      </c>
      <c r="F37" s="85">
        <v>5</v>
      </c>
      <c r="G37" s="86"/>
      <c r="H37" s="87">
        <v>2595.7600000000002</v>
      </c>
      <c r="I37" s="85">
        <v>67</v>
      </c>
      <c r="J37" s="44">
        <f>SUMIF('2020'!B:B,B37,'2020'!C:C)+SUMIF('2021'!B:B,B37,'2021'!C:C)+SUMIF('2022'!B:B,B37,'2022'!C:C)</f>
        <v>1119543</v>
      </c>
      <c r="K37" s="76">
        <v>44925</v>
      </c>
      <c r="L37" s="88" t="s">
        <v>149</v>
      </c>
    </row>
    <row r="38" spans="1:13" ht="17.25" customHeight="1" x14ac:dyDescent="0.3">
      <c r="A38" s="209">
        <f t="shared" si="3"/>
        <v>15</v>
      </c>
      <c r="B38" s="34" t="s">
        <v>51</v>
      </c>
      <c r="C38" s="72">
        <v>1949</v>
      </c>
      <c r="D38" s="69"/>
      <c r="E38" s="89" t="s">
        <v>148</v>
      </c>
      <c r="F38" s="85">
        <v>4</v>
      </c>
      <c r="G38" s="86">
        <v>4</v>
      </c>
      <c r="H38" s="90">
        <v>3225.8</v>
      </c>
      <c r="I38" s="85">
        <v>79</v>
      </c>
      <c r="J38" s="44">
        <f>SUMIF('2020'!B:B,B38,'2020'!C:C)+SUMIF('2021'!B:B,B38,'2021'!C:C)+SUMIF('2022'!B:B,B38,'2022'!C:C)</f>
        <v>3124968</v>
      </c>
      <c r="K38" s="76">
        <v>44925</v>
      </c>
      <c r="L38" s="88" t="s">
        <v>149</v>
      </c>
    </row>
    <row r="39" spans="1:13" ht="17.25" customHeight="1" x14ac:dyDescent="0.3">
      <c r="A39" s="209">
        <f t="shared" si="3"/>
        <v>16</v>
      </c>
      <c r="B39" s="34" t="s">
        <v>52</v>
      </c>
      <c r="C39" s="72">
        <v>1940</v>
      </c>
      <c r="D39" s="69"/>
      <c r="E39" s="91" t="s">
        <v>148</v>
      </c>
      <c r="F39" s="91">
        <v>5</v>
      </c>
      <c r="G39" s="92">
        <v>3</v>
      </c>
      <c r="H39" s="93">
        <v>4093.62</v>
      </c>
      <c r="I39" s="91">
        <v>168</v>
      </c>
      <c r="J39" s="44">
        <f>SUMIF('2020'!B:B,B39,'2020'!C:C)+SUMIF('2021'!B:B,B39,'2021'!C:C)+SUMIF('2022'!B:B,B39,'2022'!C:C)</f>
        <v>12716820</v>
      </c>
      <c r="K39" s="76">
        <v>44925</v>
      </c>
      <c r="L39" s="88" t="s">
        <v>149</v>
      </c>
    </row>
    <row r="40" spans="1:13" ht="17.25" customHeight="1" x14ac:dyDescent="0.3">
      <c r="A40" s="209">
        <f t="shared" si="3"/>
        <v>17</v>
      </c>
      <c r="B40" s="34" t="s">
        <v>189</v>
      </c>
      <c r="C40" s="72"/>
      <c r="D40" s="69"/>
      <c r="E40" s="94"/>
      <c r="F40" s="94"/>
      <c r="G40" s="65"/>
      <c r="H40" s="95"/>
      <c r="I40" s="94"/>
      <c r="J40" s="44">
        <f>SUMIF('2020'!B:B,B40,'2020'!C:C)+SUMIF('2021'!B:B,B40,'2021'!C:C)+SUMIF('2022'!B:B,B40,'2022'!C:C)</f>
        <v>8789553</v>
      </c>
      <c r="K40" s="76">
        <v>44925</v>
      </c>
      <c r="L40" s="88" t="s">
        <v>149</v>
      </c>
    </row>
    <row r="41" spans="1:13" ht="17.25" customHeight="1" x14ac:dyDescent="0.3">
      <c r="A41" s="209">
        <f t="shared" si="3"/>
        <v>18</v>
      </c>
      <c r="B41" s="96" t="s">
        <v>190</v>
      </c>
      <c r="C41" s="97">
        <v>1940</v>
      </c>
      <c r="D41" s="98"/>
      <c r="E41" s="209" t="s">
        <v>148</v>
      </c>
      <c r="F41" s="94" t="s">
        <v>191</v>
      </c>
      <c r="G41" s="99"/>
      <c r="H41" s="209">
        <v>1638.51</v>
      </c>
      <c r="I41" s="100">
        <v>54</v>
      </c>
      <c r="J41" s="44">
        <f>SUMIF('2020'!B:B,B41,'2020'!C:C)+SUMIF('2021'!B:B,B41,'2021'!C:C)+SUMIF('2022'!B:B,B41,'2022'!C:C)</f>
        <v>9936345</v>
      </c>
      <c r="K41" s="101">
        <v>44925</v>
      </c>
      <c r="L41" s="102" t="s">
        <v>149</v>
      </c>
      <c r="M41" s="103"/>
    </row>
    <row r="42" spans="1:13" ht="17.25" customHeight="1" x14ac:dyDescent="0.3">
      <c r="A42" s="209">
        <f t="shared" si="3"/>
        <v>19</v>
      </c>
      <c r="B42" s="34" t="s">
        <v>59</v>
      </c>
      <c r="C42" s="72">
        <v>1940</v>
      </c>
      <c r="D42" s="69"/>
      <c r="E42" s="85" t="s">
        <v>148</v>
      </c>
      <c r="F42" s="85">
        <v>6</v>
      </c>
      <c r="G42" s="86"/>
      <c r="H42" s="87">
        <v>8725.25</v>
      </c>
      <c r="I42" s="85">
        <v>155</v>
      </c>
      <c r="J42" s="44">
        <f>SUMIF('2020'!B:B,B42,'2020'!C:C)+SUMIF('2021'!B:B,B42,'2021'!C:C)+SUMIF('2022'!B:B,B42,'2022'!C:C)</f>
        <v>2851711</v>
      </c>
      <c r="K42" s="76">
        <v>44925</v>
      </c>
      <c r="L42" s="88" t="s">
        <v>149</v>
      </c>
    </row>
    <row r="43" spans="1:13" ht="17.25" customHeight="1" x14ac:dyDescent="0.3">
      <c r="A43" s="209">
        <f t="shared" si="3"/>
        <v>20</v>
      </c>
      <c r="B43" s="34" t="s">
        <v>192</v>
      </c>
      <c r="C43" s="97">
        <v>1940</v>
      </c>
      <c r="D43" s="98"/>
      <c r="E43" s="94" t="s">
        <v>148</v>
      </c>
      <c r="F43" s="94">
        <v>6</v>
      </c>
      <c r="G43" s="99"/>
      <c r="H43" s="94">
        <v>6206.68</v>
      </c>
      <c r="I43" s="100">
        <v>145</v>
      </c>
      <c r="J43" s="44">
        <f>SUMIF('2020'!B:B,B43,'2020'!C:C)+SUMIF('2021'!B:B,B43,'2021'!C:C)+SUMIF('2022'!B:B,B43,'2022'!C:C)</f>
        <v>1770530</v>
      </c>
      <c r="K43" s="101">
        <v>44925</v>
      </c>
      <c r="L43" s="102" t="s">
        <v>149</v>
      </c>
      <c r="M43" s="103"/>
    </row>
    <row r="44" spans="1:13" ht="17.25" customHeight="1" x14ac:dyDescent="0.3">
      <c r="A44" s="209">
        <f t="shared" si="3"/>
        <v>21</v>
      </c>
      <c r="B44" s="34" t="s">
        <v>53</v>
      </c>
      <c r="C44" s="72">
        <v>1940</v>
      </c>
      <c r="D44" s="69"/>
      <c r="E44" s="94" t="s">
        <v>148</v>
      </c>
      <c r="F44" s="94">
        <v>6</v>
      </c>
      <c r="G44" s="65">
        <v>1</v>
      </c>
      <c r="H44" s="95">
        <v>2565.7800000000002</v>
      </c>
      <c r="I44" s="94">
        <v>48</v>
      </c>
      <c r="J44" s="44">
        <f>SUMIF('2020'!B:B,B44,'2020'!C:C)+SUMIF('2021'!B:B,B44,'2021'!C:C)+SUMIF('2022'!B:B,B44,'2022'!C:C)</f>
        <v>1242160</v>
      </c>
      <c r="K44" s="76">
        <v>44925</v>
      </c>
      <c r="L44" s="88" t="s">
        <v>149</v>
      </c>
    </row>
    <row r="45" spans="1:13" ht="17.25" customHeight="1" x14ac:dyDescent="0.3">
      <c r="A45" s="209">
        <f t="shared" si="3"/>
        <v>22</v>
      </c>
      <c r="B45" s="34" t="s">
        <v>54</v>
      </c>
      <c r="C45" s="72">
        <v>1940</v>
      </c>
      <c r="D45" s="69"/>
      <c r="E45" s="104" t="s">
        <v>148</v>
      </c>
      <c r="F45" s="145">
        <v>2</v>
      </c>
      <c r="G45" s="149">
        <v>1</v>
      </c>
      <c r="H45" s="147">
        <v>888.81</v>
      </c>
      <c r="I45" s="104">
        <v>23</v>
      </c>
      <c r="J45" s="44">
        <f>SUMIF('2020'!B:B,B45,'2020'!C:C)+SUMIF('2021'!B:B,B45,'2021'!C:C)+SUMIF('2022'!B:B,B45,'2022'!C:C)</f>
        <v>2264992</v>
      </c>
      <c r="K45" s="76">
        <v>44925</v>
      </c>
      <c r="L45" s="88" t="s">
        <v>149</v>
      </c>
    </row>
    <row r="46" spans="1:13" ht="17.25" customHeight="1" x14ac:dyDescent="0.3">
      <c r="A46" s="209">
        <f t="shared" si="3"/>
        <v>23</v>
      </c>
      <c r="B46" s="34" t="s">
        <v>211</v>
      </c>
      <c r="C46" s="141">
        <v>1952</v>
      </c>
      <c r="D46" s="142"/>
      <c r="E46" s="143" t="s">
        <v>148</v>
      </c>
      <c r="F46" s="146">
        <v>3</v>
      </c>
      <c r="G46" s="150"/>
      <c r="H46" s="148">
        <v>1484.87</v>
      </c>
      <c r="I46" s="144">
        <v>34</v>
      </c>
      <c r="J46" s="44">
        <f>SUMIF('2020'!B:B,B46,'2020'!C:C)+SUMIF('2021'!B:B,B46,'2021'!C:C)+SUMIF('2022'!B:B,B46,'2022'!C:C)</f>
        <v>577654</v>
      </c>
      <c r="K46" s="76">
        <v>44925</v>
      </c>
      <c r="L46" s="88" t="s">
        <v>149</v>
      </c>
    </row>
    <row r="47" spans="1:13" ht="17.25" customHeight="1" x14ac:dyDescent="0.3">
      <c r="A47" s="209">
        <f t="shared" si="3"/>
        <v>24</v>
      </c>
      <c r="B47" s="34" t="s">
        <v>193</v>
      </c>
      <c r="C47" s="72">
        <v>1940</v>
      </c>
      <c r="D47" s="69"/>
      <c r="E47" s="94" t="s">
        <v>148</v>
      </c>
      <c r="F47" s="146">
        <v>5</v>
      </c>
      <c r="G47" s="150"/>
      <c r="H47" s="148">
        <v>4734.7700000000004</v>
      </c>
      <c r="I47" s="100">
        <v>140</v>
      </c>
      <c r="J47" s="44">
        <f>SUMIF('2020'!B:B,B47,'2020'!C:C)+SUMIF('2021'!B:B,B47,'2021'!C:C)+SUMIF('2022'!B:B,B47,'2022'!C:C)</f>
        <v>1138862</v>
      </c>
      <c r="K47" s="76">
        <v>44925</v>
      </c>
      <c r="L47" s="88" t="s">
        <v>149</v>
      </c>
    </row>
    <row r="48" spans="1:13" ht="17.25" customHeight="1" x14ac:dyDescent="0.3">
      <c r="A48" s="209">
        <f t="shared" si="3"/>
        <v>25</v>
      </c>
      <c r="B48" s="34" t="s">
        <v>55</v>
      </c>
      <c r="C48" s="72">
        <v>1907</v>
      </c>
      <c r="D48" s="69"/>
      <c r="E48" s="85" t="s">
        <v>148</v>
      </c>
      <c r="F48" s="85">
        <v>6</v>
      </c>
      <c r="G48" s="86"/>
      <c r="H48" s="87">
        <v>5516.04</v>
      </c>
      <c r="I48" s="85">
        <v>168</v>
      </c>
      <c r="J48" s="44">
        <f>SUMIF('2020'!B:B,B48,'2020'!C:C)+SUMIF('2021'!B:B,B48,'2021'!C:C)+SUMIF('2022'!B:B,B48,'2022'!C:C)</f>
        <v>1617889</v>
      </c>
      <c r="K48" s="76">
        <v>44925</v>
      </c>
      <c r="L48" s="88" t="s">
        <v>149</v>
      </c>
    </row>
    <row r="49" spans="1:12" ht="17.25" customHeight="1" x14ac:dyDescent="0.3">
      <c r="A49" s="209">
        <f t="shared" si="3"/>
        <v>26</v>
      </c>
      <c r="B49" s="34" t="s">
        <v>56</v>
      </c>
      <c r="C49" s="72">
        <v>1940</v>
      </c>
      <c r="D49" s="69"/>
      <c r="E49" s="85" t="s">
        <v>148</v>
      </c>
      <c r="F49" s="85">
        <v>5</v>
      </c>
      <c r="G49" s="86">
        <v>2</v>
      </c>
      <c r="H49" s="87">
        <v>5683.56</v>
      </c>
      <c r="I49" s="85">
        <v>138</v>
      </c>
      <c r="J49" s="44">
        <f>SUMIF('2020'!B:B,B49,'2020'!C:C)+SUMIF('2021'!B:B,B49,'2021'!C:C)+SUMIF('2022'!B:B,B49,'2022'!C:C)</f>
        <v>1516729</v>
      </c>
      <c r="K49" s="76">
        <v>44925</v>
      </c>
      <c r="L49" s="88" t="s">
        <v>149</v>
      </c>
    </row>
    <row r="50" spans="1:12" ht="17.25" customHeight="1" x14ac:dyDescent="0.3">
      <c r="A50" s="209">
        <f t="shared" si="3"/>
        <v>27</v>
      </c>
      <c r="B50" s="200" t="s">
        <v>215</v>
      </c>
      <c r="C50" s="195">
        <v>1940</v>
      </c>
      <c r="D50" s="196"/>
      <c r="E50" s="197" t="s">
        <v>148</v>
      </c>
      <c r="F50" s="194">
        <v>4</v>
      </c>
      <c r="G50" s="198"/>
      <c r="H50" s="198">
        <v>1602.32</v>
      </c>
      <c r="I50" s="194">
        <v>31</v>
      </c>
      <c r="J50" s="44">
        <f>SUMIF('2020'!B:B,B50,'2020'!C:C)+SUMIF('2021'!B:B,B50,'2021'!C:C)+SUMIF('2022'!B:B,B50,'2022'!C:C)</f>
        <v>2301850</v>
      </c>
      <c r="K50" s="76">
        <v>44925</v>
      </c>
      <c r="L50" s="88" t="s">
        <v>149</v>
      </c>
    </row>
    <row r="51" spans="1:12" ht="17.25" customHeight="1" x14ac:dyDescent="0.3">
      <c r="A51" s="209">
        <f t="shared" si="3"/>
        <v>28</v>
      </c>
      <c r="B51" s="34" t="s">
        <v>57</v>
      </c>
      <c r="C51" s="72">
        <v>1936</v>
      </c>
      <c r="D51" s="69"/>
      <c r="E51" s="85" t="s">
        <v>148</v>
      </c>
      <c r="F51" s="85">
        <v>6</v>
      </c>
      <c r="G51" s="86"/>
      <c r="H51" s="87">
        <v>8372.7199999999993</v>
      </c>
      <c r="I51" s="85">
        <v>200</v>
      </c>
      <c r="J51" s="44">
        <f>SUMIF('2020'!B:B,B51,'2020'!C:C)+SUMIF('2021'!B:B,B51,'2021'!C:C)+SUMIF('2022'!B:B,B51,'2022'!C:C)</f>
        <v>2688197</v>
      </c>
      <c r="K51" s="76">
        <v>44925</v>
      </c>
      <c r="L51" s="88" t="s">
        <v>149</v>
      </c>
    </row>
    <row r="52" spans="1:12" ht="17.25" customHeight="1" x14ac:dyDescent="0.3">
      <c r="A52" s="209">
        <f t="shared" si="3"/>
        <v>29</v>
      </c>
      <c r="B52" s="34" t="s">
        <v>58</v>
      </c>
      <c r="C52" s="72">
        <v>1940</v>
      </c>
      <c r="D52" s="69"/>
      <c r="E52" s="85" t="s">
        <v>148</v>
      </c>
      <c r="F52" s="85">
        <v>4</v>
      </c>
      <c r="G52" s="86">
        <v>2</v>
      </c>
      <c r="H52" s="87">
        <v>1280.56</v>
      </c>
      <c r="I52" s="85">
        <v>13</v>
      </c>
      <c r="J52" s="44">
        <f>SUMIF('2020'!B:B,B52,'2020'!C:C)+SUMIF('2021'!B:B,B52,'2021'!C:C)+SUMIF('2022'!B:B,B52,'2022'!C:C)</f>
        <v>946358</v>
      </c>
      <c r="K52" s="76">
        <v>44925</v>
      </c>
      <c r="L52" s="88" t="s">
        <v>149</v>
      </c>
    </row>
    <row r="53" spans="1:12" ht="17.25" customHeight="1" x14ac:dyDescent="0.3">
      <c r="A53" s="209">
        <f t="shared" si="3"/>
        <v>30</v>
      </c>
      <c r="B53" s="34" t="s">
        <v>60</v>
      </c>
      <c r="C53" s="72">
        <v>1940</v>
      </c>
      <c r="D53" s="69"/>
      <c r="E53" s="85" t="s">
        <v>148</v>
      </c>
      <c r="F53" s="85">
        <v>4</v>
      </c>
      <c r="G53" s="86">
        <v>3</v>
      </c>
      <c r="H53" s="87">
        <v>1229.72</v>
      </c>
      <c r="I53" s="85">
        <v>80</v>
      </c>
      <c r="J53" s="44">
        <f>SUMIF('2020'!B:B,B53,'2020'!C:C)+SUMIF('2021'!B:B,B53,'2021'!C:C)+SUMIF('2022'!B:B,B53,'2022'!C:C)</f>
        <v>584810</v>
      </c>
      <c r="K53" s="76">
        <v>44925</v>
      </c>
      <c r="L53" s="88" t="s">
        <v>149</v>
      </c>
    </row>
    <row r="54" spans="1:12" ht="17.25" customHeight="1" x14ac:dyDescent="0.3">
      <c r="A54" s="209">
        <f t="shared" si="3"/>
        <v>31</v>
      </c>
      <c r="B54" s="34" t="s">
        <v>61</v>
      </c>
      <c r="C54" s="72">
        <v>1940</v>
      </c>
      <c r="D54" s="69"/>
      <c r="E54" s="85" t="s">
        <v>148</v>
      </c>
      <c r="F54" s="85">
        <v>6</v>
      </c>
      <c r="G54" s="86">
        <v>6</v>
      </c>
      <c r="H54" s="87">
        <v>6150.4</v>
      </c>
      <c r="I54" s="85">
        <v>193</v>
      </c>
      <c r="J54" s="44">
        <f>SUMIF('2020'!B:B,B54,'2020'!C:C)+SUMIF('2021'!B:B,B54,'2021'!C:C)+SUMIF('2022'!B:B,B54,'2022'!C:C)</f>
        <v>16740945</v>
      </c>
      <c r="K54" s="76">
        <v>44925</v>
      </c>
      <c r="L54" s="88" t="s">
        <v>149</v>
      </c>
    </row>
    <row r="55" spans="1:12" ht="17.25" customHeight="1" x14ac:dyDescent="0.3">
      <c r="A55" s="209">
        <f t="shared" si="3"/>
        <v>32</v>
      </c>
      <c r="B55" s="34" t="s">
        <v>62</v>
      </c>
      <c r="C55" s="72">
        <v>1940</v>
      </c>
      <c r="D55" s="69"/>
      <c r="E55" s="85" t="s">
        <v>148</v>
      </c>
      <c r="F55" s="85">
        <v>3</v>
      </c>
      <c r="G55" s="86">
        <v>1</v>
      </c>
      <c r="H55" s="87">
        <v>816.5</v>
      </c>
      <c r="I55" s="85">
        <v>34</v>
      </c>
      <c r="J55" s="44">
        <f>SUMIF('2020'!B:B,B55,'2020'!C:C)+SUMIF('2021'!B:B,B55,'2021'!C:C)+SUMIF('2022'!B:B,B55,'2022'!C:C)</f>
        <v>2258888</v>
      </c>
      <c r="K55" s="76">
        <v>44925</v>
      </c>
      <c r="L55" s="88" t="s">
        <v>149</v>
      </c>
    </row>
    <row r="56" spans="1:12" ht="17.25" customHeight="1" x14ac:dyDescent="0.3">
      <c r="A56" s="209">
        <f t="shared" si="3"/>
        <v>33</v>
      </c>
      <c r="B56" s="34" t="s">
        <v>63</v>
      </c>
      <c r="C56" s="72">
        <v>1940</v>
      </c>
      <c r="D56" s="69"/>
      <c r="E56" s="85" t="s">
        <v>148</v>
      </c>
      <c r="F56" s="85">
        <v>3</v>
      </c>
      <c r="G56" s="86">
        <v>2</v>
      </c>
      <c r="H56" s="87">
        <v>787.54</v>
      </c>
      <c r="I56" s="85">
        <v>31</v>
      </c>
      <c r="J56" s="44">
        <f>SUMIF('2020'!B:B,B56,'2020'!C:C)+SUMIF('2021'!B:B,B56,'2021'!C:C)+SUMIF('2022'!B:B,B56,'2022'!C:C)</f>
        <v>525658</v>
      </c>
      <c r="K56" s="76">
        <v>44925</v>
      </c>
      <c r="L56" s="88" t="s">
        <v>149</v>
      </c>
    </row>
    <row r="57" spans="1:12" ht="17.25" customHeight="1" x14ac:dyDescent="0.3">
      <c r="A57" s="209">
        <f t="shared" si="3"/>
        <v>34</v>
      </c>
      <c r="B57" s="34" t="s">
        <v>64</v>
      </c>
      <c r="C57" s="72">
        <v>1940</v>
      </c>
      <c r="D57" s="69"/>
      <c r="E57" s="85" t="s">
        <v>150</v>
      </c>
      <c r="F57" s="85">
        <v>1</v>
      </c>
      <c r="G57" s="86">
        <v>1</v>
      </c>
      <c r="H57" s="87">
        <v>177.66</v>
      </c>
      <c r="I57" s="85">
        <v>12</v>
      </c>
      <c r="J57" s="44">
        <f>SUMIF('2020'!B:B,B57,'2020'!C:C)+SUMIF('2021'!B:B,B57,'2021'!C:C)+SUMIF('2022'!B:B,B57,'2022'!C:C)</f>
        <v>1541788</v>
      </c>
      <c r="K57" s="76">
        <v>44925</v>
      </c>
      <c r="L57" s="88" t="s">
        <v>149</v>
      </c>
    </row>
    <row r="58" spans="1:12" ht="17.25" customHeight="1" x14ac:dyDescent="0.3">
      <c r="A58" s="209">
        <f t="shared" si="3"/>
        <v>35</v>
      </c>
      <c r="B58" s="34" t="s">
        <v>65</v>
      </c>
      <c r="C58" s="72">
        <v>1951</v>
      </c>
      <c r="D58" s="69"/>
      <c r="E58" s="85" t="s">
        <v>148</v>
      </c>
      <c r="F58" s="85">
        <v>4</v>
      </c>
      <c r="G58" s="86">
        <v>1</v>
      </c>
      <c r="H58" s="87">
        <v>607.92999999999995</v>
      </c>
      <c r="I58" s="85">
        <v>28</v>
      </c>
      <c r="J58" s="44">
        <f>SUMIF('2020'!B:B,B58,'2020'!C:C)+SUMIF('2021'!B:B,B58,'2021'!C:C)+SUMIF('2022'!B:B,B58,'2022'!C:C)</f>
        <v>1724768</v>
      </c>
      <c r="K58" s="76">
        <v>44925</v>
      </c>
      <c r="L58" s="88" t="s">
        <v>149</v>
      </c>
    </row>
    <row r="59" spans="1:12" ht="17.25" customHeight="1" x14ac:dyDescent="0.3">
      <c r="A59" s="209">
        <f t="shared" si="3"/>
        <v>36</v>
      </c>
      <c r="B59" s="34" t="s">
        <v>66</v>
      </c>
      <c r="C59" s="72">
        <v>1940</v>
      </c>
      <c r="D59" s="69"/>
      <c r="E59" s="85" t="s">
        <v>150</v>
      </c>
      <c r="F59" s="85">
        <v>1</v>
      </c>
      <c r="G59" s="86">
        <v>1</v>
      </c>
      <c r="H59" s="87">
        <v>223.4</v>
      </c>
      <c r="I59" s="85">
        <v>13</v>
      </c>
      <c r="J59" s="44">
        <f>SUMIF('2020'!B:B,B59,'2020'!C:C)+SUMIF('2021'!B:B,B59,'2021'!C:C)+SUMIF('2022'!B:B,B59,'2022'!C:C)</f>
        <v>1573484</v>
      </c>
      <c r="K59" s="76">
        <v>44925</v>
      </c>
      <c r="L59" s="88" t="s">
        <v>149</v>
      </c>
    </row>
    <row r="60" spans="1:12" ht="17.25" customHeight="1" x14ac:dyDescent="0.3">
      <c r="A60" s="209">
        <f t="shared" si="3"/>
        <v>37</v>
      </c>
      <c r="B60" s="34" t="s">
        <v>67</v>
      </c>
      <c r="C60" s="72">
        <v>1940</v>
      </c>
      <c r="D60" s="69"/>
      <c r="E60" s="85" t="s">
        <v>148</v>
      </c>
      <c r="F60" s="85">
        <v>3</v>
      </c>
      <c r="G60" s="86">
        <v>1</v>
      </c>
      <c r="H60" s="87">
        <v>448</v>
      </c>
      <c r="I60" s="85">
        <v>15</v>
      </c>
      <c r="J60" s="44">
        <f>SUMIF('2020'!B:B,B60,'2020'!C:C)+SUMIF('2021'!B:B,B60,'2021'!C:C)+SUMIF('2022'!B:B,B60,'2022'!C:C)</f>
        <v>1667192</v>
      </c>
      <c r="K60" s="76">
        <v>44925</v>
      </c>
      <c r="L60" s="88" t="s">
        <v>149</v>
      </c>
    </row>
    <row r="61" spans="1:12" ht="17.25" customHeight="1" x14ac:dyDescent="0.3">
      <c r="A61" s="209">
        <f t="shared" si="3"/>
        <v>38</v>
      </c>
      <c r="B61" s="34" t="s">
        <v>68</v>
      </c>
      <c r="C61" s="72">
        <v>1940</v>
      </c>
      <c r="D61" s="69"/>
      <c r="E61" s="85" t="s">
        <v>148</v>
      </c>
      <c r="F61" s="85">
        <v>3</v>
      </c>
      <c r="G61" s="86">
        <v>1</v>
      </c>
      <c r="H61" s="87">
        <v>581.20000000000005</v>
      </c>
      <c r="I61" s="85">
        <v>14</v>
      </c>
      <c r="J61" s="44">
        <f>SUMIF('2020'!B:B,B61,'2020'!C:C)+SUMIF('2021'!B:B,B61,'2021'!C:C)+SUMIF('2022'!B:B,B61,'2022'!C:C)</f>
        <v>1817928</v>
      </c>
      <c r="K61" s="76">
        <v>44925</v>
      </c>
      <c r="L61" s="88" t="s">
        <v>149</v>
      </c>
    </row>
    <row r="62" spans="1:12" ht="17.25" customHeight="1" x14ac:dyDescent="0.3">
      <c r="A62" s="209">
        <f t="shared" si="3"/>
        <v>39</v>
      </c>
      <c r="B62" s="34" t="s">
        <v>69</v>
      </c>
      <c r="C62" s="72">
        <v>1940</v>
      </c>
      <c r="D62" s="69"/>
      <c r="E62" s="85" t="s">
        <v>148</v>
      </c>
      <c r="F62" s="85">
        <v>4</v>
      </c>
      <c r="G62" s="86">
        <v>2</v>
      </c>
      <c r="H62" s="87">
        <v>1095.81</v>
      </c>
      <c r="I62" s="85">
        <v>41</v>
      </c>
      <c r="J62" s="44">
        <f>SUMIF('2020'!B:B,B62,'2020'!C:C)+SUMIF('2021'!B:B,B62,'2021'!C:C)+SUMIF('2022'!B:B,B62,'2022'!C:C)</f>
        <v>719520</v>
      </c>
      <c r="K62" s="76">
        <v>44925</v>
      </c>
      <c r="L62" s="88" t="s">
        <v>149</v>
      </c>
    </row>
    <row r="63" spans="1:12" ht="17.25" customHeight="1" x14ac:dyDescent="0.3">
      <c r="A63" s="209">
        <f t="shared" si="3"/>
        <v>40</v>
      </c>
      <c r="B63" s="34" t="s">
        <v>70</v>
      </c>
      <c r="C63" s="72">
        <v>1940</v>
      </c>
      <c r="D63" s="69"/>
      <c r="E63" s="85" t="s">
        <v>148</v>
      </c>
      <c r="F63" s="85">
        <v>5</v>
      </c>
      <c r="G63" s="86"/>
      <c r="H63" s="87">
        <v>7064.24</v>
      </c>
      <c r="I63" s="85">
        <v>148</v>
      </c>
      <c r="J63" s="44">
        <f>SUMIF('2020'!B:B,B63,'2020'!C:C)+SUMIF('2021'!B:B,B63,'2021'!C:C)+SUMIF('2022'!B:B,B63,'2022'!C:C)</f>
        <v>1158152</v>
      </c>
      <c r="K63" s="76">
        <v>44925</v>
      </c>
      <c r="L63" s="88" t="s">
        <v>149</v>
      </c>
    </row>
    <row r="64" spans="1:12" ht="17.25" customHeight="1" x14ac:dyDescent="0.3">
      <c r="A64" s="209">
        <f t="shared" si="3"/>
        <v>41</v>
      </c>
      <c r="B64" s="34" t="s">
        <v>71</v>
      </c>
      <c r="C64" s="72">
        <v>1940</v>
      </c>
      <c r="D64" s="69"/>
      <c r="E64" s="85" t="s">
        <v>148</v>
      </c>
      <c r="F64" s="85">
        <v>4</v>
      </c>
      <c r="G64" s="86"/>
      <c r="H64" s="87">
        <v>2011.54</v>
      </c>
      <c r="I64" s="85">
        <v>42</v>
      </c>
      <c r="J64" s="44">
        <f>SUMIF('2020'!B:B,B64,'2020'!C:C)+SUMIF('2021'!B:B,B64,'2021'!C:C)+SUMIF('2022'!B:B,B64,'2022'!C:C)</f>
        <v>845055</v>
      </c>
      <c r="K64" s="76">
        <v>44925</v>
      </c>
      <c r="L64" s="88" t="s">
        <v>149</v>
      </c>
    </row>
    <row r="65" spans="1:12" ht="17.25" customHeight="1" x14ac:dyDescent="0.3">
      <c r="A65" s="209">
        <f t="shared" si="3"/>
        <v>42</v>
      </c>
      <c r="B65" s="34" t="s">
        <v>72</v>
      </c>
      <c r="C65" s="72">
        <v>1940</v>
      </c>
      <c r="D65" s="69"/>
      <c r="E65" s="89" t="s">
        <v>148</v>
      </c>
      <c r="F65" s="85">
        <v>4</v>
      </c>
      <c r="G65" s="86">
        <v>1</v>
      </c>
      <c r="H65" s="87">
        <v>804.66</v>
      </c>
      <c r="I65" s="89">
        <v>46</v>
      </c>
      <c r="J65" s="44">
        <f>SUMIF('2020'!B:B,B65,'2020'!C:C)+SUMIF('2021'!B:B,B65,'2021'!C:C)+SUMIF('2022'!B:B,B65,'2022'!C:C)</f>
        <v>2170160</v>
      </c>
      <c r="K65" s="76">
        <v>44925</v>
      </c>
      <c r="L65" s="88" t="s">
        <v>149</v>
      </c>
    </row>
    <row r="66" spans="1:12" ht="17.25" customHeight="1" x14ac:dyDescent="0.3">
      <c r="A66" s="209">
        <f t="shared" si="3"/>
        <v>43</v>
      </c>
      <c r="B66" s="34" t="s">
        <v>73</v>
      </c>
      <c r="C66" s="72">
        <v>1940</v>
      </c>
      <c r="D66" s="69"/>
      <c r="E66" s="89" t="s">
        <v>148</v>
      </c>
      <c r="F66" s="85">
        <v>2</v>
      </c>
      <c r="G66" s="86">
        <v>1</v>
      </c>
      <c r="H66" s="87">
        <v>788.62</v>
      </c>
      <c r="I66" s="89">
        <v>12</v>
      </c>
      <c r="J66" s="44">
        <f>SUMIF('2020'!B:B,B66,'2020'!C:C)+SUMIF('2021'!B:B,B66,'2021'!C:C)+SUMIF('2022'!B:B,B66,'2022'!C:C)</f>
        <v>464753</v>
      </c>
      <c r="K66" s="76">
        <v>44925</v>
      </c>
      <c r="L66" s="88" t="s">
        <v>149</v>
      </c>
    </row>
    <row r="67" spans="1:12" ht="17.25" customHeight="1" x14ac:dyDescent="0.3">
      <c r="A67" s="209">
        <f t="shared" si="3"/>
        <v>44</v>
      </c>
      <c r="B67" s="34" t="s">
        <v>74</v>
      </c>
      <c r="C67" s="72">
        <v>1940</v>
      </c>
      <c r="D67" s="69"/>
      <c r="E67" s="89" t="s">
        <v>148</v>
      </c>
      <c r="F67" s="85">
        <v>2</v>
      </c>
      <c r="G67" s="86">
        <v>1</v>
      </c>
      <c r="H67" s="87">
        <v>452.05</v>
      </c>
      <c r="I67" s="89">
        <v>11</v>
      </c>
      <c r="J67" s="44">
        <f>SUMIF('2020'!B:B,B67,'2020'!C:C)+SUMIF('2021'!B:B,B67,'2021'!C:C)+SUMIF('2022'!B:B,B67,'2022'!C:C)</f>
        <v>369233</v>
      </c>
      <c r="K67" s="76">
        <v>44925</v>
      </c>
      <c r="L67" s="88" t="s">
        <v>149</v>
      </c>
    </row>
    <row r="68" spans="1:12" ht="17.25" customHeight="1" x14ac:dyDescent="0.3">
      <c r="A68" s="209">
        <f t="shared" si="3"/>
        <v>45</v>
      </c>
      <c r="B68" s="34" t="s">
        <v>75</v>
      </c>
      <c r="C68" s="72">
        <v>1940</v>
      </c>
      <c r="D68" s="69"/>
      <c r="E68" s="85" t="s">
        <v>148</v>
      </c>
      <c r="F68" s="85">
        <v>2</v>
      </c>
      <c r="G68" s="86">
        <v>2</v>
      </c>
      <c r="H68" s="87">
        <v>659.71</v>
      </c>
      <c r="I68" s="85">
        <v>26</v>
      </c>
      <c r="J68" s="44">
        <f>SUMIF('2020'!B:B,B68,'2020'!C:C)+SUMIF('2021'!B:B,B68,'2021'!C:C)+SUMIF('2022'!B:B,B68,'2022'!C:C)</f>
        <v>9003953</v>
      </c>
      <c r="K68" s="76">
        <v>44925</v>
      </c>
      <c r="L68" s="88" t="s">
        <v>149</v>
      </c>
    </row>
    <row r="69" spans="1:12" ht="17.25" customHeight="1" x14ac:dyDescent="0.3">
      <c r="A69" s="209">
        <f t="shared" si="3"/>
        <v>46</v>
      </c>
      <c r="B69" s="34" t="s">
        <v>76</v>
      </c>
      <c r="C69" s="72">
        <v>1940</v>
      </c>
      <c r="D69" s="69"/>
      <c r="E69" s="85" t="s">
        <v>148</v>
      </c>
      <c r="F69" s="85" t="s">
        <v>155</v>
      </c>
      <c r="G69" s="86">
        <v>2</v>
      </c>
      <c r="H69" s="87">
        <v>1482.74</v>
      </c>
      <c r="I69" s="85">
        <v>42</v>
      </c>
      <c r="J69" s="44">
        <f>SUMIF('2020'!B:B,B69,'2020'!C:C)+SUMIF('2021'!B:B,B69,'2021'!C:C)+SUMIF('2022'!B:B,B69,'2022'!C:C)</f>
        <v>10311534</v>
      </c>
      <c r="K69" s="76">
        <v>44925</v>
      </c>
      <c r="L69" s="88" t="s">
        <v>149</v>
      </c>
    </row>
    <row r="70" spans="1:12" ht="17.25" customHeight="1" x14ac:dyDescent="0.3">
      <c r="A70" s="209">
        <f t="shared" si="3"/>
        <v>47</v>
      </c>
      <c r="B70" s="34" t="s">
        <v>77</v>
      </c>
      <c r="C70" s="72">
        <v>1940</v>
      </c>
      <c r="D70" s="69"/>
      <c r="E70" s="85" t="s">
        <v>148</v>
      </c>
      <c r="F70" s="85" t="s">
        <v>155</v>
      </c>
      <c r="G70" s="86">
        <v>1</v>
      </c>
      <c r="H70" s="87">
        <v>478.21</v>
      </c>
      <c r="I70" s="85">
        <v>22</v>
      </c>
      <c r="J70" s="44">
        <f>SUMIF('2020'!B:B,B70,'2020'!C:C)+SUMIF('2021'!B:B,B70,'2021'!C:C)+SUMIF('2022'!B:B,B70,'2022'!C:C)</f>
        <v>7773546</v>
      </c>
      <c r="K70" s="76">
        <v>44925</v>
      </c>
      <c r="L70" s="88" t="s">
        <v>149</v>
      </c>
    </row>
    <row r="71" spans="1:12" ht="17.25" customHeight="1" x14ac:dyDescent="0.3">
      <c r="A71" s="209">
        <f t="shared" si="3"/>
        <v>48</v>
      </c>
      <c r="B71" s="34" t="s">
        <v>78</v>
      </c>
      <c r="C71" s="72">
        <v>1940</v>
      </c>
      <c r="D71" s="69"/>
      <c r="E71" s="89" t="s">
        <v>148</v>
      </c>
      <c r="F71" s="85">
        <v>2</v>
      </c>
      <c r="G71" s="86">
        <v>1</v>
      </c>
      <c r="H71" s="90">
        <v>425.8</v>
      </c>
      <c r="I71" s="85">
        <v>17</v>
      </c>
      <c r="J71" s="44">
        <f>SUMIF('2020'!B:B,B71,'2020'!C:C)+SUMIF('2021'!B:B,B71,'2021'!C:C)+SUMIF('2022'!B:B,B71,'2022'!C:C)</f>
        <v>1797540</v>
      </c>
      <c r="K71" s="76">
        <v>44925</v>
      </c>
      <c r="L71" s="88" t="s">
        <v>149</v>
      </c>
    </row>
    <row r="72" spans="1:12" ht="17.25" customHeight="1" x14ac:dyDescent="0.3">
      <c r="A72" s="209">
        <f t="shared" si="3"/>
        <v>49</v>
      </c>
      <c r="B72" s="34" t="s">
        <v>79</v>
      </c>
      <c r="C72" s="72">
        <v>1940</v>
      </c>
      <c r="D72" s="69"/>
      <c r="E72" s="85" t="s">
        <v>148</v>
      </c>
      <c r="F72" s="85">
        <v>3</v>
      </c>
      <c r="G72" s="86">
        <v>2</v>
      </c>
      <c r="H72" s="87">
        <v>1273.8800000000001</v>
      </c>
      <c r="I72" s="85">
        <v>58</v>
      </c>
      <c r="J72" s="44">
        <f>SUMIF('2020'!B:B,B72,'2020'!C:C)+SUMIF('2021'!B:B,B72,'2021'!C:C)+SUMIF('2022'!B:B,B72,'2022'!C:C)</f>
        <v>3282177</v>
      </c>
      <c r="K72" s="76">
        <v>44925</v>
      </c>
      <c r="L72" s="88" t="s">
        <v>149</v>
      </c>
    </row>
    <row r="73" spans="1:12" ht="17.25" customHeight="1" x14ac:dyDescent="0.3">
      <c r="A73" s="209">
        <f t="shared" si="3"/>
        <v>50</v>
      </c>
      <c r="B73" s="34" t="s">
        <v>80</v>
      </c>
      <c r="C73" s="72">
        <v>1940</v>
      </c>
      <c r="D73" s="69"/>
      <c r="E73" s="85" t="s">
        <v>148</v>
      </c>
      <c r="F73" s="85">
        <v>4</v>
      </c>
      <c r="G73" s="86">
        <v>1</v>
      </c>
      <c r="H73" s="87">
        <v>2005.54</v>
      </c>
      <c r="I73" s="85">
        <v>74</v>
      </c>
      <c r="J73" s="44">
        <f>SUMIF('2020'!B:B,B73,'2020'!C:C)+SUMIF('2021'!B:B,B73,'2021'!C:C)+SUMIF('2022'!B:B,B73,'2022'!C:C)</f>
        <v>12797596</v>
      </c>
      <c r="K73" s="76">
        <v>44925</v>
      </c>
      <c r="L73" s="88" t="s">
        <v>149</v>
      </c>
    </row>
    <row r="74" spans="1:12" ht="17.25" customHeight="1" x14ac:dyDescent="0.3">
      <c r="A74" s="209">
        <f t="shared" si="3"/>
        <v>51</v>
      </c>
      <c r="B74" s="34" t="s">
        <v>81</v>
      </c>
      <c r="C74" s="72">
        <v>1940</v>
      </c>
      <c r="D74" s="69"/>
      <c r="E74" s="89" t="s">
        <v>148</v>
      </c>
      <c r="F74" s="85">
        <v>4</v>
      </c>
      <c r="G74" s="86">
        <v>1</v>
      </c>
      <c r="H74" s="90">
        <v>2142.88</v>
      </c>
      <c r="I74" s="85">
        <v>66</v>
      </c>
      <c r="J74" s="44">
        <f>SUMIF('2020'!B:B,B74,'2020'!C:C)+SUMIF('2021'!B:B,B74,'2021'!C:C)+SUMIF('2022'!B:B,B74,'2022'!C:C)</f>
        <v>9663262</v>
      </c>
      <c r="K74" s="76">
        <v>44925</v>
      </c>
      <c r="L74" s="88" t="s">
        <v>149</v>
      </c>
    </row>
    <row r="75" spans="1:12" ht="17.25" customHeight="1" x14ac:dyDescent="0.3">
      <c r="A75" s="209">
        <f t="shared" si="3"/>
        <v>52</v>
      </c>
      <c r="B75" s="34" t="s">
        <v>82</v>
      </c>
      <c r="C75" s="72">
        <v>1940</v>
      </c>
      <c r="D75" s="69"/>
      <c r="E75" s="85" t="s">
        <v>148</v>
      </c>
      <c r="F75" s="85">
        <v>5</v>
      </c>
      <c r="G75" s="86">
        <v>1</v>
      </c>
      <c r="H75" s="87">
        <v>925.56</v>
      </c>
      <c r="I75" s="85">
        <v>44</v>
      </c>
      <c r="J75" s="44">
        <f>SUMIF('2020'!B:B,B75,'2020'!C:C)+SUMIF('2021'!B:B,B75,'2021'!C:C)+SUMIF('2022'!B:B,B75,'2022'!C:C)</f>
        <v>9084006</v>
      </c>
      <c r="K75" s="76">
        <v>44925</v>
      </c>
      <c r="L75" s="88" t="s">
        <v>149</v>
      </c>
    </row>
    <row r="76" spans="1:12" ht="17.25" customHeight="1" x14ac:dyDescent="0.3">
      <c r="A76" s="209">
        <f t="shared" si="3"/>
        <v>53</v>
      </c>
      <c r="B76" s="34" t="s">
        <v>83</v>
      </c>
      <c r="C76" s="72">
        <v>1940</v>
      </c>
      <c r="D76" s="69"/>
      <c r="E76" s="85" t="s">
        <v>148</v>
      </c>
      <c r="F76" s="85">
        <v>3</v>
      </c>
      <c r="G76" s="86">
        <v>1</v>
      </c>
      <c r="H76" s="87">
        <v>1582.4</v>
      </c>
      <c r="I76" s="85">
        <v>24</v>
      </c>
      <c r="J76" s="44">
        <f>SUMIF('2020'!B:B,B76,'2020'!C:C)+SUMIF('2021'!B:B,B76,'2021'!C:C)+SUMIF('2022'!B:B,B76,'2022'!C:C)</f>
        <v>607238</v>
      </c>
      <c r="K76" s="76">
        <v>44925</v>
      </c>
      <c r="L76" s="88" t="s">
        <v>149</v>
      </c>
    </row>
    <row r="77" spans="1:12" ht="17.25" customHeight="1" x14ac:dyDescent="0.3">
      <c r="A77" s="209">
        <f t="shared" si="3"/>
        <v>54</v>
      </c>
      <c r="B77" s="34" t="s">
        <v>84</v>
      </c>
      <c r="C77" s="72">
        <v>1940</v>
      </c>
      <c r="D77" s="69"/>
      <c r="E77" s="85" t="s">
        <v>148</v>
      </c>
      <c r="F77" s="85">
        <v>4</v>
      </c>
      <c r="G77" s="86"/>
      <c r="H77" s="87">
        <v>3612.4</v>
      </c>
      <c r="I77" s="85">
        <v>103</v>
      </c>
      <c r="J77" s="44">
        <f>SUMIF('2020'!B:B,B77,'2020'!C:C)+SUMIF('2021'!B:B,B77,'2021'!C:C)+SUMIF('2022'!B:B,B77,'2022'!C:C)</f>
        <v>2822646</v>
      </c>
      <c r="K77" s="76">
        <v>44925</v>
      </c>
      <c r="L77" s="88" t="s">
        <v>149</v>
      </c>
    </row>
    <row r="78" spans="1:12" ht="17.25" customHeight="1" x14ac:dyDescent="0.3">
      <c r="A78" s="209">
        <f t="shared" si="3"/>
        <v>55</v>
      </c>
      <c r="B78" s="34" t="s">
        <v>85</v>
      </c>
      <c r="C78" s="72">
        <v>1940</v>
      </c>
      <c r="D78" s="69"/>
      <c r="E78" s="85" t="s">
        <v>148</v>
      </c>
      <c r="F78" s="85">
        <v>5</v>
      </c>
      <c r="G78" s="86">
        <v>1</v>
      </c>
      <c r="H78" s="87">
        <v>1592.84</v>
      </c>
      <c r="I78" s="85">
        <v>41</v>
      </c>
      <c r="J78" s="44">
        <f>SUMIF('2020'!B:B,B78,'2020'!C:C)+SUMIF('2021'!B:B,B78,'2021'!C:C)+SUMIF('2022'!B:B,B78,'2022'!C:C)</f>
        <v>814840</v>
      </c>
      <c r="K78" s="76">
        <v>44925</v>
      </c>
      <c r="L78" s="88" t="s">
        <v>149</v>
      </c>
    </row>
    <row r="79" spans="1:12" ht="17.25" customHeight="1" x14ac:dyDescent="0.3">
      <c r="A79" s="209">
        <f t="shared" si="3"/>
        <v>56</v>
      </c>
      <c r="B79" s="34" t="s">
        <v>86</v>
      </c>
      <c r="C79" s="72">
        <v>1940</v>
      </c>
      <c r="D79" s="69"/>
      <c r="E79" s="85" t="s">
        <v>148</v>
      </c>
      <c r="F79" s="85">
        <v>3</v>
      </c>
      <c r="G79" s="86">
        <v>1</v>
      </c>
      <c r="H79" s="87">
        <v>456.7</v>
      </c>
      <c r="I79" s="85">
        <v>9</v>
      </c>
      <c r="J79" s="44">
        <f>SUMIF('2020'!B:B,B79,'2020'!C:C)+SUMIF('2021'!B:B,B79,'2021'!C:C)+SUMIF('2022'!B:B,B79,'2022'!C:C)</f>
        <v>503538</v>
      </c>
      <c r="K79" s="76">
        <v>44925</v>
      </c>
      <c r="L79" s="88" t="s">
        <v>149</v>
      </c>
    </row>
    <row r="80" spans="1:12" ht="17.25" customHeight="1" x14ac:dyDescent="0.3">
      <c r="A80" s="209">
        <f t="shared" si="3"/>
        <v>57</v>
      </c>
      <c r="B80" s="34" t="s">
        <v>87</v>
      </c>
      <c r="C80" s="72">
        <v>1940</v>
      </c>
      <c r="D80" s="69"/>
      <c r="E80" s="85" t="s">
        <v>148</v>
      </c>
      <c r="F80" s="85">
        <v>4</v>
      </c>
      <c r="G80" s="86">
        <v>2</v>
      </c>
      <c r="H80" s="87">
        <v>1734.66</v>
      </c>
      <c r="I80" s="85">
        <v>48</v>
      </c>
      <c r="J80" s="44">
        <f>SUMIF('2020'!B:B,B80,'2020'!C:C)+SUMIF('2021'!B:B,B80,'2021'!C:C)+SUMIF('2022'!B:B,B80,'2022'!C:C)</f>
        <v>10022323</v>
      </c>
      <c r="K80" s="76">
        <v>44925</v>
      </c>
      <c r="L80" s="88" t="s">
        <v>149</v>
      </c>
    </row>
    <row r="81" spans="1:12" ht="17.25" customHeight="1" x14ac:dyDescent="0.3">
      <c r="A81" s="209">
        <f t="shared" si="3"/>
        <v>58</v>
      </c>
      <c r="B81" s="34" t="s">
        <v>88</v>
      </c>
      <c r="C81" s="72">
        <v>1940</v>
      </c>
      <c r="D81" s="69"/>
      <c r="E81" s="89" t="s">
        <v>148</v>
      </c>
      <c r="F81" s="85">
        <v>2</v>
      </c>
      <c r="G81" s="86">
        <v>1</v>
      </c>
      <c r="H81" s="90">
        <v>838.55</v>
      </c>
      <c r="I81" s="85">
        <v>17</v>
      </c>
      <c r="J81" s="44">
        <f>SUMIF('2020'!B:B,B81,'2020'!C:C)+SUMIF('2021'!B:B,B81,'2021'!C:C)+SUMIF('2022'!B:B,B81,'2022'!C:C)</f>
        <v>6147185</v>
      </c>
      <c r="K81" s="76">
        <v>44925</v>
      </c>
      <c r="L81" s="88" t="s">
        <v>149</v>
      </c>
    </row>
    <row r="82" spans="1:12" ht="17.25" customHeight="1" x14ac:dyDescent="0.3">
      <c r="A82" s="209">
        <f t="shared" si="3"/>
        <v>59</v>
      </c>
      <c r="B82" s="34" t="s">
        <v>89</v>
      </c>
      <c r="C82" s="72">
        <v>1940</v>
      </c>
      <c r="D82" s="69"/>
      <c r="E82" s="89" t="s">
        <v>148</v>
      </c>
      <c r="F82" s="85">
        <v>2</v>
      </c>
      <c r="G82" s="86">
        <v>1</v>
      </c>
      <c r="H82" s="90">
        <v>370.2</v>
      </c>
      <c r="I82" s="85">
        <v>15</v>
      </c>
      <c r="J82" s="44">
        <f>SUMIF('2020'!B:B,B82,'2020'!C:C)+SUMIF('2021'!B:B,B82,'2021'!C:C)+SUMIF('2022'!B:B,B82,'2022'!C:C)</f>
        <v>374636</v>
      </c>
      <c r="K82" s="76">
        <v>44925</v>
      </c>
      <c r="L82" s="88" t="s">
        <v>149</v>
      </c>
    </row>
    <row r="83" spans="1:12" ht="17.25" customHeight="1" x14ac:dyDescent="0.3">
      <c r="A83" s="209">
        <f t="shared" si="3"/>
        <v>60</v>
      </c>
      <c r="B83" s="34" t="s">
        <v>90</v>
      </c>
      <c r="C83" s="72">
        <v>1940</v>
      </c>
      <c r="D83" s="69"/>
      <c r="E83" s="105" t="s">
        <v>148</v>
      </c>
      <c r="F83" s="105">
        <v>3</v>
      </c>
      <c r="G83" s="86">
        <v>2</v>
      </c>
      <c r="H83" s="106">
        <v>157.69999999999999</v>
      </c>
      <c r="I83" s="105">
        <v>26</v>
      </c>
      <c r="J83" s="44">
        <f>SUMIF('2020'!B:B,B83,'2020'!C:C)+SUMIF('2021'!B:B,B83,'2021'!C:C)+SUMIF('2022'!B:B,B83,'2022'!C:C)</f>
        <v>495381</v>
      </c>
      <c r="K83" s="76">
        <v>44925</v>
      </c>
      <c r="L83" s="88" t="s">
        <v>149</v>
      </c>
    </row>
    <row r="84" spans="1:12" ht="17.25" customHeight="1" x14ac:dyDescent="0.3">
      <c r="A84" s="209">
        <f t="shared" si="3"/>
        <v>61</v>
      </c>
      <c r="B84" s="34" t="s">
        <v>194</v>
      </c>
      <c r="C84" s="72">
        <v>1928</v>
      </c>
      <c r="D84" s="69"/>
      <c r="E84" s="94" t="s">
        <v>148</v>
      </c>
      <c r="F84" s="94">
        <v>5</v>
      </c>
      <c r="G84" s="62"/>
      <c r="H84" s="94">
        <v>2688</v>
      </c>
      <c r="I84" s="100">
        <v>58</v>
      </c>
      <c r="J84" s="44">
        <f>SUMIF('2020'!B:B,B84,'2020'!C:C)+SUMIF('2021'!B:B,B84,'2021'!C:C)+SUMIF('2022'!B:B,B84,'2022'!C:C)</f>
        <v>3062584</v>
      </c>
      <c r="K84" s="76">
        <v>44925</v>
      </c>
      <c r="L84" s="88" t="s">
        <v>149</v>
      </c>
    </row>
    <row r="85" spans="1:12" ht="17.25" customHeight="1" x14ac:dyDescent="0.3">
      <c r="A85" s="209">
        <f t="shared" si="3"/>
        <v>62</v>
      </c>
      <c r="B85" s="34" t="s">
        <v>91</v>
      </c>
      <c r="C85" s="72">
        <v>1940</v>
      </c>
      <c r="D85" s="69"/>
      <c r="E85" s="89" t="s">
        <v>148</v>
      </c>
      <c r="F85" s="89">
        <v>3</v>
      </c>
      <c r="G85" s="86">
        <v>2</v>
      </c>
      <c r="H85" s="90">
        <v>868.09</v>
      </c>
      <c r="I85" s="89">
        <v>49</v>
      </c>
      <c r="J85" s="44">
        <f>SUMIF('2020'!B:B,B85,'2020'!C:C)+SUMIF('2021'!B:B,B85,'2021'!C:C)+SUMIF('2022'!B:B,B85,'2022'!C:C)</f>
        <v>520597</v>
      </c>
      <c r="K85" s="76">
        <v>44925</v>
      </c>
      <c r="L85" s="88" t="s">
        <v>149</v>
      </c>
    </row>
    <row r="86" spans="1:12" ht="17.25" customHeight="1" x14ac:dyDescent="0.3">
      <c r="A86" s="209">
        <f t="shared" si="3"/>
        <v>63</v>
      </c>
      <c r="B86" s="34" t="s">
        <v>92</v>
      </c>
      <c r="C86" s="72">
        <v>1940</v>
      </c>
      <c r="D86" s="69"/>
      <c r="E86" s="89" t="s">
        <v>148</v>
      </c>
      <c r="F86" s="89">
        <v>3</v>
      </c>
      <c r="G86" s="86">
        <v>2</v>
      </c>
      <c r="H86" s="90">
        <v>1077.7</v>
      </c>
      <c r="I86" s="89">
        <v>28</v>
      </c>
      <c r="J86" s="44">
        <f>SUMIF('2020'!B:B,B86,'2020'!C:C)+SUMIF('2021'!B:B,B86,'2021'!C:C)+SUMIF('2022'!B:B,B86,'2022'!C:C)</f>
        <v>542186</v>
      </c>
      <c r="K86" s="76">
        <v>44925</v>
      </c>
      <c r="L86" s="88" t="s">
        <v>149</v>
      </c>
    </row>
    <row r="87" spans="1:12" ht="17.25" customHeight="1" x14ac:dyDescent="0.3">
      <c r="A87" s="209">
        <f t="shared" si="3"/>
        <v>64</v>
      </c>
      <c r="B87" s="34" t="s">
        <v>93</v>
      </c>
      <c r="C87" s="72">
        <v>1940</v>
      </c>
      <c r="D87" s="69"/>
      <c r="E87" s="85" t="s">
        <v>148</v>
      </c>
      <c r="F87" s="85">
        <v>5</v>
      </c>
      <c r="G87" s="86"/>
      <c r="H87" s="87">
        <v>1447.08</v>
      </c>
      <c r="I87" s="85">
        <v>37</v>
      </c>
      <c r="J87" s="44">
        <f>SUMIF('2020'!B:B,B87,'2020'!C:C)+SUMIF('2021'!B:B,B87,'2021'!C:C)+SUMIF('2022'!B:B,B87,'2022'!C:C)</f>
        <v>601607</v>
      </c>
      <c r="K87" s="76">
        <v>44925</v>
      </c>
      <c r="L87" s="88" t="s">
        <v>149</v>
      </c>
    </row>
    <row r="88" spans="1:12" ht="17.25" customHeight="1" x14ac:dyDescent="0.3">
      <c r="A88" s="209">
        <f t="shared" si="3"/>
        <v>65</v>
      </c>
      <c r="B88" s="34" t="s">
        <v>94</v>
      </c>
      <c r="C88" s="72">
        <v>1940</v>
      </c>
      <c r="D88" s="69"/>
      <c r="E88" s="105" t="s">
        <v>148</v>
      </c>
      <c r="F88" s="85">
        <v>3</v>
      </c>
      <c r="G88" s="86">
        <v>3</v>
      </c>
      <c r="H88" s="106">
        <v>161</v>
      </c>
      <c r="I88" s="85">
        <v>34</v>
      </c>
      <c r="J88" s="44">
        <f>SUMIF('2020'!B:B,B88,'2020'!C:C)+SUMIF('2021'!B:B,B88,'2021'!C:C)+SUMIF('2022'!B:B,B88,'2022'!C:C)</f>
        <v>578380</v>
      </c>
      <c r="K88" s="76">
        <v>44925</v>
      </c>
      <c r="L88" s="88" t="s">
        <v>149</v>
      </c>
    </row>
    <row r="89" spans="1:12" ht="17.25" customHeight="1" x14ac:dyDescent="0.3">
      <c r="A89" s="209">
        <f t="shared" si="3"/>
        <v>66</v>
      </c>
      <c r="B89" s="34" t="s">
        <v>95</v>
      </c>
      <c r="C89" s="72">
        <v>1940</v>
      </c>
      <c r="D89" s="69"/>
      <c r="E89" s="105" t="s">
        <v>148</v>
      </c>
      <c r="F89" s="105">
        <v>6</v>
      </c>
      <c r="G89" s="86"/>
      <c r="H89" s="106">
        <v>2710</v>
      </c>
      <c r="I89" s="105">
        <v>42</v>
      </c>
      <c r="J89" s="44">
        <f>SUMIF('2020'!B:B,B89,'2020'!C:C)+SUMIF('2021'!B:B,B89,'2021'!C:C)+SUMIF('2022'!B:B,B89,'2022'!C:C)</f>
        <v>1281755</v>
      </c>
      <c r="K89" s="76">
        <v>44925</v>
      </c>
      <c r="L89" s="88" t="s">
        <v>149</v>
      </c>
    </row>
    <row r="90" spans="1:12" ht="17.25" customHeight="1" x14ac:dyDescent="0.3">
      <c r="A90" s="209">
        <f t="shared" si="3"/>
        <v>67</v>
      </c>
      <c r="B90" s="34" t="s">
        <v>96</v>
      </c>
      <c r="C90" s="72">
        <v>1940</v>
      </c>
      <c r="D90" s="69"/>
      <c r="E90" s="89" t="s">
        <v>148</v>
      </c>
      <c r="F90" s="89">
        <v>2</v>
      </c>
      <c r="G90" s="86">
        <v>3</v>
      </c>
      <c r="H90" s="90">
        <v>868.21</v>
      </c>
      <c r="I90" s="89">
        <v>14</v>
      </c>
      <c r="J90" s="44">
        <f>SUMIF('2020'!B:B,B90,'2020'!C:C)+SUMIF('2021'!B:B,B90,'2021'!C:C)+SUMIF('2022'!B:B,B90,'2022'!C:C)</f>
        <v>486610</v>
      </c>
      <c r="K90" s="76">
        <v>44925</v>
      </c>
      <c r="L90" s="88" t="s">
        <v>149</v>
      </c>
    </row>
    <row r="91" spans="1:12" ht="17.25" customHeight="1" x14ac:dyDescent="0.3">
      <c r="A91" s="209">
        <f t="shared" si="3"/>
        <v>68</v>
      </c>
      <c r="B91" s="34" t="s">
        <v>97</v>
      </c>
      <c r="C91" s="72">
        <v>1940</v>
      </c>
      <c r="D91" s="69"/>
      <c r="E91" s="85" t="s">
        <v>148</v>
      </c>
      <c r="F91" s="85" t="s">
        <v>155</v>
      </c>
      <c r="G91" s="86">
        <v>1</v>
      </c>
      <c r="H91" s="87">
        <v>1018.74</v>
      </c>
      <c r="I91" s="85">
        <v>33</v>
      </c>
      <c r="J91" s="44">
        <f>SUMIF('2020'!B:B,B91,'2020'!C:C)+SUMIF('2021'!B:B,B91,'2021'!C:C)+SUMIF('2022'!B:B,B91,'2022'!C:C)</f>
        <v>618084</v>
      </c>
      <c r="K91" s="76">
        <v>44925</v>
      </c>
      <c r="L91" s="88" t="s">
        <v>149</v>
      </c>
    </row>
    <row r="92" spans="1:12" ht="17.25" customHeight="1" x14ac:dyDescent="0.3">
      <c r="A92" s="209">
        <f t="shared" si="3"/>
        <v>69</v>
      </c>
      <c r="B92" s="34" t="s">
        <v>98</v>
      </c>
      <c r="C92" s="72">
        <v>1940</v>
      </c>
      <c r="D92" s="69"/>
      <c r="E92" s="85" t="s">
        <v>148</v>
      </c>
      <c r="F92" s="85">
        <v>3</v>
      </c>
      <c r="G92" s="86">
        <v>1</v>
      </c>
      <c r="H92" s="87">
        <v>802.93</v>
      </c>
      <c r="I92" s="85">
        <v>28</v>
      </c>
      <c r="J92" s="44">
        <f>SUMIF('2020'!B:B,B92,'2020'!C:C)+SUMIF('2021'!B:B,B92,'2021'!C:C)+SUMIF('2022'!B:B,B92,'2022'!C:C)</f>
        <v>518444</v>
      </c>
      <c r="K92" s="76">
        <v>44925</v>
      </c>
      <c r="L92" s="88" t="s">
        <v>149</v>
      </c>
    </row>
    <row r="93" spans="1:12" ht="17.25" customHeight="1" x14ac:dyDescent="0.3">
      <c r="A93" s="209">
        <f t="shared" si="3"/>
        <v>70</v>
      </c>
      <c r="B93" s="34" t="s">
        <v>99</v>
      </c>
      <c r="C93" s="72">
        <v>1940</v>
      </c>
      <c r="D93" s="69"/>
      <c r="E93" s="85" t="s">
        <v>148</v>
      </c>
      <c r="F93" s="85" t="s">
        <v>155</v>
      </c>
      <c r="G93" s="86">
        <v>2</v>
      </c>
      <c r="H93" s="87">
        <v>823.68</v>
      </c>
      <c r="I93" s="85">
        <v>31</v>
      </c>
      <c r="J93" s="44">
        <f>SUMIF('2020'!B:B,B93,'2020'!C:C)+SUMIF('2021'!B:B,B93,'2021'!C:C)+SUMIF('2022'!B:B,B93,'2022'!C:C)</f>
        <v>625721</v>
      </c>
      <c r="K93" s="76">
        <v>44925</v>
      </c>
      <c r="L93" s="88" t="s">
        <v>149</v>
      </c>
    </row>
    <row r="94" spans="1:12" ht="17.25" customHeight="1" x14ac:dyDescent="0.3">
      <c r="A94" s="209">
        <f t="shared" si="3"/>
        <v>71</v>
      </c>
      <c r="B94" s="188" t="s">
        <v>217</v>
      </c>
      <c r="C94" s="72">
        <v>1940</v>
      </c>
      <c r="D94" s="69"/>
      <c r="E94" s="194" t="s">
        <v>148</v>
      </c>
      <c r="F94" s="194">
        <v>3</v>
      </c>
      <c r="G94" s="62"/>
      <c r="H94" s="203">
        <v>1251.5999999999999</v>
      </c>
      <c r="I94" s="204">
        <v>23</v>
      </c>
      <c r="J94" s="44">
        <f>SUMIF('2020'!B:B,B94,'2020'!C:C)+SUMIF('2021'!B:B,B94,'2021'!C:C)+SUMIF('2022'!B:B,B94,'2022'!C:C)</f>
        <v>2740004</v>
      </c>
      <c r="K94" s="76">
        <v>44925</v>
      </c>
      <c r="L94" s="88" t="s">
        <v>149</v>
      </c>
    </row>
    <row r="95" spans="1:12" ht="17.25" customHeight="1" x14ac:dyDescent="0.3">
      <c r="A95" s="209">
        <f t="shared" si="3"/>
        <v>72</v>
      </c>
      <c r="B95" s="34" t="s">
        <v>100</v>
      </c>
      <c r="C95" s="72">
        <v>1940</v>
      </c>
      <c r="D95" s="69"/>
      <c r="E95" s="85" t="s">
        <v>148</v>
      </c>
      <c r="F95" s="85">
        <v>4</v>
      </c>
      <c r="G95" s="86">
        <v>1</v>
      </c>
      <c r="H95" s="87">
        <v>1078.77</v>
      </c>
      <c r="I95" s="85">
        <v>35</v>
      </c>
      <c r="J95" s="44">
        <f>SUMIF('2020'!B:B,B95,'2020'!C:C)+SUMIF('2021'!B:B,B95,'2021'!C:C)+SUMIF('2022'!B:B,B95,'2022'!C:C)</f>
        <v>600695</v>
      </c>
      <c r="K95" s="76">
        <v>44925</v>
      </c>
      <c r="L95" s="88" t="s">
        <v>149</v>
      </c>
    </row>
    <row r="96" spans="1:12" ht="17.25" customHeight="1" x14ac:dyDescent="0.3">
      <c r="A96" s="209">
        <f t="shared" si="3"/>
        <v>73</v>
      </c>
      <c r="B96" s="34" t="s">
        <v>101</v>
      </c>
      <c r="C96" s="72">
        <v>1940</v>
      </c>
      <c r="D96" s="69"/>
      <c r="E96" s="85" t="s">
        <v>148</v>
      </c>
      <c r="F96" s="85">
        <v>7</v>
      </c>
      <c r="G96" s="86">
        <v>1</v>
      </c>
      <c r="H96" s="87">
        <v>6355.94</v>
      </c>
      <c r="I96" s="85">
        <v>110</v>
      </c>
      <c r="J96" s="44">
        <f>SUMIF('2020'!B:B,B96,'2020'!C:C)+SUMIF('2021'!B:B,B96,'2021'!C:C)+SUMIF('2022'!B:B,B96,'2022'!C:C)</f>
        <v>1645474</v>
      </c>
      <c r="K96" s="76">
        <v>44925</v>
      </c>
      <c r="L96" s="88" t="s">
        <v>149</v>
      </c>
    </row>
    <row r="97" spans="1:13" ht="17.25" customHeight="1" x14ac:dyDescent="0.3">
      <c r="A97" s="209">
        <f t="shared" si="3"/>
        <v>74</v>
      </c>
      <c r="B97" s="34" t="s">
        <v>102</v>
      </c>
      <c r="C97" s="72">
        <v>1940</v>
      </c>
      <c r="D97" s="69"/>
      <c r="E97" s="85" t="s">
        <v>148</v>
      </c>
      <c r="F97" s="85">
        <v>7</v>
      </c>
      <c r="G97" s="86">
        <v>1</v>
      </c>
      <c r="H97" s="87">
        <v>7576</v>
      </c>
      <c r="I97" s="85">
        <v>217</v>
      </c>
      <c r="J97" s="44">
        <f>SUMIF('2020'!B:B,B97,'2020'!C:C)+SUMIF('2021'!B:B,B97,'2021'!C:C)+SUMIF('2022'!B:B,B97,'2022'!C:C)</f>
        <v>1391406</v>
      </c>
      <c r="K97" s="76">
        <v>44925</v>
      </c>
      <c r="L97" s="88" t="s">
        <v>149</v>
      </c>
    </row>
    <row r="98" spans="1:13" ht="17.25" customHeight="1" x14ac:dyDescent="0.3">
      <c r="A98" s="209">
        <f t="shared" ref="A98:A107" si="4">A97+1</f>
        <v>75</v>
      </c>
      <c r="B98" s="34" t="s">
        <v>103</v>
      </c>
      <c r="C98" s="72">
        <v>1940</v>
      </c>
      <c r="D98" s="69"/>
      <c r="E98" s="85" t="s">
        <v>148</v>
      </c>
      <c r="F98" s="85">
        <v>4</v>
      </c>
      <c r="G98" s="86">
        <v>3</v>
      </c>
      <c r="H98" s="87">
        <v>1812.02</v>
      </c>
      <c r="I98" s="85">
        <v>40</v>
      </c>
      <c r="J98" s="44">
        <f>SUMIF('2020'!B:B,B98,'2020'!C:C)+SUMIF('2021'!B:B,B98,'2021'!C:C)+SUMIF('2022'!B:B,B98,'2022'!C:C)</f>
        <v>11304727</v>
      </c>
      <c r="K98" s="76">
        <v>44925</v>
      </c>
      <c r="L98" s="88" t="s">
        <v>149</v>
      </c>
    </row>
    <row r="99" spans="1:13" ht="17.25" customHeight="1" x14ac:dyDescent="0.3">
      <c r="A99" s="209">
        <f t="shared" si="4"/>
        <v>76</v>
      </c>
      <c r="B99" s="34" t="s">
        <v>104</v>
      </c>
      <c r="C99" s="72">
        <v>1940</v>
      </c>
      <c r="D99" s="69"/>
      <c r="E99" s="85" t="s">
        <v>148</v>
      </c>
      <c r="F99" s="85">
        <v>4</v>
      </c>
      <c r="G99" s="86">
        <v>1</v>
      </c>
      <c r="H99" s="87">
        <v>754.5</v>
      </c>
      <c r="I99" s="85">
        <v>34</v>
      </c>
      <c r="J99" s="44">
        <f>SUMIF('2020'!B:B,B99,'2020'!C:C)+SUMIF('2021'!B:B,B99,'2021'!C:C)+SUMIF('2022'!B:B,B99,'2022'!C:C)</f>
        <v>9104521</v>
      </c>
      <c r="K99" s="76">
        <v>44925</v>
      </c>
      <c r="L99" s="88" t="s">
        <v>149</v>
      </c>
    </row>
    <row r="100" spans="1:13" ht="17.25" customHeight="1" x14ac:dyDescent="0.3">
      <c r="A100" s="209">
        <f t="shared" si="4"/>
        <v>77</v>
      </c>
      <c r="B100" s="34" t="s">
        <v>105</v>
      </c>
      <c r="C100" s="72">
        <v>1940</v>
      </c>
      <c r="D100" s="69"/>
      <c r="E100" s="85" t="s">
        <v>148</v>
      </c>
      <c r="F100" s="85">
        <v>3</v>
      </c>
      <c r="G100" s="86"/>
      <c r="H100" s="87">
        <v>1293.9000000000001</v>
      </c>
      <c r="I100" s="85">
        <v>47</v>
      </c>
      <c r="J100" s="44">
        <f>SUMIF('2020'!B:B,B100,'2020'!C:C)+SUMIF('2021'!B:B,B100,'2021'!C:C)+SUMIF('2022'!B:B,B100,'2022'!C:C)</f>
        <v>16778325.18</v>
      </c>
      <c r="K100" s="76">
        <v>44925</v>
      </c>
      <c r="L100" s="88" t="s">
        <v>149</v>
      </c>
    </row>
    <row r="101" spans="1:13" ht="17.25" customHeight="1" x14ac:dyDescent="0.3">
      <c r="A101" s="209">
        <f t="shared" si="4"/>
        <v>78</v>
      </c>
      <c r="B101" s="34" t="s">
        <v>106</v>
      </c>
      <c r="C101" s="72">
        <v>1940</v>
      </c>
      <c r="D101" s="69"/>
      <c r="E101" s="85" t="s">
        <v>148</v>
      </c>
      <c r="F101" s="85">
        <v>1</v>
      </c>
      <c r="G101" s="86">
        <v>1</v>
      </c>
      <c r="H101" s="87">
        <v>471.8</v>
      </c>
      <c r="I101" s="85">
        <v>13</v>
      </c>
      <c r="J101" s="44">
        <f>SUMIF('2020'!B:B,B101,'2020'!C:C)+SUMIF('2021'!B:B,B101,'2021'!C:C)+SUMIF('2022'!B:B,B101,'2022'!C:C)</f>
        <v>7870845</v>
      </c>
      <c r="K101" s="76">
        <v>44925</v>
      </c>
      <c r="L101" s="88" t="s">
        <v>149</v>
      </c>
    </row>
    <row r="102" spans="1:13" ht="17.25" customHeight="1" x14ac:dyDescent="0.3">
      <c r="A102" s="209">
        <f t="shared" si="4"/>
        <v>79</v>
      </c>
      <c r="B102" s="34" t="s">
        <v>107</v>
      </c>
      <c r="C102" s="72">
        <v>1940</v>
      </c>
      <c r="D102" s="69"/>
      <c r="E102" s="85" t="s">
        <v>148</v>
      </c>
      <c r="F102" s="85">
        <v>4</v>
      </c>
      <c r="G102" s="86">
        <v>1</v>
      </c>
      <c r="H102" s="87">
        <v>609.13</v>
      </c>
      <c r="I102" s="85">
        <v>22</v>
      </c>
      <c r="J102" s="44">
        <f>SUMIF('2020'!B:B,B102,'2020'!C:C)+SUMIF('2021'!B:B,B102,'2021'!C:C)+SUMIF('2022'!B:B,B102,'2022'!C:C)</f>
        <v>2131024</v>
      </c>
      <c r="K102" s="76">
        <v>44925</v>
      </c>
      <c r="L102" s="88" t="s">
        <v>149</v>
      </c>
    </row>
    <row r="103" spans="1:13" ht="17.25" customHeight="1" x14ac:dyDescent="0.3">
      <c r="A103" s="209">
        <f t="shared" si="4"/>
        <v>80</v>
      </c>
      <c r="B103" s="34" t="s">
        <v>108</v>
      </c>
      <c r="C103" s="72">
        <v>1940</v>
      </c>
      <c r="D103" s="69"/>
      <c r="E103" s="85" t="s">
        <v>148</v>
      </c>
      <c r="F103" s="85">
        <v>4</v>
      </c>
      <c r="G103" s="86">
        <v>3</v>
      </c>
      <c r="H103" s="87">
        <v>1234</v>
      </c>
      <c r="I103" s="85">
        <v>43</v>
      </c>
      <c r="J103" s="44">
        <f>SUMIF('2020'!B:B,B103,'2020'!C:C)+SUMIF('2021'!B:B,B103,'2021'!C:C)+SUMIF('2022'!B:B,B103,'2022'!C:C)</f>
        <v>2422336</v>
      </c>
      <c r="K103" s="76">
        <v>44925</v>
      </c>
      <c r="L103" s="88" t="s">
        <v>149</v>
      </c>
    </row>
    <row r="104" spans="1:13" ht="17.25" customHeight="1" x14ac:dyDescent="0.3">
      <c r="A104" s="209">
        <f t="shared" si="4"/>
        <v>81</v>
      </c>
      <c r="B104" s="43" t="s">
        <v>195</v>
      </c>
      <c r="C104" s="72">
        <v>1950</v>
      </c>
      <c r="D104" s="69"/>
      <c r="E104" s="94" t="s">
        <v>196</v>
      </c>
      <c r="F104" s="94">
        <v>3</v>
      </c>
      <c r="G104" s="62"/>
      <c r="H104" s="94">
        <v>1231.18</v>
      </c>
      <c r="I104" s="100">
        <v>29</v>
      </c>
      <c r="J104" s="44">
        <f>SUMIF('2020'!B:B,B104,'2020'!C:C)+SUMIF('2021'!B:B,B104,'2021'!C:C)+SUMIF('2022'!B:B,B104,'2022'!C:C)</f>
        <v>560694</v>
      </c>
      <c r="K104" s="76">
        <v>44925</v>
      </c>
      <c r="L104" s="88" t="s">
        <v>149</v>
      </c>
    </row>
    <row r="105" spans="1:13" ht="17.25" customHeight="1" x14ac:dyDescent="0.3">
      <c r="A105" s="209">
        <f t="shared" si="4"/>
        <v>82</v>
      </c>
      <c r="B105" s="34" t="s">
        <v>109</v>
      </c>
      <c r="C105" s="72">
        <v>1940</v>
      </c>
      <c r="D105" s="69"/>
      <c r="E105" s="85" t="s">
        <v>148</v>
      </c>
      <c r="F105" s="85">
        <v>6</v>
      </c>
      <c r="G105" s="86">
        <v>4</v>
      </c>
      <c r="H105" s="87">
        <v>6098.3</v>
      </c>
      <c r="I105" s="85">
        <v>107</v>
      </c>
      <c r="J105" s="44">
        <f>SUMIF('2020'!B:B,B105,'2020'!C:C)+SUMIF('2021'!B:B,B105,'2021'!C:C)+SUMIF('2022'!B:B,B105,'2022'!C:C)</f>
        <v>1343347</v>
      </c>
      <c r="K105" s="76">
        <v>44925</v>
      </c>
      <c r="L105" s="88" t="s">
        <v>149</v>
      </c>
    </row>
    <row r="106" spans="1:13" ht="17.25" customHeight="1" x14ac:dyDescent="0.3">
      <c r="A106" s="209">
        <f t="shared" si="4"/>
        <v>83</v>
      </c>
      <c r="B106" s="34" t="s">
        <v>110</v>
      </c>
      <c r="C106" s="72">
        <v>1955</v>
      </c>
      <c r="D106" s="69"/>
      <c r="E106" s="85" t="s">
        <v>148</v>
      </c>
      <c r="F106" s="85">
        <v>6</v>
      </c>
      <c r="G106" s="86">
        <v>1</v>
      </c>
      <c r="H106" s="87">
        <v>3368.4</v>
      </c>
      <c r="I106" s="85">
        <v>86</v>
      </c>
      <c r="J106" s="44">
        <f>SUMIF('2020'!B:B,B106,'2020'!C:C)+SUMIF('2021'!B:B,B106,'2021'!C:C)+SUMIF('2022'!B:B,B106,'2022'!C:C)</f>
        <v>3125512</v>
      </c>
      <c r="K106" s="76">
        <v>44925</v>
      </c>
      <c r="L106" s="88" t="s">
        <v>149</v>
      </c>
    </row>
    <row r="107" spans="1:13" ht="17.25" customHeight="1" x14ac:dyDescent="0.3">
      <c r="A107" s="209">
        <f t="shared" si="4"/>
        <v>84</v>
      </c>
      <c r="B107" s="34" t="s">
        <v>111</v>
      </c>
      <c r="C107" s="72">
        <v>1940</v>
      </c>
      <c r="D107" s="69"/>
      <c r="E107" s="85" t="s">
        <v>148</v>
      </c>
      <c r="F107" s="85">
        <v>6</v>
      </c>
      <c r="G107" s="86">
        <v>1</v>
      </c>
      <c r="H107" s="87">
        <v>6223.59</v>
      </c>
      <c r="I107" s="85">
        <v>209</v>
      </c>
      <c r="J107" s="44">
        <f>SUMIF('2020'!B:B,B107,'2020'!C:C)+SUMIF('2021'!B:B,B107,'2021'!C:C)+SUMIF('2022'!B:B,B107,'2022'!C:C)</f>
        <v>1726024</v>
      </c>
      <c r="K107" s="76">
        <v>44925</v>
      </c>
      <c r="L107" s="88" t="s">
        <v>149</v>
      </c>
    </row>
    <row r="108" spans="1:13" ht="17.25" customHeight="1" x14ac:dyDescent="0.3">
      <c r="A108" s="209">
        <f t="shared" ref="A108:A109" si="5">A107+1</f>
        <v>85</v>
      </c>
      <c r="B108" s="34" t="s">
        <v>112</v>
      </c>
      <c r="C108" s="72">
        <v>1940</v>
      </c>
      <c r="D108" s="69"/>
      <c r="E108" s="85" t="s">
        <v>148</v>
      </c>
      <c r="F108" s="85" t="s">
        <v>156</v>
      </c>
      <c r="G108" s="86">
        <v>3</v>
      </c>
      <c r="H108" s="87">
        <v>1948</v>
      </c>
      <c r="I108" s="85">
        <v>55</v>
      </c>
      <c r="J108" s="44">
        <f>SUMIF('2020'!B:B,B108,'2020'!C:C)+SUMIF('2021'!B:B,B108,'2021'!C:C)+SUMIF('2022'!B:B,B108,'2022'!C:C)</f>
        <v>833813</v>
      </c>
      <c r="K108" s="76">
        <v>44925</v>
      </c>
      <c r="L108" s="88" t="s">
        <v>149</v>
      </c>
    </row>
    <row r="109" spans="1:13" ht="17.25" customHeight="1" x14ac:dyDescent="0.3">
      <c r="A109" s="209">
        <f t="shared" si="5"/>
        <v>86</v>
      </c>
      <c r="B109" s="34" t="s">
        <v>113</v>
      </c>
      <c r="C109" s="72">
        <v>1952</v>
      </c>
      <c r="D109" s="69"/>
      <c r="E109" s="85" t="s">
        <v>148</v>
      </c>
      <c r="F109" s="85">
        <v>5</v>
      </c>
      <c r="G109" s="86">
        <v>1</v>
      </c>
      <c r="H109" s="87">
        <v>1401.13</v>
      </c>
      <c r="I109" s="85">
        <v>32</v>
      </c>
      <c r="J109" s="44">
        <f>SUMIF('2020'!B:B,B109,'2020'!C:C)+SUMIF('2021'!B:B,B109,'2021'!C:C)+SUMIF('2022'!B:B,B109,'2022'!C:C)</f>
        <v>2258604</v>
      </c>
      <c r="K109" s="76">
        <v>44925</v>
      </c>
      <c r="L109" s="88" t="s">
        <v>149</v>
      </c>
    </row>
    <row r="110" spans="1:13" ht="17.25" customHeight="1" x14ac:dyDescent="0.3">
      <c r="A110" s="77" t="s">
        <v>34</v>
      </c>
      <c r="B110" s="34"/>
      <c r="C110" s="72" t="s">
        <v>186</v>
      </c>
      <c r="D110" s="72" t="s">
        <v>186</v>
      </c>
      <c r="E110" s="72" t="s">
        <v>186</v>
      </c>
      <c r="F110" s="72" t="s">
        <v>186</v>
      </c>
      <c r="G110" s="72" t="s">
        <v>186</v>
      </c>
      <c r="H110" s="71">
        <f>SUM(H30:H109)</f>
        <v>172358.97999999992</v>
      </c>
      <c r="I110" s="78">
        <f>SUM(I30:I109)</f>
        <v>4547</v>
      </c>
      <c r="J110" s="71">
        <f>SUM(J30:J109)</f>
        <v>271515953.18000001</v>
      </c>
      <c r="K110" s="69" t="s">
        <v>186</v>
      </c>
      <c r="L110" s="69" t="s">
        <v>186</v>
      </c>
    </row>
    <row r="111" spans="1:13" s="83" customFormat="1" ht="17.25" customHeight="1" x14ac:dyDescent="0.3">
      <c r="A111" s="84" t="s">
        <v>114</v>
      </c>
      <c r="B111" s="221"/>
      <c r="C111" s="80" t="s">
        <v>186</v>
      </c>
      <c r="D111" s="80" t="s">
        <v>186</v>
      </c>
      <c r="E111" s="80" t="s">
        <v>186</v>
      </c>
      <c r="F111" s="80" t="s">
        <v>186</v>
      </c>
      <c r="G111" s="80" t="s">
        <v>186</v>
      </c>
      <c r="H111" s="81">
        <f t="shared" ref="H111:I111" si="6">H110</f>
        <v>172358.97999999992</v>
      </c>
      <c r="I111" s="82">
        <f t="shared" si="6"/>
        <v>4547</v>
      </c>
      <c r="J111" s="81">
        <f t="shared" ref="J111" si="7">J110</f>
        <v>271515953.18000001</v>
      </c>
      <c r="K111" s="80" t="s">
        <v>186</v>
      </c>
      <c r="L111" s="80" t="s">
        <v>186</v>
      </c>
      <c r="M111" s="107"/>
    </row>
    <row r="112" spans="1:13" s="83" customFormat="1" x14ac:dyDescent="0.3">
      <c r="A112" s="235" t="s">
        <v>115</v>
      </c>
      <c r="B112" s="236"/>
      <c r="C112" s="236"/>
      <c r="D112" s="236"/>
      <c r="E112" s="236"/>
      <c r="F112" s="236"/>
      <c r="G112" s="236"/>
      <c r="H112" s="236"/>
      <c r="I112" s="236"/>
      <c r="J112" s="236"/>
      <c r="K112" s="236"/>
      <c r="L112" s="237"/>
    </row>
    <row r="113" spans="1:12" x14ac:dyDescent="0.3">
      <c r="A113" s="238" t="s">
        <v>116</v>
      </c>
      <c r="B113" s="231"/>
      <c r="C113" s="108"/>
      <c r="D113" s="108"/>
      <c r="E113" s="31"/>
      <c r="F113" s="31"/>
      <c r="G113" s="108"/>
      <c r="H113" s="31"/>
      <c r="I113" s="31"/>
      <c r="J113" s="31"/>
      <c r="K113" s="108"/>
      <c r="L113" s="108"/>
    </row>
    <row r="114" spans="1:12" x14ac:dyDescent="0.3">
      <c r="A114" s="209">
        <f>A109+1</f>
        <v>87</v>
      </c>
      <c r="B114" s="109" t="s">
        <v>117</v>
      </c>
      <c r="C114" s="110">
        <v>1917</v>
      </c>
      <c r="D114" s="108"/>
      <c r="E114" s="110"/>
      <c r="F114" s="111">
        <v>2</v>
      </c>
      <c r="G114" s="108"/>
      <c r="H114" s="112">
        <v>1624.8</v>
      </c>
      <c r="I114" s="113">
        <v>44</v>
      </c>
      <c r="J114" s="44">
        <f>SUMIF('2020'!B:B,B114,'2020'!C:C)+SUMIF('2021'!B:B,B114,'2021'!C:C)+SUMIF('2022'!B:B,B114,'2022'!C:C)</f>
        <v>6475938</v>
      </c>
      <c r="K114" s="114">
        <v>44925</v>
      </c>
      <c r="L114" s="110" t="s">
        <v>149</v>
      </c>
    </row>
    <row r="115" spans="1:12" x14ac:dyDescent="0.3">
      <c r="A115" s="187">
        <f>A114+1</f>
        <v>88</v>
      </c>
      <c r="B115" s="188" t="s">
        <v>209</v>
      </c>
      <c r="C115" s="72">
        <v>1917</v>
      </c>
      <c r="D115" s="44"/>
      <c r="E115" s="72" t="s">
        <v>210</v>
      </c>
      <c r="F115" s="189">
        <v>2</v>
      </c>
      <c r="G115" s="62"/>
      <c r="H115" s="74">
        <v>932.89</v>
      </c>
      <c r="I115" s="189">
        <v>36</v>
      </c>
      <c r="J115" s="44">
        <f>SUMIF('2020'!B:B,B115,'2020'!C:C)+SUMIF('2021'!B:B,B115,'2021'!C:C)+SUMIF('2022'!B:B,B115,'2022'!C:C)</f>
        <v>2405880</v>
      </c>
      <c r="K115" s="114">
        <v>44925</v>
      </c>
      <c r="L115" s="110" t="s">
        <v>149</v>
      </c>
    </row>
    <row r="116" spans="1:12" x14ac:dyDescent="0.3">
      <c r="A116" s="228" t="s">
        <v>34</v>
      </c>
      <c r="B116" s="229"/>
      <c r="C116" s="110" t="s">
        <v>186</v>
      </c>
      <c r="D116" s="110" t="s">
        <v>186</v>
      </c>
      <c r="E116" s="110" t="s">
        <v>186</v>
      </c>
      <c r="F116" s="110" t="s">
        <v>186</v>
      </c>
      <c r="G116" s="110" t="s">
        <v>186</v>
      </c>
      <c r="H116" s="31">
        <f>SUM(H114:H115)</f>
        <v>2557.69</v>
      </c>
      <c r="I116" s="115">
        <f t="shared" ref="I116:J116" si="8">SUM(I114:I115)</f>
        <v>80</v>
      </c>
      <c r="J116" s="31">
        <f t="shared" si="8"/>
        <v>8881818</v>
      </c>
      <c r="K116" s="31" t="s">
        <v>186</v>
      </c>
      <c r="L116" s="31" t="s">
        <v>186</v>
      </c>
    </row>
    <row r="117" spans="1:12" s="83" customFormat="1" x14ac:dyDescent="0.3">
      <c r="A117" s="230" t="s">
        <v>119</v>
      </c>
      <c r="B117" s="231"/>
      <c r="C117" s="116" t="s">
        <v>186</v>
      </c>
      <c r="D117" s="116" t="s">
        <v>186</v>
      </c>
      <c r="E117" s="116" t="s">
        <v>186</v>
      </c>
      <c r="F117" s="116" t="s">
        <v>186</v>
      </c>
      <c r="G117" s="116" t="s">
        <v>186</v>
      </c>
      <c r="H117" s="210">
        <f t="shared" ref="H117:I117" si="9">H116</f>
        <v>2557.69</v>
      </c>
      <c r="I117" s="117">
        <f t="shared" si="9"/>
        <v>80</v>
      </c>
      <c r="J117" s="210">
        <f t="shared" ref="J117" si="10">J116</f>
        <v>8881818</v>
      </c>
      <c r="K117" s="210" t="s">
        <v>186</v>
      </c>
      <c r="L117" s="210" t="s">
        <v>186</v>
      </c>
    </row>
    <row r="118" spans="1:12" s="83" customFormat="1" x14ac:dyDescent="0.3">
      <c r="A118" s="235" t="s">
        <v>120</v>
      </c>
      <c r="B118" s="236"/>
      <c r="C118" s="236"/>
      <c r="D118" s="236"/>
      <c r="E118" s="236"/>
      <c r="F118" s="236"/>
      <c r="G118" s="236"/>
      <c r="H118" s="236"/>
      <c r="I118" s="236"/>
      <c r="J118" s="236"/>
      <c r="K118" s="236"/>
      <c r="L118" s="237"/>
    </row>
    <row r="119" spans="1:12" x14ac:dyDescent="0.3">
      <c r="A119" s="238" t="s">
        <v>121</v>
      </c>
      <c r="B119" s="231"/>
      <c r="C119" s="108"/>
      <c r="D119" s="118"/>
      <c r="E119" s="119"/>
      <c r="F119" s="119"/>
      <c r="G119" s="108"/>
      <c r="H119" s="31"/>
      <c r="I119" s="119"/>
      <c r="J119" s="119"/>
      <c r="K119" s="108"/>
      <c r="L119" s="108"/>
    </row>
    <row r="120" spans="1:12" x14ac:dyDescent="0.3">
      <c r="A120" s="209">
        <f>A115+1</f>
        <v>89</v>
      </c>
      <c r="B120" s="109" t="s">
        <v>122</v>
      </c>
      <c r="C120" s="110">
        <v>1936</v>
      </c>
      <c r="D120" s="118"/>
      <c r="E120" s="119" t="s">
        <v>151</v>
      </c>
      <c r="F120" s="22">
        <v>4</v>
      </c>
      <c r="G120" s="108"/>
      <c r="H120" s="31">
        <v>2198.8000000000002</v>
      </c>
      <c r="I120" s="115">
        <v>70</v>
      </c>
      <c r="J120" s="44">
        <f>SUMIF('2020'!B:B,B120,'2020'!C:C)+SUMIF('2021'!B:B,B120,'2021'!C:C)+SUMIF('2022'!B:B,B120,'2022'!C:C)</f>
        <v>768864</v>
      </c>
      <c r="K120" s="114">
        <v>44925</v>
      </c>
      <c r="L120" s="31" t="s">
        <v>149</v>
      </c>
    </row>
    <row r="121" spans="1:12" x14ac:dyDescent="0.3">
      <c r="A121" s="209">
        <f>A120+1</f>
        <v>90</v>
      </c>
      <c r="B121" s="109" t="s">
        <v>123</v>
      </c>
      <c r="C121" s="110">
        <v>1964</v>
      </c>
      <c r="D121" s="118"/>
      <c r="E121" s="31" t="s">
        <v>151</v>
      </c>
      <c r="F121" s="22">
        <v>4</v>
      </c>
      <c r="G121" s="108"/>
      <c r="H121" s="31">
        <v>2193.6</v>
      </c>
      <c r="I121" s="115">
        <v>79</v>
      </c>
      <c r="J121" s="44">
        <f>SUMIF('2020'!B:B,B121,'2020'!C:C)+SUMIF('2021'!B:B,B121,'2021'!C:C)+SUMIF('2022'!B:B,B121,'2022'!C:C)</f>
        <v>769000</v>
      </c>
      <c r="K121" s="114">
        <v>44925</v>
      </c>
      <c r="L121" s="31" t="s">
        <v>149</v>
      </c>
    </row>
    <row r="122" spans="1:12" x14ac:dyDescent="0.3">
      <c r="A122" s="228" t="s">
        <v>34</v>
      </c>
      <c r="B122" s="229"/>
      <c r="C122" s="31" t="s">
        <v>186</v>
      </c>
      <c r="D122" s="31" t="s">
        <v>186</v>
      </c>
      <c r="E122" s="31" t="s">
        <v>186</v>
      </c>
      <c r="F122" s="31" t="s">
        <v>186</v>
      </c>
      <c r="G122" s="31" t="s">
        <v>186</v>
      </c>
      <c r="H122" s="31">
        <f>SUM(H120:H121)</f>
        <v>4392.3999999999996</v>
      </c>
      <c r="I122" s="115">
        <f>SUM(I120:I121)</f>
        <v>149</v>
      </c>
      <c r="J122" s="44">
        <f t="shared" ref="J122" si="11">SUM(J120:J121)</f>
        <v>1537864</v>
      </c>
      <c r="K122" s="31" t="s">
        <v>186</v>
      </c>
      <c r="L122" s="31" t="s">
        <v>186</v>
      </c>
    </row>
    <row r="123" spans="1:12" s="83" customFormat="1" x14ac:dyDescent="0.3">
      <c r="A123" s="232" t="s">
        <v>124</v>
      </c>
      <c r="B123" s="233"/>
      <c r="C123" s="210" t="s">
        <v>186</v>
      </c>
      <c r="D123" s="210" t="s">
        <v>186</v>
      </c>
      <c r="E123" s="210" t="s">
        <v>186</v>
      </c>
      <c r="F123" s="210" t="s">
        <v>186</v>
      </c>
      <c r="G123" s="210" t="s">
        <v>186</v>
      </c>
      <c r="H123" s="210">
        <f>SUM(H122)</f>
        <v>4392.3999999999996</v>
      </c>
      <c r="I123" s="117">
        <f t="shared" ref="I123:J123" si="12">SUM(I122)</f>
        <v>149</v>
      </c>
      <c r="J123" s="210">
        <f t="shared" si="12"/>
        <v>1537864</v>
      </c>
      <c r="K123" s="210" t="s">
        <v>186</v>
      </c>
      <c r="L123" s="210" t="s">
        <v>186</v>
      </c>
    </row>
    <row r="124" spans="1:12" s="83" customFormat="1" x14ac:dyDescent="0.3">
      <c r="A124" s="239" t="s">
        <v>125</v>
      </c>
      <c r="B124" s="239"/>
      <c r="C124" s="239"/>
      <c r="D124" s="239"/>
      <c r="E124" s="239"/>
      <c r="F124" s="239"/>
      <c r="G124" s="239"/>
      <c r="H124" s="239"/>
      <c r="I124" s="239"/>
      <c r="J124" s="239"/>
      <c r="K124" s="239"/>
      <c r="L124" s="239"/>
    </row>
    <row r="125" spans="1:12" x14ac:dyDescent="0.3">
      <c r="A125" s="212" t="s">
        <v>126</v>
      </c>
      <c r="B125" s="120"/>
      <c r="C125" s="108"/>
      <c r="D125" s="118"/>
      <c r="E125" s="119"/>
      <c r="F125" s="119"/>
      <c r="G125" s="118"/>
      <c r="H125" s="119"/>
      <c r="I125" s="119"/>
      <c r="J125" s="119"/>
      <c r="K125" s="108"/>
      <c r="L125" s="108"/>
    </row>
    <row r="126" spans="1:12" x14ac:dyDescent="0.3">
      <c r="A126" s="209">
        <f>A121+1</f>
        <v>91</v>
      </c>
      <c r="B126" s="121" t="s">
        <v>127</v>
      </c>
      <c r="C126" s="110">
        <v>1917</v>
      </c>
      <c r="D126" s="118"/>
      <c r="E126" s="31" t="s">
        <v>151</v>
      </c>
      <c r="F126" s="22">
        <v>3</v>
      </c>
      <c r="G126" s="118"/>
      <c r="H126" s="119">
        <v>1402.7</v>
      </c>
      <c r="I126" s="22">
        <v>36</v>
      </c>
      <c r="J126" s="44">
        <f>SUMIF('2020'!B:B,B126,'2020'!C:C)+SUMIF('2021'!B:B,B126,'2021'!C:C)+SUMIF('2022'!B:B,B126,'2022'!C:C)</f>
        <v>516076</v>
      </c>
      <c r="K126" s="114">
        <v>44925</v>
      </c>
      <c r="L126" s="31" t="s">
        <v>149</v>
      </c>
    </row>
    <row r="127" spans="1:12" x14ac:dyDescent="0.3">
      <c r="A127" s="213" t="s">
        <v>34</v>
      </c>
      <c r="B127" s="122"/>
      <c r="C127" s="31" t="s">
        <v>186</v>
      </c>
      <c r="D127" s="31" t="s">
        <v>186</v>
      </c>
      <c r="E127" s="31" t="s">
        <v>186</v>
      </c>
      <c r="F127" s="31" t="s">
        <v>186</v>
      </c>
      <c r="G127" s="31" t="s">
        <v>186</v>
      </c>
      <c r="H127" s="31">
        <f>SUM(H126:H126)</f>
        <v>1402.7</v>
      </c>
      <c r="I127" s="22">
        <f>SUM(I126:I126)</f>
        <v>36</v>
      </c>
      <c r="J127" s="44">
        <f t="shared" ref="J127" si="13">SUM(J126)</f>
        <v>516076</v>
      </c>
      <c r="K127" s="31" t="s">
        <v>186</v>
      </c>
      <c r="L127" s="31" t="s">
        <v>186</v>
      </c>
    </row>
    <row r="128" spans="1:12" x14ac:dyDescent="0.3">
      <c r="A128" s="211" t="s">
        <v>128</v>
      </c>
      <c r="B128" s="123"/>
      <c r="C128" s="210" t="s">
        <v>186</v>
      </c>
      <c r="D128" s="210" t="s">
        <v>186</v>
      </c>
      <c r="E128" s="210" t="s">
        <v>186</v>
      </c>
      <c r="F128" s="210" t="s">
        <v>186</v>
      </c>
      <c r="G128" s="210" t="s">
        <v>186</v>
      </c>
      <c r="H128" s="210">
        <f t="shared" ref="H128:I128" si="14">H127</f>
        <v>1402.7</v>
      </c>
      <c r="I128" s="117">
        <f t="shared" si="14"/>
        <v>36</v>
      </c>
      <c r="J128" s="210">
        <f>J127</f>
        <v>516076</v>
      </c>
      <c r="K128" s="210" t="s">
        <v>186</v>
      </c>
      <c r="L128" s="210" t="s">
        <v>186</v>
      </c>
    </row>
    <row r="129" spans="1:14" s="83" customFormat="1" x14ac:dyDescent="0.3">
      <c r="A129" s="246" t="s">
        <v>129</v>
      </c>
      <c r="B129" s="247"/>
      <c r="C129" s="247"/>
      <c r="D129" s="247"/>
      <c r="E129" s="247"/>
      <c r="F129" s="247"/>
      <c r="G129" s="247"/>
      <c r="H129" s="247"/>
      <c r="I129" s="247"/>
      <c r="J129" s="247"/>
      <c r="K129" s="247"/>
      <c r="L129" s="247"/>
    </row>
    <row r="130" spans="1:14" x14ac:dyDescent="0.3">
      <c r="A130" s="242" t="s">
        <v>130</v>
      </c>
      <c r="B130" s="243"/>
      <c r="C130" s="108"/>
      <c r="D130" s="118"/>
      <c r="E130" s="119"/>
      <c r="F130" s="119"/>
      <c r="G130" s="118"/>
      <c r="H130" s="119"/>
      <c r="I130" s="119"/>
      <c r="J130" s="119"/>
      <c r="K130" s="108"/>
      <c r="L130" s="108"/>
    </row>
    <row r="131" spans="1:14" x14ac:dyDescent="0.3">
      <c r="A131" s="209">
        <f>A126+1</f>
        <v>92</v>
      </c>
      <c r="B131" s="109" t="s">
        <v>131</v>
      </c>
      <c r="C131" s="110">
        <v>1957</v>
      </c>
      <c r="D131" s="118"/>
      <c r="E131" s="119" t="s">
        <v>151</v>
      </c>
      <c r="F131" s="115">
        <v>2</v>
      </c>
      <c r="G131" s="31"/>
      <c r="H131" s="31">
        <v>341.3</v>
      </c>
      <c r="I131" s="22">
        <v>21</v>
      </c>
      <c r="J131" s="44">
        <f>SUMIF('2020'!B:B,B131,'2020'!C:C)+SUMIF('2021'!B:B,B131,'2021'!C:C)+SUMIF('2022'!B:B,B131,'2022'!C:C)</f>
        <v>1210056.6200000001</v>
      </c>
      <c r="K131" s="114">
        <v>44925</v>
      </c>
      <c r="L131" s="31" t="s">
        <v>149</v>
      </c>
    </row>
    <row r="132" spans="1:14" x14ac:dyDescent="0.3">
      <c r="A132" s="209">
        <f>A131+1</f>
        <v>93</v>
      </c>
      <c r="B132" s="109" t="s">
        <v>132</v>
      </c>
      <c r="C132" s="110">
        <v>1960</v>
      </c>
      <c r="D132" s="118"/>
      <c r="E132" s="119" t="s">
        <v>179</v>
      </c>
      <c r="F132" s="115">
        <v>2</v>
      </c>
      <c r="G132" s="31"/>
      <c r="H132" s="31">
        <v>410.5</v>
      </c>
      <c r="I132" s="22">
        <v>13</v>
      </c>
      <c r="J132" s="44">
        <f>SUMIF('2020'!B:B,B132,'2020'!C:C)+SUMIF('2021'!B:B,B132,'2021'!C:C)+SUMIF('2022'!B:B,B132,'2022'!C:C)</f>
        <v>271341.56</v>
      </c>
      <c r="K132" s="114">
        <v>44925</v>
      </c>
      <c r="L132" s="31" t="s">
        <v>149</v>
      </c>
    </row>
    <row r="133" spans="1:14" x14ac:dyDescent="0.3">
      <c r="A133" s="209">
        <f t="shared" ref="A133:A134" si="15">A132+1</f>
        <v>94</v>
      </c>
      <c r="B133" s="109" t="s">
        <v>133</v>
      </c>
      <c r="C133" s="110">
        <v>1960</v>
      </c>
      <c r="D133" s="118"/>
      <c r="E133" s="31" t="s">
        <v>179</v>
      </c>
      <c r="F133" s="115">
        <v>2</v>
      </c>
      <c r="G133" s="31"/>
      <c r="H133" s="31">
        <v>628.75</v>
      </c>
      <c r="I133" s="22">
        <v>29</v>
      </c>
      <c r="J133" s="44">
        <f>SUMIF('2020'!B:B,B133,'2020'!C:C)+SUMIF('2021'!B:B,B133,'2021'!C:C)+SUMIF('2022'!B:B,B133,'2022'!C:C)</f>
        <v>297836.99</v>
      </c>
      <c r="K133" s="114">
        <v>44925</v>
      </c>
      <c r="L133" s="31" t="s">
        <v>149</v>
      </c>
    </row>
    <row r="134" spans="1:14" x14ac:dyDescent="0.3">
      <c r="A134" s="209">
        <f t="shared" si="15"/>
        <v>95</v>
      </c>
      <c r="B134" s="109" t="s">
        <v>134</v>
      </c>
      <c r="C134" s="110">
        <v>1917</v>
      </c>
      <c r="D134" s="118"/>
      <c r="E134" s="31" t="s">
        <v>179</v>
      </c>
      <c r="F134" s="115">
        <v>2</v>
      </c>
      <c r="G134" s="31"/>
      <c r="H134" s="31">
        <v>235.4</v>
      </c>
      <c r="I134" s="22">
        <v>20</v>
      </c>
      <c r="J134" s="44">
        <f>SUMIF('2020'!B:B,B134,'2020'!C:C)+SUMIF('2021'!B:B,B134,'2021'!C:C)+SUMIF('2022'!B:B,B134,'2022'!C:C)</f>
        <v>263165.33</v>
      </c>
      <c r="K134" s="114">
        <v>44925</v>
      </c>
      <c r="L134" s="31" t="s">
        <v>149</v>
      </c>
    </row>
    <row r="135" spans="1:14" x14ac:dyDescent="0.3">
      <c r="A135" s="244" t="s">
        <v>34</v>
      </c>
      <c r="B135" s="245"/>
      <c r="C135" s="31" t="s">
        <v>186</v>
      </c>
      <c r="D135" s="31" t="s">
        <v>186</v>
      </c>
      <c r="E135" s="31" t="s">
        <v>186</v>
      </c>
      <c r="F135" s="31" t="s">
        <v>186</v>
      </c>
      <c r="G135" s="31" t="s">
        <v>186</v>
      </c>
      <c r="H135" s="31">
        <f>SUM(H131:H134)</f>
        <v>1615.95</v>
      </c>
      <c r="I135" s="115">
        <f>SUM(I131:I134)</f>
        <v>83</v>
      </c>
      <c r="J135" s="44">
        <f t="shared" ref="J135" si="16">SUM(J131:J134)</f>
        <v>2042400.5000000002</v>
      </c>
      <c r="K135" s="31" t="s">
        <v>186</v>
      </c>
      <c r="L135" s="31" t="s">
        <v>186</v>
      </c>
    </row>
    <row r="136" spans="1:14" s="83" customFormat="1" x14ac:dyDescent="0.3">
      <c r="A136" s="240" t="s">
        <v>208</v>
      </c>
      <c r="B136" s="241"/>
      <c r="C136" s="210" t="s">
        <v>186</v>
      </c>
      <c r="D136" s="210" t="s">
        <v>186</v>
      </c>
      <c r="E136" s="210" t="s">
        <v>186</v>
      </c>
      <c r="F136" s="210" t="s">
        <v>186</v>
      </c>
      <c r="G136" s="210" t="s">
        <v>186</v>
      </c>
      <c r="H136" s="210">
        <f t="shared" ref="H136:I136" si="17">H135</f>
        <v>1615.95</v>
      </c>
      <c r="I136" s="210">
        <f t="shared" si="17"/>
        <v>83</v>
      </c>
      <c r="J136" s="210">
        <f t="shared" ref="J136" si="18">J135</f>
        <v>2042400.5000000002</v>
      </c>
      <c r="K136" s="210" t="s">
        <v>186</v>
      </c>
      <c r="L136" s="210" t="s">
        <v>186</v>
      </c>
      <c r="M136" s="107"/>
    </row>
    <row r="137" spans="1:14" x14ac:dyDescent="0.3">
      <c r="A137" s="234" t="s">
        <v>135</v>
      </c>
      <c r="B137" s="234"/>
      <c r="C137" s="80" t="s">
        <v>186</v>
      </c>
      <c r="D137" s="80" t="s">
        <v>186</v>
      </c>
      <c r="E137" s="80" t="s">
        <v>186</v>
      </c>
      <c r="F137" s="80" t="s">
        <v>186</v>
      </c>
      <c r="G137" s="80" t="s">
        <v>186</v>
      </c>
      <c r="H137" s="55">
        <f>H136+H128+H123+H117+H111+H27</f>
        <v>184871.5199999999</v>
      </c>
      <c r="I137" s="55">
        <f>I136+I128+I123+I117+I111+I27</f>
        <v>5000</v>
      </c>
      <c r="J137" s="55">
        <f>J136+J128+J123+J117+J111+J27</f>
        <v>311526889.84000003</v>
      </c>
      <c r="K137" s="80" t="s">
        <v>186</v>
      </c>
      <c r="L137" s="80" t="s">
        <v>186</v>
      </c>
    </row>
    <row r="138" spans="1:14" x14ac:dyDescent="0.3">
      <c r="A138" s="226" t="s">
        <v>181</v>
      </c>
      <c r="B138" s="226"/>
      <c r="C138" s="80" t="s">
        <v>186</v>
      </c>
      <c r="D138" s="80" t="s">
        <v>186</v>
      </c>
      <c r="E138" s="80" t="s">
        <v>186</v>
      </c>
      <c r="F138" s="80" t="s">
        <v>186</v>
      </c>
      <c r="G138" s="80" t="s">
        <v>186</v>
      </c>
      <c r="H138" s="80" t="s">
        <v>186</v>
      </c>
      <c r="I138" s="80" t="s">
        <v>186</v>
      </c>
      <c r="J138" s="81">
        <f>'2020'!C24+'2021'!C125+'2022'!C26</f>
        <v>845874.43292399996</v>
      </c>
      <c r="K138" s="80" t="s">
        <v>186</v>
      </c>
      <c r="L138" s="80" t="s">
        <v>186</v>
      </c>
    </row>
    <row r="139" spans="1:14" x14ac:dyDescent="0.3">
      <c r="A139" s="227" t="s">
        <v>182</v>
      </c>
      <c r="B139" s="227"/>
      <c r="C139" s="80" t="s">
        <v>186</v>
      </c>
      <c r="D139" s="80" t="s">
        <v>186</v>
      </c>
      <c r="E139" s="80" t="s">
        <v>186</v>
      </c>
      <c r="F139" s="80" t="s">
        <v>186</v>
      </c>
      <c r="G139" s="80" t="s">
        <v>186</v>
      </c>
      <c r="H139" s="81" t="s">
        <v>186</v>
      </c>
      <c r="I139" s="81" t="s">
        <v>186</v>
      </c>
      <c r="J139" s="81">
        <f>J137+J138</f>
        <v>312372764.27292401</v>
      </c>
      <c r="K139" s="80" t="s">
        <v>186</v>
      </c>
      <c r="L139" s="80" t="s">
        <v>186</v>
      </c>
      <c r="M139" s="79"/>
      <c r="N139" s="79"/>
    </row>
    <row r="144" spans="1:14" x14ac:dyDescent="0.3">
      <c r="J144" s="151"/>
    </row>
    <row r="147" spans="10:10" x14ac:dyDescent="0.3">
      <c r="J147" s="202"/>
    </row>
  </sheetData>
  <protectedRanges>
    <protectedRange password="CC6F" sqref="I114" name="Диапазон2_9_8_1_1"/>
    <protectedRange password="CC6F" sqref="I115" name="Диапазон2_9_1"/>
  </protectedRanges>
  <autoFilter ref="A17:XEX139"/>
  <mergeCells count="34">
    <mergeCell ref="A113:B113"/>
    <mergeCell ref="A112:L112"/>
    <mergeCell ref="K13:K16"/>
    <mergeCell ref="L13:L16"/>
    <mergeCell ref="C14:C16"/>
    <mergeCell ref="D14:D16"/>
    <mergeCell ref="A28:L28"/>
    <mergeCell ref="A18:L18"/>
    <mergeCell ref="A27:B27"/>
    <mergeCell ref="G13:G16"/>
    <mergeCell ref="H13:H15"/>
    <mergeCell ref="I13:I15"/>
    <mergeCell ref="J13:J15"/>
    <mergeCell ref="A11:L11"/>
    <mergeCell ref="A12:L12"/>
    <mergeCell ref="A13:A15"/>
    <mergeCell ref="B13:B15"/>
    <mergeCell ref="C13:D13"/>
    <mergeCell ref="E13:E16"/>
    <mergeCell ref="F13:F16"/>
    <mergeCell ref="A138:B138"/>
    <mergeCell ref="A139:B139"/>
    <mergeCell ref="A116:B116"/>
    <mergeCell ref="A117:B117"/>
    <mergeCell ref="A122:B122"/>
    <mergeCell ref="A123:B123"/>
    <mergeCell ref="A137:B137"/>
    <mergeCell ref="A118:L118"/>
    <mergeCell ref="A119:B119"/>
    <mergeCell ref="A124:L124"/>
    <mergeCell ref="A136:B136"/>
    <mergeCell ref="A130:B130"/>
    <mergeCell ref="A135:B135"/>
    <mergeCell ref="A129:L129"/>
  </mergeCells>
  <conditionalFormatting sqref="A122">
    <cfRule type="duplicateValues" dxfId="8" priority="45"/>
  </conditionalFormatting>
  <conditionalFormatting sqref="A116 B114">
    <cfRule type="duplicateValues" dxfId="7" priority="799"/>
  </conditionalFormatting>
  <conditionalFormatting sqref="A117">
    <cfRule type="duplicateValues" dxfId="6" priority="800"/>
  </conditionalFormatting>
  <conditionalFormatting sqref="B120:B121">
    <cfRule type="duplicateValues" dxfId="5" priority="817"/>
  </conditionalFormatting>
  <conditionalFormatting sqref="B131:B134">
    <cfRule type="duplicateValues" dxfId="4" priority="818"/>
  </conditionalFormatting>
  <conditionalFormatting sqref="A27">
    <cfRule type="duplicateValues" dxfId="3" priority="820"/>
  </conditionalFormatting>
  <pageMargins left="0.23622047244094491" right="0.23622047244094491" top="0.74803149606299213" bottom="0.47244094488188981" header="0.31496062992125984" footer="0.31496062992125984"/>
  <pageSetup paperSize="9" scale="65" orientation="landscape" r:id="rId1"/>
  <headerFooter>
    <oddFooter>Страница &amp;P&amp;R&amp;A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M31"/>
  <sheetViews>
    <sheetView view="pageBreakPreview" zoomScale="70" zoomScaleNormal="70" zoomScaleSheetLayoutView="70" workbookViewId="0">
      <pane xSplit="2" ySplit="9" topLeftCell="G10" activePane="bottomRight" state="frozen"/>
      <selection activeCell="P738" sqref="P738"/>
      <selection pane="topRight" activeCell="P738" sqref="P738"/>
      <selection pane="bottomLeft" activeCell="P738" sqref="P738"/>
      <selection pane="bottomRight" sqref="A1:XFD1048576"/>
    </sheetView>
  </sheetViews>
  <sheetFormatPr defaultColWidth="9.109375" defaultRowHeight="15.6" x14ac:dyDescent="0.3"/>
  <cols>
    <col min="1" max="1" width="8.33203125" style="136" customWidth="1"/>
    <col min="2" max="2" width="48.88671875" style="137" customWidth="1"/>
    <col min="3" max="3" width="19.88671875" style="61" customWidth="1"/>
    <col min="4" max="4" width="18" style="61" customWidth="1"/>
    <col min="5" max="5" width="18.44140625" style="61" customWidth="1"/>
    <col min="6" max="6" width="19.109375" style="61" bestFit="1" customWidth="1"/>
    <col min="7" max="7" width="16.88671875" style="61" customWidth="1"/>
    <col min="8" max="8" width="16.5546875" style="61" customWidth="1"/>
    <col min="9" max="9" width="17.5546875" style="61" customWidth="1"/>
    <col min="10" max="10" width="7.44140625" style="61" customWidth="1"/>
    <col min="11" max="11" width="10.44140625" style="61" customWidth="1"/>
    <col min="12" max="12" width="9.88671875" style="61" customWidth="1"/>
    <col min="13" max="13" width="13" style="61" bestFit="1" customWidth="1"/>
    <col min="14" max="14" width="14.5546875" style="61" customWidth="1"/>
    <col min="15" max="15" width="13" style="61" bestFit="1" customWidth="1"/>
    <col min="16" max="16" width="16.109375" style="61" customWidth="1"/>
    <col min="17" max="17" width="11.88671875" style="61" customWidth="1"/>
    <col min="18" max="18" width="14.5546875" style="61" customWidth="1"/>
    <col min="19" max="19" width="10.6640625" style="61" customWidth="1"/>
    <col min="20" max="20" width="15.109375" style="61" customWidth="1"/>
    <col min="21" max="21" width="18.44140625" style="61" customWidth="1"/>
    <col min="22" max="22" width="18.5546875" style="61" customWidth="1"/>
    <col min="23" max="23" width="12.44140625" style="56" hidden="1" customWidth="1"/>
    <col min="24" max="24" width="13.44140625" style="56" hidden="1" customWidth="1"/>
    <col min="25" max="25" width="12.6640625" style="56" hidden="1" customWidth="1"/>
    <col min="26" max="26" width="14.44140625" style="56" hidden="1" customWidth="1"/>
    <col min="27" max="29" width="12.44140625" style="56" hidden="1" customWidth="1"/>
    <col min="30" max="30" width="13.109375" style="56" hidden="1" customWidth="1"/>
    <col min="31" max="34" width="12.44140625" style="56" hidden="1" customWidth="1"/>
    <col min="35" max="35" width="10.6640625" style="56" hidden="1" customWidth="1"/>
    <col min="36" max="38" width="9.109375" style="56" hidden="1" customWidth="1"/>
    <col min="39" max="39" width="9.33203125" style="56" hidden="1" customWidth="1"/>
    <col min="40" max="16384" width="9.109375" style="56"/>
  </cols>
  <sheetData>
    <row r="1" spans="1:35" x14ac:dyDescent="0.3">
      <c r="A1" s="289" t="s">
        <v>198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14"/>
      <c r="X1" s="214"/>
      <c r="Y1" s="214"/>
      <c r="Z1" s="214"/>
      <c r="AA1" s="6"/>
      <c r="AB1" s="6"/>
      <c r="AC1" s="6"/>
      <c r="AD1" s="6"/>
      <c r="AE1" s="6"/>
      <c r="AF1" s="6"/>
    </row>
    <row r="2" spans="1:35" x14ac:dyDescent="0.3">
      <c r="A2" s="61"/>
      <c r="B2" s="128"/>
      <c r="C2" s="217"/>
      <c r="D2" s="129"/>
      <c r="E2" s="217"/>
      <c r="F2" s="217"/>
      <c r="G2" s="217"/>
      <c r="H2" s="217"/>
      <c r="I2" s="217"/>
      <c r="J2" s="129"/>
      <c r="K2" s="129"/>
      <c r="L2" s="129"/>
      <c r="M2" s="129"/>
      <c r="N2" s="217"/>
      <c r="O2" s="129"/>
      <c r="P2" s="217"/>
      <c r="Q2" s="129"/>
      <c r="R2" s="217"/>
      <c r="S2" s="129"/>
      <c r="T2" s="217"/>
      <c r="U2" s="129"/>
      <c r="V2" s="217"/>
      <c r="W2" s="217"/>
      <c r="X2" s="217"/>
      <c r="Y2" s="9"/>
      <c r="Z2" s="6"/>
      <c r="AA2" s="6"/>
      <c r="AB2" s="6"/>
      <c r="AC2" s="272" t="s">
        <v>0</v>
      </c>
      <c r="AD2" s="272"/>
      <c r="AE2" s="272"/>
      <c r="AF2" s="6"/>
    </row>
    <row r="3" spans="1:35" ht="11.25" customHeight="1" x14ac:dyDescent="0.3">
      <c r="A3" s="295" t="s">
        <v>1</v>
      </c>
      <c r="B3" s="292" t="s">
        <v>2</v>
      </c>
      <c r="C3" s="273" t="s">
        <v>3</v>
      </c>
      <c r="D3" s="290" t="s">
        <v>4</v>
      </c>
      <c r="E3" s="291"/>
      <c r="F3" s="291"/>
      <c r="G3" s="291"/>
      <c r="H3" s="291"/>
      <c r="I3" s="291"/>
      <c r="J3" s="291"/>
      <c r="K3" s="291"/>
      <c r="L3" s="291"/>
      <c r="M3" s="291"/>
      <c r="N3" s="291"/>
      <c r="O3" s="291"/>
      <c r="P3" s="291"/>
      <c r="Q3" s="291"/>
      <c r="R3" s="291"/>
      <c r="S3" s="291"/>
      <c r="T3" s="291"/>
      <c r="U3" s="291"/>
      <c r="V3" s="291"/>
      <c r="W3" s="15"/>
      <c r="X3" s="16"/>
      <c r="Y3" s="9"/>
      <c r="Z3" s="6"/>
      <c r="AA3" s="6"/>
      <c r="AB3" s="6"/>
      <c r="AC3" s="6"/>
      <c r="AD3" s="6"/>
      <c r="AE3" s="6"/>
      <c r="AF3" s="6"/>
    </row>
    <row r="4" spans="1:35" ht="72.75" customHeight="1" x14ac:dyDescent="0.3">
      <c r="A4" s="296"/>
      <c r="B4" s="293"/>
      <c r="C4" s="274"/>
      <c r="D4" s="275" t="s">
        <v>5</v>
      </c>
      <c r="E4" s="276"/>
      <c r="F4" s="276"/>
      <c r="G4" s="276"/>
      <c r="H4" s="276"/>
      <c r="I4" s="277"/>
      <c r="J4" s="275" t="s">
        <v>6</v>
      </c>
      <c r="K4" s="276"/>
      <c r="L4" s="277"/>
      <c r="M4" s="278" t="s">
        <v>7</v>
      </c>
      <c r="N4" s="279"/>
      <c r="O4" s="278" t="s">
        <v>8</v>
      </c>
      <c r="P4" s="279"/>
      <c r="Q4" s="278" t="s">
        <v>9</v>
      </c>
      <c r="R4" s="279"/>
      <c r="S4" s="278" t="s">
        <v>10</v>
      </c>
      <c r="T4" s="279"/>
      <c r="U4" s="284" t="s">
        <v>11</v>
      </c>
      <c r="V4" s="273" t="s">
        <v>12</v>
      </c>
      <c r="W4" s="19"/>
      <c r="X4" s="19"/>
      <c r="Y4" s="19"/>
      <c r="Z4" s="19"/>
      <c r="AA4" s="19"/>
      <c r="AB4" s="19"/>
      <c r="AC4" s="287" t="s">
        <v>13</v>
      </c>
      <c r="AD4" s="287" t="s">
        <v>14</v>
      </c>
      <c r="AE4" s="287" t="s">
        <v>15</v>
      </c>
      <c r="AF4" s="6"/>
    </row>
    <row r="5" spans="1:35" ht="47.25" customHeight="1" x14ac:dyDescent="0.3">
      <c r="A5" s="296"/>
      <c r="B5" s="293"/>
      <c r="C5" s="274"/>
      <c r="D5" s="284" t="s">
        <v>16</v>
      </c>
      <c r="E5" s="273" t="s">
        <v>17</v>
      </c>
      <c r="F5" s="273" t="s">
        <v>18</v>
      </c>
      <c r="G5" s="273" t="s">
        <v>19</v>
      </c>
      <c r="H5" s="273" t="s">
        <v>20</v>
      </c>
      <c r="I5" s="273" t="s">
        <v>21</v>
      </c>
      <c r="J5" s="284"/>
      <c r="K5" s="284" t="s">
        <v>22</v>
      </c>
      <c r="L5" s="284" t="s">
        <v>23</v>
      </c>
      <c r="M5" s="280"/>
      <c r="N5" s="281"/>
      <c r="O5" s="280"/>
      <c r="P5" s="281"/>
      <c r="Q5" s="280"/>
      <c r="R5" s="281"/>
      <c r="S5" s="280"/>
      <c r="T5" s="281"/>
      <c r="U5" s="285"/>
      <c r="V5" s="274"/>
      <c r="W5" s="19"/>
      <c r="X5" s="19"/>
      <c r="Y5" s="19"/>
      <c r="Z5" s="19"/>
      <c r="AA5" s="19"/>
      <c r="AB5" s="19"/>
      <c r="AC5" s="287"/>
      <c r="AD5" s="287"/>
      <c r="AE5" s="287"/>
      <c r="AF5" s="6"/>
    </row>
    <row r="6" spans="1:35" x14ac:dyDescent="0.3">
      <c r="A6" s="296"/>
      <c r="B6" s="293"/>
      <c r="C6" s="274"/>
      <c r="D6" s="285"/>
      <c r="E6" s="274"/>
      <c r="F6" s="274"/>
      <c r="G6" s="274"/>
      <c r="H6" s="274"/>
      <c r="I6" s="274"/>
      <c r="J6" s="285"/>
      <c r="K6" s="285"/>
      <c r="L6" s="285"/>
      <c r="M6" s="280"/>
      <c r="N6" s="281"/>
      <c r="O6" s="280"/>
      <c r="P6" s="281"/>
      <c r="Q6" s="280"/>
      <c r="R6" s="281"/>
      <c r="S6" s="280"/>
      <c r="T6" s="281"/>
      <c r="U6" s="285"/>
      <c r="V6" s="274"/>
      <c r="W6" s="19" t="s">
        <v>24</v>
      </c>
      <c r="X6" s="19" t="s">
        <v>25</v>
      </c>
      <c r="Y6" s="19" t="s">
        <v>26</v>
      </c>
      <c r="Z6" s="19" t="s">
        <v>27</v>
      </c>
      <c r="AA6" s="19" t="s">
        <v>28</v>
      </c>
      <c r="AB6" s="19"/>
      <c r="AC6" s="287"/>
      <c r="AD6" s="287"/>
      <c r="AE6" s="287"/>
      <c r="AF6" s="6"/>
    </row>
    <row r="7" spans="1:35" ht="54" customHeight="1" x14ac:dyDescent="0.3">
      <c r="A7" s="297"/>
      <c r="B7" s="294"/>
      <c r="C7" s="216"/>
      <c r="D7" s="286"/>
      <c r="E7" s="288"/>
      <c r="F7" s="288"/>
      <c r="G7" s="288"/>
      <c r="H7" s="288"/>
      <c r="I7" s="288"/>
      <c r="J7" s="286"/>
      <c r="K7" s="286"/>
      <c r="L7" s="286"/>
      <c r="M7" s="282"/>
      <c r="N7" s="283"/>
      <c r="O7" s="282"/>
      <c r="P7" s="283"/>
      <c r="Q7" s="282"/>
      <c r="R7" s="283"/>
      <c r="S7" s="282"/>
      <c r="T7" s="283"/>
      <c r="U7" s="286"/>
      <c r="V7" s="288"/>
      <c r="W7" s="19"/>
      <c r="X7" s="19"/>
      <c r="Y7" s="19"/>
      <c r="Z7" s="19"/>
      <c r="AA7" s="19"/>
      <c r="AB7" s="19"/>
      <c r="AC7" s="287"/>
      <c r="AD7" s="287"/>
      <c r="AE7" s="287"/>
      <c r="AF7" s="6"/>
    </row>
    <row r="8" spans="1:35" x14ac:dyDescent="0.3">
      <c r="A8" s="86"/>
      <c r="B8" s="130"/>
      <c r="C8" s="19" t="s">
        <v>29</v>
      </c>
      <c r="D8" s="131" t="s">
        <v>29</v>
      </c>
      <c r="E8" s="19" t="s">
        <v>29</v>
      </c>
      <c r="F8" s="19" t="s">
        <v>29</v>
      </c>
      <c r="G8" s="19" t="s">
        <v>29</v>
      </c>
      <c r="H8" s="19" t="s">
        <v>29</v>
      </c>
      <c r="I8" s="19" t="s">
        <v>29</v>
      </c>
      <c r="J8" s="131" t="s">
        <v>30</v>
      </c>
      <c r="K8" s="131" t="s">
        <v>29</v>
      </c>
      <c r="L8" s="131" t="s">
        <v>29</v>
      </c>
      <c r="M8" s="131" t="s">
        <v>31</v>
      </c>
      <c r="N8" s="19" t="s">
        <v>29</v>
      </c>
      <c r="O8" s="131" t="s">
        <v>31</v>
      </c>
      <c r="P8" s="19" t="s">
        <v>29</v>
      </c>
      <c r="Q8" s="131" t="s">
        <v>31</v>
      </c>
      <c r="R8" s="19" t="s">
        <v>29</v>
      </c>
      <c r="S8" s="131" t="s">
        <v>32</v>
      </c>
      <c r="T8" s="19" t="s">
        <v>29</v>
      </c>
      <c r="U8" s="131" t="s">
        <v>29</v>
      </c>
      <c r="V8" s="19"/>
      <c r="W8" s="19"/>
      <c r="X8" s="19"/>
      <c r="Y8" s="19"/>
      <c r="Z8" s="19"/>
      <c r="AA8" s="19"/>
      <c r="AB8" s="19"/>
      <c r="AC8" s="287"/>
      <c r="AD8" s="287"/>
      <c r="AE8" s="287"/>
      <c r="AF8" s="61"/>
    </row>
    <row r="9" spans="1:35" x14ac:dyDescent="0.3">
      <c r="A9" s="22">
        <v>1</v>
      </c>
      <c r="B9" s="24">
        <v>2</v>
      </c>
      <c r="C9" s="22">
        <v>3</v>
      </c>
      <c r="D9" s="22">
        <v>4</v>
      </c>
      <c r="E9" s="115">
        <v>5</v>
      </c>
      <c r="F9" s="115">
        <v>6</v>
      </c>
      <c r="G9" s="115">
        <v>7</v>
      </c>
      <c r="H9" s="115">
        <v>8</v>
      </c>
      <c r="I9" s="115">
        <v>9</v>
      </c>
      <c r="J9" s="115">
        <v>10</v>
      </c>
      <c r="K9" s="115">
        <v>11</v>
      </c>
      <c r="L9" s="115">
        <v>12</v>
      </c>
      <c r="M9" s="115">
        <v>13</v>
      </c>
      <c r="N9" s="115">
        <v>14</v>
      </c>
      <c r="O9" s="115">
        <v>15</v>
      </c>
      <c r="P9" s="115">
        <v>16</v>
      </c>
      <c r="Q9" s="115">
        <v>17</v>
      </c>
      <c r="R9" s="115">
        <v>18</v>
      </c>
      <c r="S9" s="115">
        <v>20</v>
      </c>
      <c r="T9" s="115">
        <v>21</v>
      </c>
      <c r="U9" s="115">
        <v>22</v>
      </c>
      <c r="V9" s="24">
        <v>23</v>
      </c>
      <c r="W9" s="26"/>
      <c r="X9" s="25"/>
      <c r="Y9" s="25"/>
      <c r="Z9" s="27"/>
      <c r="AA9" s="8"/>
      <c r="AB9" s="8"/>
      <c r="AC9" s="8"/>
      <c r="AD9" s="8"/>
      <c r="AE9" s="8"/>
      <c r="AF9" s="8"/>
    </row>
    <row r="10" spans="1:35" ht="24" customHeight="1" x14ac:dyDescent="0.3">
      <c r="A10" s="267" t="s">
        <v>152</v>
      </c>
      <c r="B10" s="268"/>
      <c r="C10" s="268"/>
      <c r="D10" s="268"/>
      <c r="E10" s="268"/>
      <c r="F10" s="268"/>
      <c r="G10" s="268"/>
      <c r="H10" s="268"/>
      <c r="I10" s="268"/>
      <c r="J10" s="268"/>
      <c r="K10" s="268"/>
      <c r="L10" s="268"/>
      <c r="M10" s="268"/>
      <c r="N10" s="268"/>
      <c r="O10" s="268"/>
      <c r="P10" s="268"/>
      <c r="Q10" s="268"/>
      <c r="R10" s="268"/>
      <c r="S10" s="268"/>
      <c r="T10" s="268"/>
      <c r="U10" s="268"/>
      <c r="V10" s="269"/>
      <c r="W10" s="28" t="s">
        <v>33</v>
      </c>
      <c r="X10" s="29"/>
      <c r="Y10" s="29"/>
      <c r="Z10" s="29"/>
      <c r="AA10" s="29"/>
      <c r="AB10" s="29"/>
      <c r="AC10" s="210"/>
      <c r="AD10" s="210"/>
      <c r="AE10" s="210"/>
      <c r="AF10" s="30"/>
      <c r="AG10" s="6"/>
    </row>
    <row r="11" spans="1:35" x14ac:dyDescent="0.3">
      <c r="A11" s="267" t="s">
        <v>42</v>
      </c>
      <c r="B11" s="268"/>
      <c r="C11" s="268"/>
      <c r="D11" s="268"/>
      <c r="E11" s="268"/>
      <c r="F11" s="268"/>
      <c r="G11" s="268"/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269"/>
      <c r="W11" s="38"/>
      <c r="X11" s="39"/>
      <c r="Y11" s="39"/>
      <c r="Z11" s="39"/>
      <c r="AA11" s="39"/>
      <c r="AB11" s="210"/>
      <c r="AC11" s="210"/>
      <c r="AD11" s="210"/>
      <c r="AE11" s="40"/>
    </row>
    <row r="12" spans="1:35" x14ac:dyDescent="0.3">
      <c r="A12" s="270" t="s">
        <v>43</v>
      </c>
      <c r="B12" s="27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1"/>
      <c r="U12" s="31"/>
      <c r="V12" s="31"/>
      <c r="W12" s="15"/>
      <c r="X12" s="15"/>
      <c r="Y12" s="15"/>
      <c r="Z12" s="15"/>
      <c r="AA12" s="15"/>
      <c r="AB12" s="217"/>
      <c r="AC12" s="41"/>
      <c r="AD12" s="42"/>
      <c r="AE12" s="42"/>
    </row>
    <row r="13" spans="1:35" x14ac:dyDescent="0.3">
      <c r="A13" s="22">
        <v>1</v>
      </c>
      <c r="B13" s="109" t="s">
        <v>105</v>
      </c>
      <c r="C13" s="31">
        <f>D13+K13+L13+N13+P13+R13+T13+V13</f>
        <v>16160721.18</v>
      </c>
      <c r="D13" s="31">
        <f>E13+F13+G13+H13+I13</f>
        <v>16160721.18</v>
      </c>
      <c r="E13" s="31">
        <v>1956806.08</v>
      </c>
      <c r="F13" s="31">
        <v>9744139.3499999996</v>
      </c>
      <c r="G13" s="31">
        <v>1889833.39</v>
      </c>
      <c r="H13" s="31">
        <v>1304986.92</v>
      </c>
      <c r="I13" s="31">
        <v>1264955.44</v>
      </c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15">
        <v>148169.14000000001</v>
      </c>
      <c r="X13" s="15">
        <v>184270.33</v>
      </c>
      <c r="Y13" s="15">
        <v>147076.5</v>
      </c>
      <c r="Z13" s="15"/>
      <c r="AA13" s="15">
        <v>147076.5</v>
      </c>
      <c r="AB13" s="217"/>
      <c r="AC13" s="41">
        <v>94893.65</v>
      </c>
      <c r="AD13" s="42"/>
      <c r="AE13" s="42"/>
    </row>
    <row r="14" spans="1:35" x14ac:dyDescent="0.3">
      <c r="A14" s="228" t="s">
        <v>34</v>
      </c>
      <c r="B14" s="229"/>
      <c r="C14" s="31">
        <f t="shared" ref="C14:V14" si="0">SUM(C13:C13)</f>
        <v>16160721.18</v>
      </c>
      <c r="D14" s="31">
        <f t="shared" si="0"/>
        <v>16160721.18</v>
      </c>
      <c r="E14" s="31">
        <f t="shared" si="0"/>
        <v>1956806.08</v>
      </c>
      <c r="F14" s="31">
        <f t="shared" si="0"/>
        <v>9744139.3499999996</v>
      </c>
      <c r="G14" s="31">
        <f t="shared" si="0"/>
        <v>1889833.39</v>
      </c>
      <c r="H14" s="31">
        <f t="shared" si="0"/>
        <v>1304986.92</v>
      </c>
      <c r="I14" s="31">
        <f t="shared" si="0"/>
        <v>1264955.44</v>
      </c>
      <c r="J14" s="31">
        <f t="shared" si="0"/>
        <v>0</v>
      </c>
      <c r="K14" s="31">
        <f t="shared" si="0"/>
        <v>0</v>
      </c>
      <c r="L14" s="31">
        <f t="shared" si="0"/>
        <v>0</v>
      </c>
      <c r="M14" s="31">
        <f t="shared" si="0"/>
        <v>0</v>
      </c>
      <c r="N14" s="31">
        <f t="shared" si="0"/>
        <v>0</v>
      </c>
      <c r="O14" s="31">
        <f t="shared" si="0"/>
        <v>0</v>
      </c>
      <c r="P14" s="31">
        <f t="shared" si="0"/>
        <v>0</v>
      </c>
      <c r="Q14" s="31">
        <f t="shared" si="0"/>
        <v>0</v>
      </c>
      <c r="R14" s="31">
        <f t="shared" si="0"/>
        <v>0</v>
      </c>
      <c r="S14" s="31">
        <f t="shared" si="0"/>
        <v>0</v>
      </c>
      <c r="T14" s="31">
        <f t="shared" si="0"/>
        <v>0</v>
      </c>
      <c r="U14" s="31">
        <f t="shared" si="0"/>
        <v>0</v>
      </c>
      <c r="V14" s="31">
        <f t="shared" si="0"/>
        <v>0</v>
      </c>
      <c r="W14" s="15"/>
      <c r="X14" s="15"/>
      <c r="Y14" s="15"/>
      <c r="Z14" s="15"/>
      <c r="AA14" s="15"/>
      <c r="AB14" s="217"/>
      <c r="AC14" s="41"/>
      <c r="AD14" s="42"/>
      <c r="AE14" s="42"/>
    </row>
    <row r="15" spans="1:35" x14ac:dyDescent="0.3">
      <c r="A15" s="238" t="s">
        <v>114</v>
      </c>
      <c r="B15" s="231"/>
      <c r="C15" s="210">
        <f t="shared" ref="C15:V15" si="1">C14</f>
        <v>16160721.18</v>
      </c>
      <c r="D15" s="210">
        <f t="shared" si="1"/>
        <v>16160721.18</v>
      </c>
      <c r="E15" s="210">
        <f t="shared" si="1"/>
        <v>1956806.08</v>
      </c>
      <c r="F15" s="210">
        <f t="shared" si="1"/>
        <v>9744139.3499999996</v>
      </c>
      <c r="G15" s="210">
        <f t="shared" si="1"/>
        <v>1889833.39</v>
      </c>
      <c r="H15" s="210">
        <f t="shared" si="1"/>
        <v>1304986.92</v>
      </c>
      <c r="I15" s="210">
        <f t="shared" si="1"/>
        <v>1264955.44</v>
      </c>
      <c r="J15" s="210">
        <f t="shared" si="1"/>
        <v>0</v>
      </c>
      <c r="K15" s="210">
        <f t="shared" si="1"/>
        <v>0</v>
      </c>
      <c r="L15" s="210">
        <f t="shared" si="1"/>
        <v>0</v>
      </c>
      <c r="M15" s="210">
        <f t="shared" si="1"/>
        <v>0</v>
      </c>
      <c r="N15" s="210">
        <f t="shared" si="1"/>
        <v>0</v>
      </c>
      <c r="O15" s="210">
        <f t="shared" si="1"/>
        <v>0</v>
      </c>
      <c r="P15" s="210">
        <f t="shared" si="1"/>
        <v>0</v>
      </c>
      <c r="Q15" s="210">
        <f t="shared" si="1"/>
        <v>0</v>
      </c>
      <c r="R15" s="210">
        <f t="shared" si="1"/>
        <v>0</v>
      </c>
      <c r="S15" s="210">
        <f t="shared" si="1"/>
        <v>0</v>
      </c>
      <c r="T15" s="210">
        <f t="shared" si="1"/>
        <v>0</v>
      </c>
      <c r="U15" s="210">
        <f t="shared" si="1"/>
        <v>0</v>
      </c>
      <c r="V15" s="210">
        <f t="shared" si="1"/>
        <v>0</v>
      </c>
      <c r="W15" s="15"/>
      <c r="X15" s="15"/>
      <c r="Y15" s="15"/>
      <c r="Z15" s="15"/>
      <c r="AA15" s="15"/>
      <c r="AB15" s="217"/>
      <c r="AC15" s="41"/>
      <c r="AD15" s="42"/>
      <c r="AE15" s="42"/>
    </row>
    <row r="16" spans="1:35" x14ac:dyDescent="0.3">
      <c r="A16" s="267" t="s">
        <v>129</v>
      </c>
      <c r="B16" s="268"/>
      <c r="C16" s="268"/>
      <c r="D16" s="268"/>
      <c r="E16" s="268"/>
      <c r="F16" s="268"/>
      <c r="G16" s="268"/>
      <c r="H16" s="268"/>
      <c r="I16" s="268"/>
      <c r="J16" s="268"/>
      <c r="K16" s="268"/>
      <c r="L16" s="268"/>
      <c r="M16" s="268"/>
      <c r="N16" s="268"/>
      <c r="O16" s="268"/>
      <c r="P16" s="268"/>
      <c r="Q16" s="268"/>
      <c r="R16" s="268"/>
      <c r="S16" s="268"/>
      <c r="T16" s="268"/>
      <c r="U16" s="268"/>
      <c r="V16" s="269"/>
      <c r="W16" s="48"/>
      <c r="X16" s="217"/>
      <c r="Y16" s="217"/>
      <c r="Z16" s="217"/>
      <c r="AA16" s="217"/>
      <c r="AB16" s="217"/>
      <c r="AC16" s="217"/>
      <c r="AD16" s="217"/>
      <c r="AE16" s="217"/>
      <c r="AF16" s="9"/>
      <c r="AG16" s="6"/>
      <c r="AH16" s="6"/>
      <c r="AI16" s="6"/>
    </row>
    <row r="17" spans="1:38" x14ac:dyDescent="0.3">
      <c r="A17" s="132" t="s">
        <v>130</v>
      </c>
      <c r="B17" s="132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1"/>
      <c r="P17" s="31"/>
      <c r="Q17" s="31"/>
      <c r="R17" s="31"/>
      <c r="S17" s="31"/>
      <c r="T17" s="31"/>
      <c r="U17" s="31"/>
      <c r="V17" s="31"/>
      <c r="W17" s="15"/>
      <c r="X17" s="217"/>
      <c r="Y17" s="217"/>
      <c r="Z17" s="217"/>
      <c r="AA17" s="217"/>
      <c r="AB17" s="217"/>
      <c r="AC17" s="217"/>
      <c r="AD17" s="217"/>
      <c r="AE17" s="217"/>
      <c r="AF17" s="9"/>
      <c r="AG17" s="6"/>
      <c r="AH17" s="6"/>
      <c r="AI17" s="6"/>
    </row>
    <row r="18" spans="1:38" x14ac:dyDescent="0.3">
      <c r="A18" s="66">
        <f>A13+1</f>
        <v>2</v>
      </c>
      <c r="B18" s="36" t="s">
        <v>131</v>
      </c>
      <c r="C18" s="31">
        <f>D18+K18+L18+N18+P18+R18+T18+U18+V18</f>
        <v>608616</v>
      </c>
      <c r="D18" s="31">
        <f>E18+F18+G18+H18+I18</f>
        <v>608616</v>
      </c>
      <c r="E18" s="44">
        <v>608616</v>
      </c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  <c r="W18" s="15"/>
      <c r="X18" s="217"/>
      <c r="Y18" s="217"/>
      <c r="Z18" s="217"/>
      <c r="AA18" s="217"/>
      <c r="AB18" s="217"/>
      <c r="AC18" s="217"/>
      <c r="AD18" s="217"/>
      <c r="AE18" s="217"/>
      <c r="AF18" s="9"/>
      <c r="AG18" s="6"/>
      <c r="AH18" s="6"/>
      <c r="AI18" s="6"/>
    </row>
    <row r="19" spans="1:38" x14ac:dyDescent="0.3">
      <c r="A19" s="22">
        <f>A18+1</f>
        <v>3</v>
      </c>
      <c r="B19" s="109" t="s">
        <v>133</v>
      </c>
      <c r="C19" s="31">
        <f>D19+K19+L19+N19+P19+R19+T19+U19+V19</f>
        <v>297836.99</v>
      </c>
      <c r="D19" s="31">
        <f>E19+F19+G19+H19+I19</f>
        <v>297836.99</v>
      </c>
      <c r="E19" s="31">
        <v>297836.99</v>
      </c>
      <c r="F19" s="31"/>
      <c r="G19" s="31"/>
      <c r="H19" s="31"/>
      <c r="I19" s="31"/>
      <c r="J19" s="31"/>
      <c r="K19" s="31"/>
      <c r="L19" s="31"/>
      <c r="M19" s="31"/>
      <c r="N19" s="31"/>
      <c r="O19" s="31"/>
      <c r="P19" s="31"/>
      <c r="Q19" s="31"/>
      <c r="R19" s="31"/>
      <c r="S19" s="31"/>
      <c r="T19" s="31"/>
      <c r="U19" s="31"/>
      <c r="V19" s="31"/>
      <c r="W19" s="15"/>
      <c r="X19" s="217"/>
      <c r="Y19" s="217"/>
      <c r="Z19" s="217">
        <v>134109.74</v>
      </c>
      <c r="AA19" s="217"/>
      <c r="AB19" s="217"/>
      <c r="AC19" s="217"/>
      <c r="AD19" s="217"/>
      <c r="AE19" s="217"/>
      <c r="AF19" s="9"/>
      <c r="AG19" s="6"/>
      <c r="AH19" s="6"/>
      <c r="AI19" s="6"/>
    </row>
    <row r="20" spans="1:38" x14ac:dyDescent="0.3">
      <c r="A20" s="133">
        <f>A19+1</f>
        <v>4</v>
      </c>
      <c r="B20" s="34" t="s">
        <v>134</v>
      </c>
      <c r="C20" s="44">
        <f>D20+K20+L20+N20+P20+R20+S20+U20+V20+W20</f>
        <v>263165.33</v>
      </c>
      <c r="D20" s="44">
        <f>E20+F20+G20+H20+I20</f>
        <v>263165.33</v>
      </c>
      <c r="E20" s="44">
        <v>263165.33</v>
      </c>
      <c r="F20" s="44"/>
      <c r="G20" s="44"/>
      <c r="H20" s="44"/>
      <c r="I20" s="44"/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15">
        <f>C20-D20-K20-L20-N20-P20-R20-S20-U20-V20-W20</f>
        <v>0</v>
      </c>
      <c r="Y20" s="15"/>
      <c r="Z20" s="15"/>
      <c r="AA20" s="217"/>
      <c r="AB20" s="217">
        <v>81534.259999999995</v>
      </c>
      <c r="AC20" s="217"/>
      <c r="AD20" s="217"/>
      <c r="AE20" s="217"/>
      <c r="AF20" s="217"/>
      <c r="AG20" s="217">
        <v>81109.16</v>
      </c>
      <c r="AH20" s="217">
        <v>155054.15</v>
      </c>
      <c r="AI20" s="9"/>
      <c r="AJ20" s="6">
        <v>413375.15</v>
      </c>
      <c r="AK20" s="6">
        <v>145813.14000000001</v>
      </c>
      <c r="AL20" s="6"/>
    </row>
    <row r="21" spans="1:38" x14ac:dyDescent="0.3">
      <c r="A21" s="134" t="s">
        <v>34</v>
      </c>
      <c r="B21" s="134"/>
      <c r="C21" s="31">
        <f>SUM(C18:C20)</f>
        <v>1169618.32</v>
      </c>
      <c r="D21" s="31">
        <f t="shared" ref="D21:V21" si="2">SUM(D18:D20)</f>
        <v>1169618.32</v>
      </c>
      <c r="E21" s="31">
        <f t="shared" si="2"/>
        <v>1169618.32</v>
      </c>
      <c r="F21" s="31">
        <f t="shared" si="2"/>
        <v>0</v>
      </c>
      <c r="G21" s="31">
        <f t="shared" si="2"/>
        <v>0</v>
      </c>
      <c r="H21" s="31">
        <f t="shared" si="2"/>
        <v>0</v>
      </c>
      <c r="I21" s="31">
        <f t="shared" si="2"/>
        <v>0</v>
      </c>
      <c r="J21" s="31">
        <f t="shared" si="2"/>
        <v>0</v>
      </c>
      <c r="K21" s="31">
        <f t="shared" si="2"/>
        <v>0</v>
      </c>
      <c r="L21" s="31">
        <f t="shared" si="2"/>
        <v>0</v>
      </c>
      <c r="M21" s="31">
        <f t="shared" si="2"/>
        <v>0</v>
      </c>
      <c r="N21" s="31">
        <f t="shared" si="2"/>
        <v>0</v>
      </c>
      <c r="O21" s="31">
        <f t="shared" si="2"/>
        <v>0</v>
      </c>
      <c r="P21" s="31">
        <f t="shared" si="2"/>
        <v>0</v>
      </c>
      <c r="Q21" s="31">
        <f t="shared" si="2"/>
        <v>0</v>
      </c>
      <c r="R21" s="31">
        <f t="shared" si="2"/>
        <v>0</v>
      </c>
      <c r="S21" s="31">
        <f t="shared" si="2"/>
        <v>0</v>
      </c>
      <c r="T21" s="31">
        <f t="shared" si="2"/>
        <v>0</v>
      </c>
      <c r="U21" s="31">
        <f t="shared" si="2"/>
        <v>0</v>
      </c>
      <c r="V21" s="31">
        <f t="shared" si="2"/>
        <v>0</v>
      </c>
      <c r="W21" s="37"/>
      <c r="X21" s="217"/>
      <c r="Y21" s="217"/>
      <c r="Z21" s="217"/>
      <c r="AA21" s="217"/>
      <c r="AB21" s="217"/>
      <c r="AC21" s="217"/>
      <c r="AD21" s="217"/>
      <c r="AE21" s="217"/>
      <c r="AF21" s="9"/>
      <c r="AG21" s="6"/>
      <c r="AH21" s="6"/>
      <c r="AI21" s="6"/>
    </row>
    <row r="22" spans="1:38" x14ac:dyDescent="0.3">
      <c r="A22" s="265" t="s">
        <v>208</v>
      </c>
      <c r="B22" s="266"/>
      <c r="C22" s="210">
        <f t="shared" ref="C22:V22" si="3">C21</f>
        <v>1169618.32</v>
      </c>
      <c r="D22" s="210">
        <f t="shared" si="3"/>
        <v>1169618.32</v>
      </c>
      <c r="E22" s="210">
        <f t="shared" si="3"/>
        <v>1169618.32</v>
      </c>
      <c r="F22" s="210">
        <f t="shared" si="3"/>
        <v>0</v>
      </c>
      <c r="G22" s="210">
        <f t="shared" si="3"/>
        <v>0</v>
      </c>
      <c r="H22" s="210">
        <f t="shared" si="3"/>
        <v>0</v>
      </c>
      <c r="I22" s="210">
        <f t="shared" si="3"/>
        <v>0</v>
      </c>
      <c r="J22" s="210">
        <f t="shared" si="3"/>
        <v>0</v>
      </c>
      <c r="K22" s="210">
        <f t="shared" si="3"/>
        <v>0</v>
      </c>
      <c r="L22" s="210">
        <f t="shared" si="3"/>
        <v>0</v>
      </c>
      <c r="M22" s="210">
        <f t="shared" si="3"/>
        <v>0</v>
      </c>
      <c r="N22" s="210">
        <f t="shared" si="3"/>
        <v>0</v>
      </c>
      <c r="O22" s="210">
        <f t="shared" si="3"/>
        <v>0</v>
      </c>
      <c r="P22" s="210">
        <f t="shared" si="3"/>
        <v>0</v>
      </c>
      <c r="Q22" s="210">
        <f t="shared" si="3"/>
        <v>0</v>
      </c>
      <c r="R22" s="210">
        <f t="shared" si="3"/>
        <v>0</v>
      </c>
      <c r="S22" s="210">
        <f t="shared" si="3"/>
        <v>0</v>
      </c>
      <c r="T22" s="210">
        <f t="shared" si="3"/>
        <v>0</v>
      </c>
      <c r="U22" s="210">
        <f t="shared" si="3"/>
        <v>0</v>
      </c>
      <c r="V22" s="210">
        <f t="shared" si="3"/>
        <v>0</v>
      </c>
      <c r="W22" s="37"/>
      <c r="X22" s="217"/>
      <c r="Y22" s="217"/>
      <c r="Z22" s="217"/>
      <c r="AA22" s="217"/>
      <c r="AB22" s="217"/>
      <c r="AC22" s="217"/>
      <c r="AD22" s="217"/>
      <c r="AE22" s="217"/>
      <c r="AF22" s="9"/>
      <c r="AG22" s="6"/>
      <c r="AH22" s="6"/>
      <c r="AI22" s="6"/>
    </row>
    <row r="23" spans="1:38" x14ac:dyDescent="0.3">
      <c r="A23" s="238" t="s">
        <v>135</v>
      </c>
      <c r="B23" s="231"/>
      <c r="C23" s="210">
        <f>C22+C15</f>
        <v>17330339.5</v>
      </c>
      <c r="D23" s="210">
        <f t="shared" ref="D23:V23" si="4">D22+D15</f>
        <v>17330339.5</v>
      </c>
      <c r="E23" s="210">
        <f t="shared" si="4"/>
        <v>3126424.4000000004</v>
      </c>
      <c r="F23" s="210">
        <f t="shared" si="4"/>
        <v>9744139.3499999996</v>
      </c>
      <c r="G23" s="210">
        <f t="shared" si="4"/>
        <v>1889833.39</v>
      </c>
      <c r="H23" s="210">
        <f t="shared" si="4"/>
        <v>1304986.92</v>
      </c>
      <c r="I23" s="210">
        <f t="shared" si="4"/>
        <v>1264955.44</v>
      </c>
      <c r="J23" s="210">
        <f t="shared" si="4"/>
        <v>0</v>
      </c>
      <c r="K23" s="210">
        <f t="shared" si="4"/>
        <v>0</v>
      </c>
      <c r="L23" s="210">
        <f t="shared" si="4"/>
        <v>0</v>
      </c>
      <c r="M23" s="210">
        <f t="shared" si="4"/>
        <v>0</v>
      </c>
      <c r="N23" s="210">
        <f t="shared" si="4"/>
        <v>0</v>
      </c>
      <c r="O23" s="210">
        <f t="shared" si="4"/>
        <v>0</v>
      </c>
      <c r="P23" s="210">
        <f t="shared" si="4"/>
        <v>0</v>
      </c>
      <c r="Q23" s="210">
        <f t="shared" si="4"/>
        <v>0</v>
      </c>
      <c r="R23" s="210">
        <f t="shared" si="4"/>
        <v>0</v>
      </c>
      <c r="S23" s="210">
        <f t="shared" si="4"/>
        <v>0</v>
      </c>
      <c r="T23" s="210">
        <f t="shared" si="4"/>
        <v>0</v>
      </c>
      <c r="U23" s="210">
        <f t="shared" si="4"/>
        <v>0</v>
      </c>
      <c r="V23" s="210">
        <f t="shared" si="4"/>
        <v>0</v>
      </c>
      <c r="W23" s="135"/>
      <c r="X23" s="31"/>
      <c r="Y23" s="31"/>
      <c r="Z23" s="31"/>
      <c r="AA23" s="31"/>
      <c r="AB23" s="31"/>
      <c r="AC23" s="31"/>
      <c r="AD23" s="31"/>
      <c r="AE23" s="31"/>
      <c r="AF23" s="32"/>
      <c r="AG23" s="30"/>
      <c r="AH23" s="49"/>
      <c r="AI23" s="6"/>
    </row>
    <row r="24" spans="1:38" x14ac:dyDescent="0.3">
      <c r="A24" s="226" t="s">
        <v>181</v>
      </c>
      <c r="B24" s="226"/>
      <c r="C24" s="55">
        <f>(C23-V23)*0.0214</f>
        <v>370869.26529999997</v>
      </c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</row>
    <row r="25" spans="1:38" ht="31.95" customHeight="1" x14ac:dyDescent="0.3">
      <c r="A25" s="227" t="s">
        <v>182</v>
      </c>
      <c r="B25" s="227"/>
      <c r="C25" s="55">
        <f>C23+C24</f>
        <v>17701208.765299998</v>
      </c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</row>
    <row r="26" spans="1:38" x14ac:dyDescent="0.3">
      <c r="C26" s="217"/>
      <c r="D26" s="217"/>
      <c r="E26" s="217"/>
      <c r="F26" s="217"/>
      <c r="G26" s="217"/>
      <c r="H26" s="217"/>
      <c r="I26" s="217"/>
      <c r="J26" s="217"/>
      <c r="K26" s="217"/>
      <c r="L26" s="217"/>
      <c r="M26" s="217"/>
      <c r="N26" s="217"/>
      <c r="O26" s="217"/>
      <c r="P26" s="217"/>
      <c r="Q26" s="217"/>
      <c r="R26" s="217"/>
      <c r="S26" s="217"/>
      <c r="T26" s="217"/>
      <c r="U26" s="217"/>
      <c r="V26" s="217"/>
    </row>
    <row r="27" spans="1:38" x14ac:dyDescent="0.3">
      <c r="C27" s="217"/>
      <c r="D27" s="217"/>
      <c r="E27" s="217"/>
      <c r="F27" s="217"/>
      <c r="G27" s="217"/>
      <c r="H27" s="217"/>
      <c r="I27" s="217"/>
      <c r="J27" s="217"/>
      <c r="K27" s="217"/>
      <c r="L27" s="217"/>
      <c r="M27" s="217"/>
      <c r="N27" s="217"/>
      <c r="O27" s="217"/>
      <c r="P27" s="217"/>
      <c r="Q27" s="217"/>
      <c r="R27" s="217"/>
      <c r="S27" s="217"/>
      <c r="T27" s="217"/>
      <c r="U27" s="217"/>
      <c r="V27" s="217"/>
    </row>
    <row r="28" spans="1:38" x14ac:dyDescent="0.3">
      <c r="H28" s="217"/>
    </row>
    <row r="31" spans="1:38" x14ac:dyDescent="0.3">
      <c r="F31" s="217"/>
    </row>
  </sheetData>
  <autoFilter ref="A8:AN15"/>
  <mergeCells count="36">
    <mergeCell ref="A1:V1"/>
    <mergeCell ref="F5:F7"/>
    <mergeCell ref="G5:G7"/>
    <mergeCell ref="I5:I7"/>
    <mergeCell ref="D3:V3"/>
    <mergeCell ref="B3:B7"/>
    <mergeCell ref="A3:A7"/>
    <mergeCell ref="J5:J7"/>
    <mergeCell ref="K5:K7"/>
    <mergeCell ref="H5:H7"/>
    <mergeCell ref="AC2:AE2"/>
    <mergeCell ref="C3:C6"/>
    <mergeCell ref="D4:I4"/>
    <mergeCell ref="J4:L4"/>
    <mergeCell ref="M4:N7"/>
    <mergeCell ref="O4:P7"/>
    <mergeCell ref="Q4:R7"/>
    <mergeCell ref="S4:T7"/>
    <mergeCell ref="U4:U7"/>
    <mergeCell ref="AC4:AC8"/>
    <mergeCell ref="AD4:AD8"/>
    <mergeCell ref="AE4:AE8"/>
    <mergeCell ref="D5:D7"/>
    <mergeCell ref="L5:L7"/>
    <mergeCell ref="V4:V7"/>
    <mergeCell ref="E5:E7"/>
    <mergeCell ref="A24:B24"/>
    <mergeCell ref="A25:B25"/>
    <mergeCell ref="A22:B22"/>
    <mergeCell ref="A10:V10"/>
    <mergeCell ref="A11:V11"/>
    <mergeCell ref="A16:V16"/>
    <mergeCell ref="A14:B14"/>
    <mergeCell ref="A15:B15"/>
    <mergeCell ref="A12:B12"/>
    <mergeCell ref="A23:B23"/>
  </mergeCells>
  <pageMargins left="0.23622047244094491" right="0.23622047244094491" top="0.55118110236220474" bottom="0.39370078740157483" header="0.31496062992125984" footer="0.28000000000000003"/>
  <pageSetup paperSize="9" scale="38" orientation="landscape" r:id="rId1"/>
  <headerFooter>
    <oddFooter>&amp;CСтраница &amp;P&amp;RРаздел II</oddFooter>
  </headerFooter>
  <rowBreaks count="1" manualBreakCount="1">
    <brk id="531" max="23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126"/>
  <sheetViews>
    <sheetView view="pageBreakPreview" zoomScale="60" zoomScaleNormal="70" workbookViewId="0">
      <pane xSplit="3" ySplit="8" topLeftCell="L99" activePane="bottomRight" state="frozen"/>
      <selection pane="topRight" activeCell="D1" sqref="D1"/>
      <selection pane="bottomLeft" activeCell="A9" sqref="A9"/>
      <selection pane="bottomRight" activeCell="A20" sqref="A20:B20"/>
    </sheetView>
  </sheetViews>
  <sheetFormatPr defaultColWidth="9.109375" defaultRowHeight="15.6" x14ac:dyDescent="0.3"/>
  <cols>
    <col min="1" max="1" width="6.33203125" style="57" customWidth="1"/>
    <col min="2" max="2" width="54.33203125" style="58" customWidth="1"/>
    <col min="3" max="3" width="20.44140625" style="217" customWidth="1"/>
    <col min="4" max="4" width="19.109375" style="217" customWidth="1"/>
    <col min="5" max="5" width="17.88671875" style="217" customWidth="1"/>
    <col min="6" max="6" width="18" style="217" customWidth="1"/>
    <col min="7" max="7" width="19" style="217" customWidth="1"/>
    <col min="8" max="8" width="16.5546875" style="217" customWidth="1"/>
    <col min="9" max="9" width="19.6640625" style="217" customWidth="1"/>
    <col min="10" max="10" width="8.44140625" style="217" customWidth="1"/>
    <col min="11" max="11" width="13" style="217" customWidth="1"/>
    <col min="12" max="12" width="14.5546875" style="217" customWidth="1"/>
    <col min="13" max="13" width="12.5546875" style="217" customWidth="1"/>
    <col min="14" max="14" width="19.109375" style="217" customWidth="1"/>
    <col min="15" max="15" width="11.88671875" style="217" customWidth="1"/>
    <col min="16" max="16" width="18.6640625" style="217" customWidth="1"/>
    <col min="17" max="17" width="13" style="217" customWidth="1"/>
    <col min="18" max="18" width="19.5546875" style="217" customWidth="1"/>
    <col min="19" max="19" width="11.6640625" style="217" customWidth="1"/>
    <col min="20" max="20" width="17.5546875" style="217" customWidth="1"/>
    <col min="21" max="21" width="16.33203125" style="217" customWidth="1"/>
    <col min="22" max="22" width="19.6640625" style="217" customWidth="1"/>
    <col min="23" max="23" width="16.44140625" style="7" hidden="1" customWidth="1"/>
    <col min="24" max="27" width="14.44140625" style="7" hidden="1" customWidth="1"/>
    <col min="28" max="29" width="16.88671875" style="178" hidden="1" customWidth="1"/>
    <col min="30" max="30" width="15.77734375" style="178" hidden="1" customWidth="1"/>
    <col min="31" max="31" width="17.77734375" style="178" hidden="1" customWidth="1"/>
    <col min="32" max="32" width="15.77734375" style="178" hidden="1" customWidth="1"/>
    <col min="33" max="33" width="9.109375" style="7" hidden="1" customWidth="1"/>
    <col min="34" max="35" width="9.109375" style="7" customWidth="1"/>
    <col min="36" max="36" width="9.33203125" style="7" customWidth="1"/>
    <col min="37" max="43" width="9.109375" style="7" customWidth="1"/>
    <col min="44" max="16384" width="9.109375" style="7"/>
  </cols>
  <sheetData>
    <row r="1" spans="1:32" x14ac:dyDescent="0.3">
      <c r="A1" s="289" t="s">
        <v>199</v>
      </c>
      <c r="B1" s="289"/>
      <c r="C1" s="289"/>
      <c r="D1" s="289"/>
      <c r="E1" s="289"/>
      <c r="F1" s="289"/>
      <c r="G1" s="289"/>
      <c r="H1" s="289"/>
      <c r="I1" s="289"/>
      <c r="J1" s="289"/>
      <c r="K1" s="289"/>
      <c r="L1" s="289"/>
      <c r="M1" s="289"/>
      <c r="N1" s="289"/>
      <c r="O1" s="289"/>
      <c r="P1" s="289"/>
      <c r="Q1" s="289"/>
      <c r="R1" s="289"/>
      <c r="S1" s="289"/>
      <c r="T1" s="289"/>
      <c r="U1" s="289"/>
      <c r="V1" s="289"/>
      <c r="W1" s="214"/>
      <c r="X1" s="214"/>
      <c r="Y1" s="214"/>
      <c r="Z1" s="214"/>
      <c r="AA1" s="6"/>
      <c r="AB1" s="172"/>
      <c r="AC1" s="172"/>
      <c r="AD1" s="172"/>
    </row>
    <row r="2" spans="1:32" x14ac:dyDescent="0.3">
      <c r="A2" s="8"/>
      <c r="B2" s="9"/>
      <c r="W2" s="217"/>
      <c r="X2" s="217"/>
      <c r="Y2" s="217"/>
      <c r="Z2" s="6"/>
      <c r="AA2" s="6"/>
      <c r="AB2" s="172"/>
      <c r="AC2" s="339"/>
      <c r="AD2" s="339"/>
    </row>
    <row r="3" spans="1:32" ht="46.8" x14ac:dyDescent="0.3">
      <c r="A3" s="10" t="s">
        <v>1</v>
      </c>
      <c r="B3" s="11" t="s">
        <v>2</v>
      </c>
      <c r="C3" s="12" t="s">
        <v>3</v>
      </c>
      <c r="D3" s="13" t="s">
        <v>4</v>
      </c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5"/>
      <c r="X3" s="15"/>
      <c r="Y3" s="16"/>
      <c r="Z3" s="6"/>
      <c r="AA3" s="6"/>
      <c r="AB3" s="172"/>
      <c r="AC3" s="172"/>
      <c r="AD3" s="172"/>
    </row>
    <row r="4" spans="1:32" ht="15" customHeight="1" x14ac:dyDescent="0.3">
      <c r="A4" s="17"/>
      <c r="B4" s="18"/>
      <c r="C4" s="215"/>
      <c r="D4" s="340" t="s">
        <v>5</v>
      </c>
      <c r="E4" s="341"/>
      <c r="F4" s="341"/>
      <c r="G4" s="341"/>
      <c r="H4" s="341"/>
      <c r="I4" s="342"/>
      <c r="J4" s="340" t="s">
        <v>6</v>
      </c>
      <c r="K4" s="341"/>
      <c r="L4" s="342"/>
      <c r="M4" s="333" t="s">
        <v>7</v>
      </c>
      <c r="N4" s="334"/>
      <c r="O4" s="333" t="s">
        <v>8</v>
      </c>
      <c r="P4" s="334"/>
      <c r="Q4" s="333" t="s">
        <v>9</v>
      </c>
      <c r="R4" s="334"/>
      <c r="S4" s="333" t="s">
        <v>10</v>
      </c>
      <c r="T4" s="334"/>
      <c r="U4" s="273" t="s">
        <v>11</v>
      </c>
      <c r="V4" s="333" t="s">
        <v>12</v>
      </c>
      <c r="W4" s="301" t="s">
        <v>185</v>
      </c>
      <c r="X4" s="301" t="s">
        <v>25</v>
      </c>
      <c r="Y4" s="301" t="s">
        <v>24</v>
      </c>
      <c r="Z4" s="301" t="s">
        <v>27</v>
      </c>
      <c r="AA4" s="301" t="s">
        <v>118</v>
      </c>
      <c r="AB4" s="302" t="s">
        <v>28</v>
      </c>
      <c r="AC4" s="323" t="s">
        <v>13</v>
      </c>
      <c r="AD4" s="323" t="s">
        <v>14</v>
      </c>
      <c r="AE4" s="323" t="s">
        <v>15</v>
      </c>
      <c r="AF4" s="324" t="s">
        <v>184</v>
      </c>
    </row>
    <row r="5" spans="1:32" ht="15" customHeight="1" x14ac:dyDescent="0.3">
      <c r="A5" s="17"/>
      <c r="B5" s="18"/>
      <c r="C5" s="215"/>
      <c r="D5" s="273" t="s">
        <v>16</v>
      </c>
      <c r="E5" s="273" t="s">
        <v>17</v>
      </c>
      <c r="F5" s="273" t="s">
        <v>18</v>
      </c>
      <c r="G5" s="273" t="s">
        <v>19</v>
      </c>
      <c r="H5" s="273" t="s">
        <v>20</v>
      </c>
      <c r="I5" s="273" t="s">
        <v>21</v>
      </c>
      <c r="J5" s="273"/>
      <c r="K5" s="273" t="s">
        <v>22</v>
      </c>
      <c r="L5" s="273" t="s">
        <v>23</v>
      </c>
      <c r="M5" s="335"/>
      <c r="N5" s="336"/>
      <c r="O5" s="335"/>
      <c r="P5" s="336"/>
      <c r="Q5" s="335"/>
      <c r="R5" s="336"/>
      <c r="S5" s="335"/>
      <c r="T5" s="336"/>
      <c r="U5" s="274"/>
      <c r="V5" s="335"/>
      <c r="W5" s="274"/>
      <c r="X5" s="274"/>
      <c r="Y5" s="274"/>
      <c r="Z5" s="274"/>
      <c r="AA5" s="274"/>
      <c r="AB5" s="303"/>
      <c r="AC5" s="323"/>
      <c r="AD5" s="323"/>
      <c r="AE5" s="323"/>
      <c r="AF5" s="325"/>
    </row>
    <row r="6" spans="1:32" x14ac:dyDescent="0.3">
      <c r="A6" s="17"/>
      <c r="B6" s="18"/>
      <c r="C6" s="215"/>
      <c r="D6" s="274"/>
      <c r="E6" s="274"/>
      <c r="F6" s="274"/>
      <c r="G6" s="274"/>
      <c r="H6" s="274"/>
      <c r="I6" s="274"/>
      <c r="J6" s="274"/>
      <c r="K6" s="274"/>
      <c r="L6" s="274"/>
      <c r="M6" s="335"/>
      <c r="N6" s="336"/>
      <c r="O6" s="335"/>
      <c r="P6" s="336"/>
      <c r="Q6" s="335"/>
      <c r="R6" s="336"/>
      <c r="S6" s="335"/>
      <c r="T6" s="336"/>
      <c r="U6" s="274"/>
      <c r="V6" s="335"/>
      <c r="W6" s="274"/>
      <c r="X6" s="274"/>
      <c r="Y6" s="274"/>
      <c r="Z6" s="274"/>
      <c r="AA6" s="274"/>
      <c r="AB6" s="303"/>
      <c r="AC6" s="323"/>
      <c r="AD6" s="323"/>
      <c r="AE6" s="323"/>
      <c r="AF6" s="325"/>
    </row>
    <row r="7" spans="1:32" ht="45.75" customHeight="1" x14ac:dyDescent="0.3">
      <c r="A7" s="20"/>
      <c r="B7" s="21"/>
      <c r="C7" s="216"/>
      <c r="D7" s="288"/>
      <c r="E7" s="288"/>
      <c r="F7" s="288"/>
      <c r="G7" s="288"/>
      <c r="H7" s="288"/>
      <c r="I7" s="288"/>
      <c r="J7" s="288"/>
      <c r="K7" s="288"/>
      <c r="L7" s="288"/>
      <c r="M7" s="337"/>
      <c r="N7" s="338"/>
      <c r="O7" s="337"/>
      <c r="P7" s="338"/>
      <c r="Q7" s="337"/>
      <c r="R7" s="338"/>
      <c r="S7" s="337"/>
      <c r="T7" s="338"/>
      <c r="U7" s="288"/>
      <c r="V7" s="337"/>
      <c r="W7" s="274"/>
      <c r="X7" s="274"/>
      <c r="Y7" s="274"/>
      <c r="Z7" s="274"/>
      <c r="AA7" s="274"/>
      <c r="AB7" s="303"/>
      <c r="AC7" s="323"/>
      <c r="AD7" s="323"/>
      <c r="AE7" s="323"/>
      <c r="AF7" s="325"/>
    </row>
    <row r="8" spans="1:32" x14ac:dyDescent="0.3">
      <c r="A8" s="22"/>
      <c r="B8" s="23"/>
      <c r="C8" s="19" t="s">
        <v>29</v>
      </c>
      <c r="D8" s="19" t="s">
        <v>29</v>
      </c>
      <c r="E8" s="19" t="s">
        <v>29</v>
      </c>
      <c r="F8" s="19" t="s">
        <v>29</v>
      </c>
      <c r="G8" s="19" t="s">
        <v>29</v>
      </c>
      <c r="H8" s="19" t="s">
        <v>29</v>
      </c>
      <c r="I8" s="19" t="s">
        <v>29</v>
      </c>
      <c r="J8" s="19" t="s">
        <v>30</v>
      </c>
      <c r="K8" s="19" t="s">
        <v>29</v>
      </c>
      <c r="L8" s="19" t="s">
        <v>29</v>
      </c>
      <c r="M8" s="19" t="s">
        <v>31</v>
      </c>
      <c r="N8" s="19" t="s">
        <v>29</v>
      </c>
      <c r="O8" s="19" t="s">
        <v>31</v>
      </c>
      <c r="P8" s="19" t="s">
        <v>29</v>
      </c>
      <c r="Q8" s="19" t="s">
        <v>31</v>
      </c>
      <c r="R8" s="19" t="s">
        <v>29</v>
      </c>
      <c r="S8" s="19" t="s">
        <v>32</v>
      </c>
      <c r="T8" s="19" t="s">
        <v>29</v>
      </c>
      <c r="U8" s="19" t="s">
        <v>29</v>
      </c>
      <c r="V8" s="152"/>
      <c r="W8" s="288"/>
      <c r="X8" s="274"/>
      <c r="Y8" s="288"/>
      <c r="Z8" s="288"/>
      <c r="AA8" s="288"/>
      <c r="AB8" s="303"/>
      <c r="AC8" s="323"/>
      <c r="AD8" s="323"/>
      <c r="AE8" s="323"/>
      <c r="AF8" s="325"/>
    </row>
    <row r="9" spans="1:32" x14ac:dyDescent="0.3">
      <c r="A9" s="22">
        <v>1</v>
      </c>
      <c r="B9" s="24">
        <v>2</v>
      </c>
      <c r="C9" s="22">
        <v>3</v>
      </c>
      <c r="D9" s="24">
        <v>4</v>
      </c>
      <c r="E9" s="22">
        <v>5</v>
      </c>
      <c r="F9" s="24">
        <v>6</v>
      </c>
      <c r="G9" s="22">
        <v>7</v>
      </c>
      <c r="H9" s="24">
        <v>8</v>
      </c>
      <c r="I9" s="22">
        <v>9</v>
      </c>
      <c r="J9" s="24">
        <v>10</v>
      </c>
      <c r="K9" s="22">
        <v>11</v>
      </c>
      <c r="L9" s="24">
        <v>12</v>
      </c>
      <c r="M9" s="22">
        <v>13</v>
      </c>
      <c r="N9" s="24">
        <v>14</v>
      </c>
      <c r="O9" s="22">
        <v>15</v>
      </c>
      <c r="P9" s="24">
        <v>16</v>
      </c>
      <c r="Q9" s="22">
        <v>17</v>
      </c>
      <c r="R9" s="24">
        <v>18</v>
      </c>
      <c r="S9" s="22">
        <v>19</v>
      </c>
      <c r="T9" s="24">
        <v>20</v>
      </c>
      <c r="U9" s="22">
        <v>21</v>
      </c>
      <c r="V9" s="153">
        <v>22</v>
      </c>
      <c r="W9" s="64"/>
      <c r="X9" s="288"/>
      <c r="Y9" s="64"/>
      <c r="Z9" s="67"/>
      <c r="AA9" s="67"/>
      <c r="AB9" s="304"/>
      <c r="AC9" s="171"/>
      <c r="AD9" s="171"/>
      <c r="AE9" s="171"/>
      <c r="AF9" s="325"/>
    </row>
    <row r="10" spans="1:32" ht="25.8" customHeight="1" x14ac:dyDescent="0.3">
      <c r="A10" s="326" t="s">
        <v>152</v>
      </c>
      <c r="B10" s="326"/>
      <c r="C10" s="326"/>
      <c r="D10" s="326"/>
      <c r="E10" s="326"/>
      <c r="F10" s="326"/>
      <c r="G10" s="326"/>
      <c r="H10" s="326"/>
      <c r="I10" s="326"/>
      <c r="J10" s="326"/>
      <c r="K10" s="326"/>
      <c r="L10" s="326"/>
      <c r="M10" s="326"/>
      <c r="N10" s="326"/>
      <c r="O10" s="326"/>
      <c r="P10" s="326"/>
      <c r="Q10" s="326"/>
      <c r="R10" s="326"/>
      <c r="S10" s="326"/>
      <c r="T10" s="326"/>
      <c r="U10" s="326"/>
      <c r="V10" s="327"/>
      <c r="W10" s="220"/>
      <c r="X10" s="220"/>
      <c r="Y10" s="220"/>
      <c r="Z10" s="220"/>
      <c r="AA10" s="220"/>
      <c r="AB10" s="173"/>
      <c r="AC10" s="173"/>
      <c r="AD10" s="176"/>
      <c r="AE10" s="176"/>
      <c r="AF10" s="176"/>
    </row>
    <row r="11" spans="1:32" x14ac:dyDescent="0.3">
      <c r="A11" s="298" t="s">
        <v>35</v>
      </c>
      <c r="B11" s="299"/>
      <c r="C11" s="300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1"/>
      <c r="S11" s="31"/>
      <c r="T11" s="31"/>
      <c r="U11" s="31"/>
      <c r="V11" s="154"/>
      <c r="W11" s="44"/>
      <c r="X11" s="44"/>
      <c r="Y11" s="44"/>
      <c r="Z11" s="44"/>
      <c r="AA11" s="44"/>
      <c r="AB11" s="171"/>
      <c r="AC11" s="176"/>
      <c r="AD11" s="176"/>
      <c r="AE11" s="176"/>
      <c r="AF11" s="176"/>
    </row>
    <row r="12" spans="1:32" x14ac:dyDescent="0.3">
      <c r="A12" s="33">
        <v>1</v>
      </c>
      <c r="B12" s="34" t="s">
        <v>36</v>
      </c>
      <c r="C12" s="31">
        <f>D12+K12+L12+N12+P12+R12+T12+U12+V12</f>
        <v>1368051</v>
      </c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154">
        <f>SUM(W12:AF12)</f>
        <v>1368051</v>
      </c>
      <c r="W12" s="44"/>
      <c r="X12" s="44"/>
      <c r="Y12" s="44"/>
      <c r="Z12" s="44"/>
      <c r="AA12" s="44"/>
      <c r="AB12" s="171"/>
      <c r="AC12" s="176"/>
      <c r="AD12" s="176"/>
      <c r="AE12" s="176"/>
      <c r="AF12" s="190">
        <v>1368051</v>
      </c>
    </row>
    <row r="13" spans="1:32" x14ac:dyDescent="0.3">
      <c r="A13" s="22">
        <f>A12+1</f>
        <v>2</v>
      </c>
      <c r="B13" s="36" t="s">
        <v>37</v>
      </c>
      <c r="C13" s="31">
        <f>D13+K13+L13+N13+P13+R13+T13+U13+V13</f>
        <v>391422</v>
      </c>
      <c r="D13" s="31">
        <f>E13+F13+G13+H13+I13</f>
        <v>0</v>
      </c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31"/>
      <c r="S13" s="31"/>
      <c r="T13" s="31"/>
      <c r="U13" s="31"/>
      <c r="V13" s="154">
        <f>SUM(W13:AF13)</f>
        <v>391422</v>
      </c>
      <c r="W13" s="44"/>
      <c r="X13" s="158"/>
      <c r="Y13" s="158"/>
      <c r="Z13" s="158"/>
      <c r="AA13" s="158"/>
      <c r="AB13" s="223">
        <v>391422</v>
      </c>
      <c r="AC13" s="174"/>
      <c r="AD13" s="162"/>
      <c r="AE13" s="176"/>
      <c r="AF13" s="176"/>
    </row>
    <row r="14" spans="1:32" x14ac:dyDescent="0.3">
      <c r="A14" s="22">
        <f>A13+1</f>
        <v>3</v>
      </c>
      <c r="B14" s="36" t="s">
        <v>38</v>
      </c>
      <c r="C14" s="31">
        <f>D14+K14+L14+N14+P14+R14+T14+U14+V14</f>
        <v>6065263</v>
      </c>
      <c r="D14" s="31">
        <f>E14+F14+G14+H14+I14</f>
        <v>0</v>
      </c>
      <c r="E14" s="31"/>
      <c r="F14" s="31"/>
      <c r="G14" s="31"/>
      <c r="H14" s="31"/>
      <c r="I14" s="31"/>
      <c r="J14" s="31"/>
      <c r="K14" s="31"/>
      <c r="L14" s="31"/>
      <c r="M14" s="31">
        <v>290</v>
      </c>
      <c r="N14" s="31">
        <f>M14*8094</f>
        <v>2347260</v>
      </c>
      <c r="O14" s="31"/>
      <c r="P14" s="31"/>
      <c r="Q14" s="31"/>
      <c r="R14" s="31"/>
      <c r="S14" s="31">
        <v>312.7</v>
      </c>
      <c r="T14" s="31">
        <f>S14*11890</f>
        <v>3718003</v>
      </c>
      <c r="U14" s="31"/>
      <c r="V14" s="154"/>
      <c r="W14" s="44"/>
      <c r="X14" s="44"/>
      <c r="Y14" s="44"/>
      <c r="Z14" s="44"/>
      <c r="AA14" s="44"/>
      <c r="AB14" s="171"/>
      <c r="AC14" s="176"/>
      <c r="AD14" s="162"/>
      <c r="AE14" s="176"/>
      <c r="AF14" s="176"/>
    </row>
    <row r="15" spans="1:32" x14ac:dyDescent="0.3">
      <c r="A15" s="22">
        <f>A14+1</f>
        <v>4</v>
      </c>
      <c r="B15" s="36" t="s">
        <v>39</v>
      </c>
      <c r="C15" s="31">
        <f>D15+K15+L15+N15+P15+R15+T15+U15+V15</f>
        <v>339249</v>
      </c>
      <c r="D15" s="31">
        <f>E15+F15+G15+H15+I15</f>
        <v>0</v>
      </c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154">
        <f>SUM(W15:AF15)</f>
        <v>339249</v>
      </c>
      <c r="W15" s="44"/>
      <c r="X15" s="44"/>
      <c r="Y15" s="44"/>
      <c r="Z15" s="44"/>
      <c r="AA15" s="44"/>
      <c r="AB15" s="164">
        <v>339249</v>
      </c>
      <c r="AC15" s="176"/>
      <c r="AD15" s="162"/>
      <c r="AE15" s="176"/>
      <c r="AF15" s="176"/>
    </row>
    <row r="16" spans="1:32" x14ac:dyDescent="0.3">
      <c r="A16" s="22">
        <f>A15+1</f>
        <v>5</v>
      </c>
      <c r="B16" s="36" t="s">
        <v>40</v>
      </c>
      <c r="C16" s="31">
        <f>D16+K16+L16+N16+P16+R16+T16+U16+V16</f>
        <v>3698020</v>
      </c>
      <c r="D16" s="31">
        <f>E16+F16+G16+H16+I16</f>
        <v>0</v>
      </c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  <c r="Q16" s="31"/>
      <c r="R16" s="31"/>
      <c r="S16" s="31"/>
      <c r="T16" s="31"/>
      <c r="U16" s="31"/>
      <c r="V16" s="154">
        <v>3698020</v>
      </c>
      <c r="W16" s="44"/>
      <c r="X16" s="44"/>
      <c r="Y16" s="44"/>
      <c r="Z16" s="44"/>
      <c r="AA16" s="44"/>
      <c r="AB16" s="171"/>
      <c r="AC16" s="176"/>
      <c r="AD16" s="176"/>
      <c r="AE16" s="176"/>
      <c r="AF16" s="176"/>
    </row>
    <row r="17" spans="1:32" x14ac:dyDescent="0.3">
      <c r="A17" s="329" t="s">
        <v>34</v>
      </c>
      <c r="B17" s="330"/>
      <c r="C17" s="31">
        <f>SUM(C12:C16)</f>
        <v>11862005</v>
      </c>
      <c r="D17" s="31">
        <f t="shared" ref="D17:V17" si="0">SUM(D12:D16)</f>
        <v>0</v>
      </c>
      <c r="E17" s="31">
        <f t="shared" si="0"/>
        <v>0</v>
      </c>
      <c r="F17" s="31">
        <f t="shared" si="0"/>
        <v>0</v>
      </c>
      <c r="G17" s="31">
        <f t="shared" si="0"/>
        <v>0</v>
      </c>
      <c r="H17" s="31">
        <f t="shared" si="0"/>
        <v>0</v>
      </c>
      <c r="I17" s="31">
        <f t="shared" si="0"/>
        <v>0</v>
      </c>
      <c r="J17" s="31">
        <f t="shared" si="0"/>
        <v>0</v>
      </c>
      <c r="K17" s="31">
        <f t="shared" si="0"/>
        <v>0</v>
      </c>
      <c r="L17" s="31">
        <f t="shared" si="0"/>
        <v>0</v>
      </c>
      <c r="M17" s="31">
        <f t="shared" si="0"/>
        <v>290</v>
      </c>
      <c r="N17" s="31">
        <f t="shared" si="0"/>
        <v>2347260</v>
      </c>
      <c r="O17" s="31">
        <f t="shared" si="0"/>
        <v>0</v>
      </c>
      <c r="P17" s="31">
        <f t="shared" si="0"/>
        <v>0</v>
      </c>
      <c r="Q17" s="31">
        <f t="shared" si="0"/>
        <v>0</v>
      </c>
      <c r="R17" s="31">
        <f t="shared" si="0"/>
        <v>0</v>
      </c>
      <c r="S17" s="31">
        <f t="shared" si="0"/>
        <v>312.7</v>
      </c>
      <c r="T17" s="31">
        <f t="shared" si="0"/>
        <v>3718003</v>
      </c>
      <c r="U17" s="31">
        <f t="shared" si="0"/>
        <v>0</v>
      </c>
      <c r="V17" s="154">
        <f t="shared" si="0"/>
        <v>5796742</v>
      </c>
      <c r="W17" s="44" t="s">
        <v>214</v>
      </c>
      <c r="X17" s="44" t="s">
        <v>214</v>
      </c>
      <c r="Y17" s="44" t="s">
        <v>214</v>
      </c>
      <c r="Z17" s="44"/>
      <c r="AA17" s="44" t="s">
        <v>214</v>
      </c>
      <c r="AB17" s="171"/>
      <c r="AC17" s="176"/>
      <c r="AD17" s="176"/>
      <c r="AE17" s="176"/>
      <c r="AF17" s="176"/>
    </row>
    <row r="18" spans="1:32" x14ac:dyDescent="0.3">
      <c r="A18" s="331" t="s">
        <v>157</v>
      </c>
      <c r="B18" s="332"/>
      <c r="C18" s="210">
        <f t="shared" ref="C18:V18" si="1">C17</f>
        <v>11862005</v>
      </c>
      <c r="D18" s="210">
        <f t="shared" si="1"/>
        <v>0</v>
      </c>
      <c r="E18" s="210">
        <f t="shared" si="1"/>
        <v>0</v>
      </c>
      <c r="F18" s="210">
        <f t="shared" si="1"/>
        <v>0</v>
      </c>
      <c r="G18" s="210">
        <f t="shared" si="1"/>
        <v>0</v>
      </c>
      <c r="H18" s="210">
        <f t="shared" si="1"/>
        <v>0</v>
      </c>
      <c r="I18" s="210">
        <f t="shared" si="1"/>
        <v>0</v>
      </c>
      <c r="J18" s="210">
        <f t="shared" si="1"/>
        <v>0</v>
      </c>
      <c r="K18" s="210">
        <f t="shared" si="1"/>
        <v>0</v>
      </c>
      <c r="L18" s="210">
        <f t="shared" si="1"/>
        <v>0</v>
      </c>
      <c r="M18" s="210">
        <f t="shared" si="1"/>
        <v>290</v>
      </c>
      <c r="N18" s="210">
        <f t="shared" si="1"/>
        <v>2347260</v>
      </c>
      <c r="O18" s="210">
        <f t="shared" si="1"/>
        <v>0</v>
      </c>
      <c r="P18" s="210">
        <f t="shared" si="1"/>
        <v>0</v>
      </c>
      <c r="Q18" s="210">
        <f t="shared" si="1"/>
        <v>0</v>
      </c>
      <c r="R18" s="210">
        <f t="shared" si="1"/>
        <v>0</v>
      </c>
      <c r="S18" s="210">
        <f t="shared" si="1"/>
        <v>312.7</v>
      </c>
      <c r="T18" s="210">
        <f t="shared" si="1"/>
        <v>3718003</v>
      </c>
      <c r="U18" s="210">
        <f t="shared" si="1"/>
        <v>0</v>
      </c>
      <c r="V18" s="155">
        <f t="shared" si="1"/>
        <v>5796742</v>
      </c>
      <c r="W18" s="159"/>
      <c r="X18" s="44"/>
      <c r="Y18" s="44"/>
      <c r="Z18" s="44"/>
      <c r="AA18" s="44"/>
      <c r="AB18" s="171"/>
      <c r="AC18" s="176"/>
      <c r="AD18" s="176"/>
      <c r="AE18" s="176"/>
      <c r="AF18" s="176"/>
    </row>
    <row r="19" spans="1:32" x14ac:dyDescent="0.3">
      <c r="A19" s="310" t="s">
        <v>42</v>
      </c>
      <c r="B19" s="311"/>
      <c r="C19" s="311"/>
      <c r="D19" s="311"/>
      <c r="E19" s="311"/>
      <c r="F19" s="311"/>
      <c r="G19" s="311"/>
      <c r="H19" s="311"/>
      <c r="I19" s="311"/>
      <c r="J19" s="311"/>
      <c r="K19" s="311"/>
      <c r="L19" s="311"/>
      <c r="M19" s="311"/>
      <c r="N19" s="311"/>
      <c r="O19" s="311"/>
      <c r="P19" s="311"/>
      <c r="Q19" s="311"/>
      <c r="R19" s="311"/>
      <c r="S19" s="311"/>
      <c r="T19" s="311"/>
      <c r="U19" s="311"/>
      <c r="V19" s="312"/>
      <c r="W19" s="220"/>
      <c r="X19" s="220"/>
      <c r="Y19" s="220"/>
      <c r="Z19" s="220"/>
      <c r="AA19" s="55"/>
      <c r="AB19" s="173"/>
      <c r="AC19" s="176"/>
      <c r="AD19" s="176"/>
      <c r="AE19" s="162"/>
      <c r="AF19" s="162"/>
    </row>
    <row r="20" spans="1:32" x14ac:dyDescent="0.3">
      <c r="A20" s="331" t="s">
        <v>43</v>
      </c>
      <c r="B20" s="332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154"/>
      <c r="W20" s="44"/>
      <c r="X20" s="44"/>
      <c r="Y20" s="44"/>
      <c r="Z20" s="44"/>
      <c r="AA20" s="44"/>
      <c r="AB20" s="175"/>
      <c r="AC20" s="176"/>
      <c r="AD20" s="176"/>
      <c r="AE20" s="162"/>
      <c r="AF20" s="162"/>
    </row>
    <row r="21" spans="1:32" x14ac:dyDescent="0.3">
      <c r="A21" s="206">
        <f>A16+1</f>
        <v>6</v>
      </c>
      <c r="B21" s="34" t="s">
        <v>213</v>
      </c>
      <c r="C21" s="31">
        <f t="shared" ref="C21" si="2">D21+K21+L21+N21+P21+R21+T21+V21+U21</f>
        <v>2815238</v>
      </c>
      <c r="D21" s="31">
        <f t="shared" ref="D21" si="3">E21+F21+G21+H21+I21</f>
        <v>0</v>
      </c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154">
        <f>SUM(W21:AF21)</f>
        <v>2815238</v>
      </c>
      <c r="W21" s="44"/>
      <c r="X21" s="44"/>
      <c r="Y21" s="44"/>
      <c r="Z21" s="44"/>
      <c r="AA21" s="44"/>
      <c r="AB21" s="175"/>
      <c r="AC21" s="190">
        <v>2815238</v>
      </c>
      <c r="AD21" s="176"/>
      <c r="AE21" s="162"/>
      <c r="AF21" s="162"/>
    </row>
    <row r="22" spans="1:32" x14ac:dyDescent="0.3">
      <c r="A22" s="22">
        <f>A21+1</f>
        <v>7</v>
      </c>
      <c r="B22" s="36" t="s">
        <v>44</v>
      </c>
      <c r="C22" s="31">
        <f t="shared" ref="C22:C56" si="4">D22+K22+L22+N22+P22+R22+T22+V22+U22</f>
        <v>478546</v>
      </c>
      <c r="D22" s="31">
        <f t="shared" ref="D22:D56" si="5">E22+F22+G22+H22+I22</f>
        <v>0</v>
      </c>
      <c r="E22" s="31"/>
      <c r="F22" s="31"/>
      <c r="G22" s="31"/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154">
        <f>SUM(W22:AF22)</f>
        <v>478546</v>
      </c>
      <c r="W22" s="169"/>
      <c r="X22" s="44"/>
      <c r="Y22" s="44"/>
      <c r="Z22" s="44"/>
      <c r="AA22" s="156"/>
      <c r="AB22" s="164">
        <v>478546</v>
      </c>
      <c r="AC22" s="164"/>
      <c r="AD22" s="175"/>
      <c r="AE22" s="162"/>
      <c r="AF22" s="162"/>
    </row>
    <row r="23" spans="1:32" x14ac:dyDescent="0.3">
      <c r="A23" s="22">
        <f t="shared" ref="A23:A27" si="6">A22+1</f>
        <v>8</v>
      </c>
      <c r="B23" s="36" t="s">
        <v>45</v>
      </c>
      <c r="C23" s="31">
        <f t="shared" si="4"/>
        <v>883953</v>
      </c>
      <c r="D23" s="31">
        <f t="shared" si="5"/>
        <v>0</v>
      </c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1"/>
      <c r="P23" s="31"/>
      <c r="Q23" s="31"/>
      <c r="R23" s="31"/>
      <c r="S23" s="31"/>
      <c r="T23" s="31"/>
      <c r="U23" s="31">
        <v>0</v>
      </c>
      <c r="V23" s="154">
        <f t="shared" ref="V23:V46" si="7">SUM(W23:AF23)</f>
        <v>883953</v>
      </c>
      <c r="W23" s="169"/>
      <c r="X23" s="44"/>
      <c r="Y23" s="44"/>
      <c r="Z23" s="44"/>
      <c r="AA23" s="156"/>
      <c r="AB23" s="164">
        <v>883953</v>
      </c>
      <c r="AC23" s="164"/>
      <c r="AD23" s="175"/>
      <c r="AE23" s="162"/>
      <c r="AF23" s="162"/>
    </row>
    <row r="24" spans="1:32" x14ac:dyDescent="0.3">
      <c r="A24" s="22">
        <f t="shared" si="6"/>
        <v>9</v>
      </c>
      <c r="B24" s="36" t="s">
        <v>46</v>
      </c>
      <c r="C24" s="31">
        <f t="shared" si="4"/>
        <v>471906</v>
      </c>
      <c r="D24" s="31">
        <f t="shared" si="5"/>
        <v>0</v>
      </c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154">
        <f t="shared" si="7"/>
        <v>471906</v>
      </c>
      <c r="W24" s="169"/>
      <c r="X24" s="44"/>
      <c r="Y24" s="44"/>
      <c r="Z24" s="44"/>
      <c r="AA24" s="156"/>
      <c r="AB24" s="164">
        <v>471906</v>
      </c>
      <c r="AC24" s="164"/>
      <c r="AD24" s="175"/>
      <c r="AE24" s="162"/>
      <c r="AF24" s="162"/>
    </row>
    <row r="25" spans="1:32" x14ac:dyDescent="0.3">
      <c r="A25" s="22">
        <f t="shared" si="6"/>
        <v>10</v>
      </c>
      <c r="B25" s="36" t="s">
        <v>47</v>
      </c>
      <c r="C25" s="31">
        <f t="shared" si="4"/>
        <v>10725555</v>
      </c>
      <c r="D25" s="31">
        <f t="shared" si="5"/>
        <v>0</v>
      </c>
      <c r="E25" s="31"/>
      <c r="F25" s="31"/>
      <c r="G25" s="31"/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154">
        <f t="shared" si="7"/>
        <v>10725555</v>
      </c>
      <c r="W25" s="44"/>
      <c r="X25" s="44"/>
      <c r="Y25" s="44"/>
      <c r="Z25" s="44"/>
      <c r="AA25" s="156"/>
      <c r="AB25" s="162"/>
      <c r="AC25" s="171">
        <v>2088279</v>
      </c>
      <c r="AD25" s="175">
        <v>707383</v>
      </c>
      <c r="AE25" s="162">
        <v>5010447</v>
      </c>
      <c r="AF25" s="162">
        <v>2919446</v>
      </c>
    </row>
    <row r="26" spans="1:32" x14ac:dyDescent="0.3">
      <c r="A26" s="22">
        <f t="shared" si="6"/>
        <v>11</v>
      </c>
      <c r="B26" s="36" t="s">
        <v>49</v>
      </c>
      <c r="C26" s="31">
        <f t="shared" si="4"/>
        <v>600341</v>
      </c>
      <c r="D26" s="31">
        <f t="shared" si="5"/>
        <v>0</v>
      </c>
      <c r="E26" s="31"/>
      <c r="F26" s="31"/>
      <c r="G26" s="31"/>
      <c r="H26" s="31"/>
      <c r="I26" s="31"/>
      <c r="J26" s="31"/>
      <c r="K26" s="31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154">
        <f t="shared" si="7"/>
        <v>600341</v>
      </c>
      <c r="W26" s="44"/>
      <c r="X26" s="44"/>
      <c r="Y26" s="44"/>
      <c r="Z26" s="44"/>
      <c r="AA26" s="156"/>
      <c r="AB26" s="165">
        <v>600341</v>
      </c>
      <c r="AC26" s="171"/>
      <c r="AD26" s="175"/>
      <c r="AE26" s="162"/>
      <c r="AF26" s="162"/>
    </row>
    <row r="27" spans="1:32" x14ac:dyDescent="0.3">
      <c r="A27" s="22">
        <f t="shared" si="6"/>
        <v>12</v>
      </c>
      <c r="B27" s="36" t="s">
        <v>50</v>
      </c>
      <c r="C27" s="31">
        <f t="shared" si="4"/>
        <v>1119543</v>
      </c>
      <c r="D27" s="31">
        <f t="shared" si="5"/>
        <v>0</v>
      </c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154">
        <f t="shared" si="7"/>
        <v>1119543</v>
      </c>
      <c r="W27" s="44"/>
      <c r="X27" s="44"/>
      <c r="Y27" s="44"/>
      <c r="Z27" s="44"/>
      <c r="AA27" s="156"/>
      <c r="AB27" s="162"/>
      <c r="AC27" s="171"/>
      <c r="AD27" s="191">
        <v>1119543</v>
      </c>
      <c r="AE27" s="162"/>
      <c r="AF27" s="162"/>
    </row>
    <row r="28" spans="1:32" x14ac:dyDescent="0.3">
      <c r="A28" s="22">
        <f t="shared" ref="A28:A47" si="8">A27+1</f>
        <v>13</v>
      </c>
      <c r="B28" s="36" t="s">
        <v>51</v>
      </c>
      <c r="C28" s="31">
        <f t="shared" si="4"/>
        <v>3124968</v>
      </c>
      <c r="D28" s="31">
        <f t="shared" si="5"/>
        <v>0</v>
      </c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154">
        <f t="shared" si="7"/>
        <v>3124968</v>
      </c>
      <c r="W28" s="44"/>
      <c r="X28" s="44"/>
      <c r="Y28" s="44"/>
      <c r="Z28" s="44"/>
      <c r="AA28" s="156"/>
      <c r="AB28" s="162"/>
      <c r="AC28" s="164">
        <v>3124968</v>
      </c>
      <c r="AD28" s="175"/>
      <c r="AE28" s="162"/>
      <c r="AF28" s="162"/>
    </row>
    <row r="29" spans="1:32" x14ac:dyDescent="0.3">
      <c r="A29" s="22">
        <f t="shared" si="8"/>
        <v>14</v>
      </c>
      <c r="B29" s="36" t="s">
        <v>48</v>
      </c>
      <c r="C29" s="31">
        <f t="shared" si="4"/>
        <v>6599199</v>
      </c>
      <c r="D29" s="31">
        <f t="shared" si="5"/>
        <v>0</v>
      </c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154">
        <f t="shared" si="7"/>
        <v>6599199</v>
      </c>
      <c r="W29" s="44"/>
      <c r="X29" s="44"/>
      <c r="Y29" s="44"/>
      <c r="Z29" s="44"/>
      <c r="AA29" s="156"/>
      <c r="AB29" s="162"/>
      <c r="AC29" s="171">
        <v>2024045</v>
      </c>
      <c r="AD29" s="175">
        <v>863405</v>
      </c>
      <c r="AE29" s="162"/>
      <c r="AF29" s="162">
        <v>3711749</v>
      </c>
    </row>
    <row r="30" spans="1:32" x14ac:dyDescent="0.3">
      <c r="A30" s="22">
        <f t="shared" si="8"/>
        <v>15</v>
      </c>
      <c r="B30" s="36" t="s">
        <v>52</v>
      </c>
      <c r="C30" s="31">
        <f t="shared" si="4"/>
        <v>12716820</v>
      </c>
      <c r="D30" s="31">
        <f t="shared" si="5"/>
        <v>0</v>
      </c>
      <c r="E30" s="31"/>
      <c r="F30" s="31"/>
      <c r="G30" s="31"/>
      <c r="H30" s="31"/>
      <c r="I30" s="31"/>
      <c r="J30" s="31"/>
      <c r="K30" s="31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154">
        <f t="shared" si="7"/>
        <v>12716820</v>
      </c>
      <c r="W30" s="44"/>
      <c r="X30" s="44"/>
      <c r="Y30" s="44"/>
      <c r="Z30" s="44"/>
      <c r="AA30" s="156"/>
      <c r="AB30" s="162"/>
      <c r="AC30" s="171">
        <v>2287127</v>
      </c>
      <c r="AD30" s="175">
        <v>899462</v>
      </c>
      <c r="AE30" s="162">
        <v>5812683</v>
      </c>
      <c r="AF30" s="162">
        <v>3717548</v>
      </c>
    </row>
    <row r="31" spans="1:32" x14ac:dyDescent="0.3">
      <c r="A31" s="22">
        <f t="shared" si="8"/>
        <v>16</v>
      </c>
      <c r="B31" s="43" t="s">
        <v>189</v>
      </c>
      <c r="C31" s="31">
        <f t="shared" si="4"/>
        <v>8789553</v>
      </c>
      <c r="D31" s="31">
        <f t="shared" si="5"/>
        <v>0</v>
      </c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154">
        <f t="shared" si="7"/>
        <v>8789553</v>
      </c>
      <c r="W31" s="44"/>
      <c r="X31" s="44"/>
      <c r="Y31" s="44"/>
      <c r="Z31" s="44"/>
      <c r="AA31" s="156"/>
      <c r="AB31" s="162"/>
      <c r="AC31" s="171">
        <v>1988288</v>
      </c>
      <c r="AD31" s="175">
        <v>463439</v>
      </c>
      <c r="AE31" s="162">
        <v>4296328</v>
      </c>
      <c r="AF31" s="162">
        <v>2041498</v>
      </c>
    </row>
    <row r="32" spans="1:32" x14ac:dyDescent="0.3">
      <c r="A32" s="22">
        <f t="shared" si="8"/>
        <v>17</v>
      </c>
      <c r="B32" s="43" t="s">
        <v>190</v>
      </c>
      <c r="C32" s="31">
        <f t="shared" si="4"/>
        <v>9936345</v>
      </c>
      <c r="D32" s="35">
        <f t="shared" si="5"/>
        <v>0</v>
      </c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154">
        <f t="shared" si="7"/>
        <v>9936345</v>
      </c>
      <c r="W32" s="161"/>
      <c r="X32" s="44"/>
      <c r="Y32" s="44"/>
      <c r="Z32" s="44"/>
      <c r="AA32" s="156"/>
      <c r="AB32" s="162"/>
      <c r="AC32" s="171">
        <v>1933435</v>
      </c>
      <c r="AD32" s="171">
        <v>601427</v>
      </c>
      <c r="AE32" s="176">
        <v>4645887</v>
      </c>
      <c r="AF32" s="162">
        <v>2755596</v>
      </c>
    </row>
    <row r="33" spans="1:32" x14ac:dyDescent="0.3">
      <c r="A33" s="22">
        <f t="shared" si="8"/>
        <v>18</v>
      </c>
      <c r="B33" s="36" t="s">
        <v>59</v>
      </c>
      <c r="C33" s="31">
        <f t="shared" ref="C33" si="9">D33+K33+L33+N33+P33+R33+T33+V33+U33</f>
        <v>2851711</v>
      </c>
      <c r="D33" s="31">
        <f t="shared" ref="D33" si="10">E33+F33+G33+H33+I33</f>
        <v>0</v>
      </c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154">
        <f t="shared" ref="V33" si="11">SUM(W33:AF33)</f>
        <v>2851711</v>
      </c>
      <c r="W33" s="192"/>
      <c r="X33" s="44"/>
      <c r="Y33" s="44"/>
      <c r="Z33" s="44"/>
      <c r="AA33" s="156"/>
      <c r="AB33" s="162"/>
      <c r="AC33" s="171"/>
      <c r="AD33" s="166">
        <v>2851711</v>
      </c>
      <c r="AE33" s="162"/>
      <c r="AF33" s="162"/>
    </row>
    <row r="34" spans="1:32" x14ac:dyDescent="0.3">
      <c r="A34" s="22">
        <f t="shared" si="8"/>
        <v>19</v>
      </c>
      <c r="B34" s="34" t="s">
        <v>192</v>
      </c>
      <c r="C34" s="31">
        <f t="shared" si="4"/>
        <v>1770530</v>
      </c>
      <c r="D34" s="35">
        <f t="shared" si="5"/>
        <v>0</v>
      </c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154">
        <f t="shared" si="7"/>
        <v>1770530</v>
      </c>
      <c r="X34" s="44"/>
      <c r="Y34" s="44"/>
      <c r="Z34" s="44"/>
      <c r="AA34" s="156"/>
      <c r="AB34" s="164">
        <v>1770530</v>
      </c>
      <c r="AC34" s="171"/>
      <c r="AD34" s="171"/>
      <c r="AE34" s="176"/>
      <c r="AF34" s="162"/>
    </row>
    <row r="35" spans="1:32" x14ac:dyDescent="0.3">
      <c r="A35" s="22">
        <f t="shared" si="8"/>
        <v>20</v>
      </c>
      <c r="B35" s="36" t="s">
        <v>53</v>
      </c>
      <c r="C35" s="31">
        <f t="shared" si="4"/>
        <v>1242160</v>
      </c>
      <c r="D35" s="31">
        <f t="shared" si="5"/>
        <v>0</v>
      </c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154">
        <f t="shared" si="7"/>
        <v>1242160</v>
      </c>
      <c r="W35" s="44"/>
      <c r="X35" s="44"/>
      <c r="Y35" s="44"/>
      <c r="Z35" s="44"/>
      <c r="AA35" s="156"/>
      <c r="AB35" s="165">
        <v>1242160</v>
      </c>
      <c r="AC35" s="171"/>
      <c r="AD35" s="175"/>
      <c r="AE35" s="162"/>
      <c r="AF35" s="162"/>
    </row>
    <row r="36" spans="1:32" x14ac:dyDescent="0.3">
      <c r="A36" s="22">
        <f t="shared" si="8"/>
        <v>21</v>
      </c>
      <c r="B36" s="36" t="s">
        <v>54</v>
      </c>
      <c r="C36" s="31">
        <f t="shared" si="4"/>
        <v>2264992</v>
      </c>
      <c r="D36" s="31">
        <f t="shared" si="5"/>
        <v>0</v>
      </c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154">
        <f t="shared" si="7"/>
        <v>2264992</v>
      </c>
      <c r="W36" s="44"/>
      <c r="X36" s="44"/>
      <c r="Y36" s="44"/>
      <c r="Z36" s="44"/>
      <c r="AA36" s="156"/>
      <c r="AB36" s="162"/>
      <c r="AC36" s="164">
        <v>2264992</v>
      </c>
      <c r="AD36" s="175"/>
      <c r="AE36" s="162"/>
      <c r="AF36" s="162"/>
    </row>
    <row r="37" spans="1:32" x14ac:dyDescent="0.3">
      <c r="A37" s="22">
        <f t="shared" si="8"/>
        <v>22</v>
      </c>
      <c r="B37" s="36" t="s">
        <v>211</v>
      </c>
      <c r="C37" s="31">
        <f t="shared" si="4"/>
        <v>577654</v>
      </c>
      <c r="D37" s="140"/>
      <c r="E37" s="140"/>
      <c r="F37" s="140"/>
      <c r="G37" s="140"/>
      <c r="H37" s="140"/>
      <c r="I37" s="140"/>
      <c r="J37" s="140"/>
      <c r="K37" s="140"/>
      <c r="L37" s="140"/>
      <c r="M37" s="140"/>
      <c r="N37" s="140"/>
      <c r="O37" s="140"/>
      <c r="P37" s="140"/>
      <c r="Q37" s="140"/>
      <c r="R37" s="140"/>
      <c r="S37" s="140"/>
      <c r="T37" s="140"/>
      <c r="U37" s="140"/>
      <c r="V37" s="154">
        <f t="shared" si="7"/>
        <v>577654</v>
      </c>
      <c r="W37" s="44"/>
      <c r="X37" s="164"/>
      <c r="Y37" s="44"/>
      <c r="Z37" s="44"/>
      <c r="AA37" s="156"/>
      <c r="AB37" s="165">
        <v>577654</v>
      </c>
      <c r="AC37" s="171"/>
      <c r="AD37" s="175"/>
      <c r="AE37" s="162"/>
      <c r="AF37" s="162"/>
    </row>
    <row r="38" spans="1:32" x14ac:dyDescent="0.3">
      <c r="A38" s="22">
        <f t="shared" si="8"/>
        <v>23</v>
      </c>
      <c r="B38" s="34" t="s">
        <v>193</v>
      </c>
      <c r="C38" s="31">
        <f t="shared" si="4"/>
        <v>1138862</v>
      </c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154">
        <f t="shared" si="7"/>
        <v>1138862</v>
      </c>
      <c r="W38" s="44"/>
      <c r="X38" s="44"/>
      <c r="Y38" s="44"/>
      <c r="Z38" s="44"/>
      <c r="AA38" s="156"/>
      <c r="AB38" s="165">
        <v>1138862</v>
      </c>
      <c r="AC38" s="45"/>
      <c r="AD38" s="175"/>
      <c r="AE38" s="162"/>
      <c r="AF38" s="162"/>
    </row>
    <row r="39" spans="1:32" x14ac:dyDescent="0.3">
      <c r="A39" s="22">
        <f t="shared" si="8"/>
        <v>24</v>
      </c>
      <c r="B39" s="36" t="s">
        <v>55</v>
      </c>
      <c r="C39" s="31">
        <f t="shared" si="4"/>
        <v>1617889</v>
      </c>
      <c r="D39" s="31">
        <f t="shared" si="5"/>
        <v>0</v>
      </c>
      <c r="E39" s="31"/>
      <c r="F39" s="31"/>
      <c r="G39" s="31"/>
      <c r="H39" s="31"/>
      <c r="I39" s="31"/>
      <c r="J39" s="31"/>
      <c r="K39" s="31"/>
      <c r="L39" s="31"/>
      <c r="M39" s="31"/>
      <c r="N39" s="31"/>
      <c r="O39" s="31"/>
      <c r="P39" s="31"/>
      <c r="Q39" s="31"/>
      <c r="R39" s="31"/>
      <c r="S39" s="31"/>
      <c r="T39" s="31"/>
      <c r="U39" s="31"/>
      <c r="V39" s="154">
        <f t="shared" si="7"/>
        <v>1617889</v>
      </c>
      <c r="W39" s="44"/>
      <c r="X39" s="44"/>
      <c r="Y39" s="44"/>
      <c r="Z39" s="44"/>
      <c r="AA39" s="156"/>
      <c r="AB39" s="162"/>
      <c r="AC39" s="171"/>
      <c r="AD39" s="166">
        <v>1617889</v>
      </c>
      <c r="AE39" s="162"/>
      <c r="AF39" s="162"/>
    </row>
    <row r="40" spans="1:32" x14ac:dyDescent="0.3">
      <c r="A40" s="22">
        <f t="shared" si="8"/>
        <v>25</v>
      </c>
      <c r="B40" s="36" t="s">
        <v>56</v>
      </c>
      <c r="C40" s="31">
        <f t="shared" si="4"/>
        <v>1516729</v>
      </c>
      <c r="D40" s="31">
        <f t="shared" si="5"/>
        <v>0</v>
      </c>
      <c r="E40" s="31"/>
      <c r="F40" s="31"/>
      <c r="G40" s="31"/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154">
        <f t="shared" si="7"/>
        <v>1516729</v>
      </c>
      <c r="W40" s="44"/>
      <c r="X40" s="44"/>
      <c r="Y40" s="44"/>
      <c r="Z40" s="44"/>
      <c r="AA40" s="156"/>
      <c r="AB40" s="165">
        <v>1516729</v>
      </c>
      <c r="AC40" s="171"/>
      <c r="AD40" s="175"/>
      <c r="AE40" s="162"/>
      <c r="AF40" s="162"/>
    </row>
    <row r="41" spans="1:32" x14ac:dyDescent="0.3">
      <c r="A41" s="22">
        <f t="shared" si="8"/>
        <v>26</v>
      </c>
      <c r="B41" s="36" t="s">
        <v>57</v>
      </c>
      <c r="C41" s="31">
        <f t="shared" si="4"/>
        <v>2168197</v>
      </c>
      <c r="D41" s="31">
        <f t="shared" si="5"/>
        <v>0</v>
      </c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  <c r="V41" s="154">
        <f t="shared" si="7"/>
        <v>2168197</v>
      </c>
      <c r="W41" s="44"/>
      <c r="X41" s="44"/>
      <c r="Y41" s="44"/>
      <c r="Z41" s="44"/>
      <c r="AA41" s="156"/>
      <c r="AB41" s="162"/>
      <c r="AC41" s="164">
        <v>2168197</v>
      </c>
      <c r="AD41" s="175"/>
      <c r="AE41" s="162"/>
      <c r="AF41" s="162"/>
    </row>
    <row r="42" spans="1:32" x14ac:dyDescent="0.3">
      <c r="A42" s="22">
        <f t="shared" si="8"/>
        <v>27</v>
      </c>
      <c r="B42" s="36" t="s">
        <v>58</v>
      </c>
      <c r="C42" s="31">
        <f t="shared" si="4"/>
        <v>946358</v>
      </c>
      <c r="D42" s="31">
        <f t="shared" si="5"/>
        <v>0</v>
      </c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154">
        <f t="shared" si="7"/>
        <v>946358</v>
      </c>
      <c r="W42" s="44"/>
      <c r="X42" s="44"/>
      <c r="Y42" s="44"/>
      <c r="Z42" s="44"/>
      <c r="AA42" s="156"/>
      <c r="AB42" s="165">
        <v>946358</v>
      </c>
      <c r="AC42" s="171"/>
      <c r="AD42" s="175"/>
      <c r="AE42" s="162"/>
      <c r="AF42" s="162"/>
    </row>
    <row r="43" spans="1:32" x14ac:dyDescent="0.3">
      <c r="A43" s="22">
        <f t="shared" si="8"/>
        <v>28</v>
      </c>
      <c r="B43" s="36" t="s">
        <v>60</v>
      </c>
      <c r="C43" s="31">
        <f t="shared" si="4"/>
        <v>584810</v>
      </c>
      <c r="D43" s="31">
        <f t="shared" si="5"/>
        <v>0</v>
      </c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1"/>
      <c r="U43" s="31"/>
      <c r="V43" s="154">
        <f t="shared" si="7"/>
        <v>584810</v>
      </c>
      <c r="W43" s="44"/>
      <c r="X43" s="44"/>
      <c r="Y43" s="44"/>
      <c r="Z43" s="44"/>
      <c r="AA43" s="156"/>
      <c r="AB43" s="165">
        <v>584810</v>
      </c>
      <c r="AC43" s="171"/>
      <c r="AD43" s="175"/>
      <c r="AE43" s="162"/>
      <c r="AF43" s="162"/>
    </row>
    <row r="44" spans="1:32" x14ac:dyDescent="0.3">
      <c r="A44" s="22">
        <f t="shared" si="8"/>
        <v>29</v>
      </c>
      <c r="B44" s="36" t="s">
        <v>61</v>
      </c>
      <c r="C44" s="31">
        <f t="shared" si="4"/>
        <v>16740945</v>
      </c>
      <c r="D44" s="31">
        <f t="shared" si="5"/>
        <v>0</v>
      </c>
      <c r="E44" s="31"/>
      <c r="F44" s="31"/>
      <c r="G44" s="31"/>
      <c r="H44" s="31"/>
      <c r="I44" s="31"/>
      <c r="J44" s="31"/>
      <c r="K44" s="31"/>
      <c r="L44" s="31"/>
      <c r="M44" s="31"/>
      <c r="N44" s="31"/>
      <c r="O44" s="31"/>
      <c r="P44" s="31"/>
      <c r="Q44" s="31"/>
      <c r="R44" s="31"/>
      <c r="S44" s="31"/>
      <c r="T44" s="31"/>
      <c r="U44" s="31"/>
      <c r="V44" s="154">
        <f t="shared" si="7"/>
        <v>16740945</v>
      </c>
      <c r="W44" s="44"/>
      <c r="X44" s="44"/>
      <c r="Y44" s="44"/>
      <c r="Z44" s="44"/>
      <c r="AA44" s="156"/>
      <c r="AB44" s="162"/>
      <c r="AC44" s="171">
        <v>2317474</v>
      </c>
      <c r="AD44" s="175">
        <v>1341295</v>
      </c>
      <c r="AE44" s="162">
        <v>8008575</v>
      </c>
      <c r="AF44" s="162">
        <v>5073601</v>
      </c>
    </row>
    <row r="45" spans="1:32" x14ac:dyDescent="0.3">
      <c r="A45" s="22">
        <f t="shared" si="8"/>
        <v>30</v>
      </c>
      <c r="B45" s="36" t="s">
        <v>62</v>
      </c>
      <c r="C45" s="31">
        <f t="shared" si="4"/>
        <v>2258888</v>
      </c>
      <c r="D45" s="31">
        <f t="shared" si="5"/>
        <v>0</v>
      </c>
      <c r="E45" s="31"/>
      <c r="F45" s="31"/>
      <c r="G45" s="31"/>
      <c r="H45" s="31"/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154">
        <f t="shared" si="7"/>
        <v>2258888</v>
      </c>
      <c r="W45" s="44"/>
      <c r="X45" s="44"/>
      <c r="Y45" s="44"/>
      <c r="Z45" s="44"/>
      <c r="AA45" s="156"/>
      <c r="AB45" s="162"/>
      <c r="AC45" s="164">
        <v>2258888</v>
      </c>
      <c r="AD45" s="175"/>
      <c r="AE45" s="162"/>
      <c r="AF45" s="162"/>
    </row>
    <row r="46" spans="1:32" x14ac:dyDescent="0.3">
      <c r="A46" s="22">
        <f t="shared" si="8"/>
        <v>31</v>
      </c>
      <c r="B46" s="36" t="s">
        <v>63</v>
      </c>
      <c r="C46" s="31">
        <f t="shared" si="4"/>
        <v>525658</v>
      </c>
      <c r="D46" s="31">
        <f t="shared" si="5"/>
        <v>0</v>
      </c>
      <c r="E46" s="31"/>
      <c r="F46" s="31"/>
      <c r="G46" s="31"/>
      <c r="H46" s="31"/>
      <c r="I46" s="31"/>
      <c r="J46" s="31"/>
      <c r="K46" s="31"/>
      <c r="L46" s="31"/>
      <c r="M46" s="31"/>
      <c r="N46" s="31"/>
      <c r="O46" s="31"/>
      <c r="P46" s="31"/>
      <c r="Q46" s="31"/>
      <c r="R46" s="31"/>
      <c r="S46" s="31"/>
      <c r="T46" s="31"/>
      <c r="U46" s="31"/>
      <c r="V46" s="154">
        <f t="shared" si="7"/>
        <v>525658</v>
      </c>
      <c r="W46" s="44"/>
      <c r="X46" s="44"/>
      <c r="Y46" s="44"/>
      <c r="Z46" s="44"/>
      <c r="AA46" s="156"/>
      <c r="AB46" s="165">
        <v>525658</v>
      </c>
      <c r="AC46" s="171"/>
      <c r="AD46" s="175"/>
      <c r="AE46" s="162"/>
      <c r="AF46" s="162"/>
    </row>
    <row r="47" spans="1:32" x14ac:dyDescent="0.3">
      <c r="A47" s="22">
        <f t="shared" si="8"/>
        <v>32</v>
      </c>
      <c r="B47" s="36" t="s">
        <v>64</v>
      </c>
      <c r="C47" s="31">
        <f t="shared" si="4"/>
        <v>1541788</v>
      </c>
      <c r="D47" s="31">
        <f t="shared" si="5"/>
        <v>0</v>
      </c>
      <c r="E47" s="31"/>
      <c r="F47" s="31"/>
      <c r="G47" s="31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154">
        <f t="shared" ref="V47" si="12">SUM(W47:AF47)</f>
        <v>1541788</v>
      </c>
      <c r="W47" s="44"/>
      <c r="X47" s="44"/>
      <c r="Y47" s="44"/>
      <c r="Z47" s="44"/>
      <c r="AA47" s="156"/>
      <c r="AB47" s="162"/>
      <c r="AC47" s="164">
        <v>1541788</v>
      </c>
      <c r="AD47" s="175"/>
      <c r="AE47" s="162"/>
      <c r="AF47" s="162"/>
    </row>
    <row r="48" spans="1:32" x14ac:dyDescent="0.3">
      <c r="A48" s="22">
        <f t="shared" ref="A48:A68" si="13">A47+1</f>
        <v>33</v>
      </c>
      <c r="B48" s="36" t="s">
        <v>65</v>
      </c>
      <c r="C48" s="31">
        <f t="shared" si="4"/>
        <v>1724768</v>
      </c>
      <c r="D48" s="31">
        <f t="shared" si="5"/>
        <v>0</v>
      </c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154">
        <f t="shared" ref="V48:V49" si="14">SUM(W48:AF48)</f>
        <v>1724768</v>
      </c>
      <c r="W48" s="44"/>
      <c r="X48" s="44"/>
      <c r="Y48" s="44"/>
      <c r="Z48" s="44"/>
      <c r="AA48" s="156"/>
      <c r="AB48" s="162"/>
      <c r="AC48" s="164">
        <v>1724768</v>
      </c>
      <c r="AD48" s="175"/>
      <c r="AE48" s="162"/>
      <c r="AF48" s="162"/>
    </row>
    <row r="49" spans="1:32" x14ac:dyDescent="0.3">
      <c r="A49" s="22">
        <f t="shared" si="13"/>
        <v>34</v>
      </c>
      <c r="B49" s="36" t="s">
        <v>66</v>
      </c>
      <c r="C49" s="31">
        <f t="shared" si="4"/>
        <v>1573484</v>
      </c>
      <c r="D49" s="31">
        <f t="shared" si="5"/>
        <v>0</v>
      </c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154">
        <f t="shared" si="14"/>
        <v>1573484</v>
      </c>
      <c r="W49" s="44"/>
      <c r="X49" s="44"/>
      <c r="Y49" s="44"/>
      <c r="Z49" s="44"/>
      <c r="AA49" s="156"/>
      <c r="AB49" s="162"/>
      <c r="AC49" s="164">
        <v>1573484</v>
      </c>
      <c r="AD49" s="175"/>
      <c r="AE49" s="162"/>
      <c r="AF49" s="162"/>
    </row>
    <row r="50" spans="1:32" x14ac:dyDescent="0.3">
      <c r="A50" s="22">
        <f t="shared" si="13"/>
        <v>35</v>
      </c>
      <c r="B50" s="36" t="s">
        <v>67</v>
      </c>
      <c r="C50" s="31">
        <f t="shared" si="4"/>
        <v>1667192</v>
      </c>
      <c r="D50" s="31">
        <f t="shared" si="5"/>
        <v>0</v>
      </c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154">
        <f t="shared" ref="V50:V51" si="15">SUM(W50:AF50)</f>
        <v>1667192</v>
      </c>
      <c r="W50" s="44"/>
      <c r="X50" s="44"/>
      <c r="Y50" s="44"/>
      <c r="Z50" s="44"/>
      <c r="AA50" s="156"/>
      <c r="AB50" s="162"/>
      <c r="AC50" s="164">
        <v>1667192</v>
      </c>
      <c r="AD50" s="175"/>
      <c r="AE50" s="162"/>
      <c r="AF50" s="162"/>
    </row>
    <row r="51" spans="1:32" x14ac:dyDescent="0.3">
      <c r="A51" s="22">
        <f t="shared" si="13"/>
        <v>36</v>
      </c>
      <c r="B51" s="36" t="s">
        <v>68</v>
      </c>
      <c r="C51" s="31">
        <f t="shared" si="4"/>
        <v>1817928</v>
      </c>
      <c r="D51" s="31">
        <f t="shared" si="5"/>
        <v>0</v>
      </c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1"/>
      <c r="T51" s="31"/>
      <c r="U51" s="31"/>
      <c r="V51" s="154">
        <f t="shared" si="15"/>
        <v>1817928</v>
      </c>
      <c r="W51" s="44"/>
      <c r="X51" s="44"/>
      <c r="Y51" s="44"/>
      <c r="Z51" s="44"/>
      <c r="AA51" s="156"/>
      <c r="AB51" s="162"/>
      <c r="AC51" s="164">
        <v>1817928</v>
      </c>
      <c r="AD51" s="175"/>
      <c r="AE51" s="162"/>
      <c r="AF51" s="162"/>
    </row>
    <row r="52" spans="1:32" x14ac:dyDescent="0.3">
      <c r="A52" s="22">
        <f t="shared" si="13"/>
        <v>37</v>
      </c>
      <c r="B52" s="36" t="s">
        <v>69</v>
      </c>
      <c r="C52" s="31">
        <f t="shared" si="4"/>
        <v>719520</v>
      </c>
      <c r="D52" s="31">
        <f t="shared" si="5"/>
        <v>0</v>
      </c>
      <c r="E52" s="31"/>
      <c r="F52" s="31"/>
      <c r="G52" s="31"/>
      <c r="H52" s="31"/>
      <c r="I52" s="31"/>
      <c r="J52" s="31"/>
      <c r="K52" s="31"/>
      <c r="L52" s="31"/>
      <c r="M52" s="31"/>
      <c r="N52" s="31"/>
      <c r="O52" s="31"/>
      <c r="P52" s="31"/>
      <c r="Q52" s="31"/>
      <c r="R52" s="31"/>
      <c r="S52" s="31"/>
      <c r="T52" s="31"/>
      <c r="U52" s="31"/>
      <c r="V52" s="154">
        <f t="shared" ref="V52:V57" si="16">SUM(W52:AF52)</f>
        <v>719520</v>
      </c>
      <c r="W52" s="44"/>
      <c r="X52" s="44"/>
      <c r="Y52" s="44"/>
      <c r="Z52" s="44"/>
      <c r="AA52" s="156"/>
      <c r="AB52" s="165">
        <v>719520</v>
      </c>
      <c r="AC52" s="171"/>
      <c r="AD52" s="175"/>
      <c r="AE52" s="162"/>
      <c r="AF52" s="162"/>
    </row>
    <row r="53" spans="1:32" x14ac:dyDescent="0.3">
      <c r="A53" s="22">
        <f t="shared" si="13"/>
        <v>38</v>
      </c>
      <c r="B53" s="36" t="s">
        <v>70</v>
      </c>
      <c r="C53" s="31">
        <f t="shared" si="4"/>
        <v>1158152</v>
      </c>
      <c r="D53" s="31">
        <f t="shared" si="5"/>
        <v>0</v>
      </c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154">
        <f t="shared" si="16"/>
        <v>1158152</v>
      </c>
      <c r="W53" s="44"/>
      <c r="X53" s="44"/>
      <c r="Y53" s="44"/>
      <c r="Z53" s="44"/>
      <c r="AA53" s="156"/>
      <c r="AB53" s="165">
        <v>1158152</v>
      </c>
      <c r="AC53" s="171"/>
      <c r="AD53" s="175"/>
      <c r="AE53" s="162"/>
      <c r="AF53" s="162"/>
    </row>
    <row r="54" spans="1:32" x14ac:dyDescent="0.3">
      <c r="A54" s="22">
        <f t="shared" si="13"/>
        <v>39</v>
      </c>
      <c r="B54" s="36" t="s">
        <v>71</v>
      </c>
      <c r="C54" s="31">
        <f t="shared" si="4"/>
        <v>845055</v>
      </c>
      <c r="D54" s="31">
        <f t="shared" si="5"/>
        <v>0</v>
      </c>
      <c r="E54" s="31"/>
      <c r="F54" s="31"/>
      <c r="G54" s="31"/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154">
        <f t="shared" si="16"/>
        <v>845055</v>
      </c>
      <c r="W54" s="44"/>
      <c r="X54" s="44"/>
      <c r="Y54" s="44"/>
      <c r="Z54" s="44"/>
      <c r="AA54" s="156"/>
      <c r="AB54" s="165">
        <v>845055</v>
      </c>
      <c r="AC54" s="171"/>
      <c r="AD54" s="175"/>
      <c r="AE54" s="162"/>
      <c r="AF54" s="162"/>
    </row>
    <row r="55" spans="1:32" x14ac:dyDescent="0.3">
      <c r="A55" s="22">
        <f t="shared" si="13"/>
        <v>40</v>
      </c>
      <c r="B55" s="36" t="s">
        <v>72</v>
      </c>
      <c r="C55" s="31">
        <f t="shared" si="4"/>
        <v>2170160</v>
      </c>
      <c r="D55" s="31">
        <f t="shared" si="5"/>
        <v>0</v>
      </c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  <c r="V55" s="154">
        <f t="shared" si="16"/>
        <v>2170160</v>
      </c>
      <c r="W55" s="44"/>
      <c r="X55" s="44"/>
      <c r="Y55" s="44"/>
      <c r="Z55" s="44"/>
      <c r="AA55" s="156"/>
      <c r="AB55" s="162"/>
      <c r="AC55" s="164">
        <v>2170160</v>
      </c>
      <c r="AD55" s="175"/>
      <c r="AE55" s="162"/>
      <c r="AF55" s="162"/>
    </row>
    <row r="56" spans="1:32" x14ac:dyDescent="0.3">
      <c r="A56" s="22">
        <f t="shared" si="13"/>
        <v>41</v>
      </c>
      <c r="B56" s="36" t="s">
        <v>73</v>
      </c>
      <c r="C56" s="31">
        <f t="shared" si="4"/>
        <v>464753</v>
      </c>
      <c r="D56" s="31">
        <f t="shared" si="5"/>
        <v>0</v>
      </c>
      <c r="E56" s="31"/>
      <c r="F56" s="31"/>
      <c r="G56" s="31"/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154">
        <f t="shared" si="16"/>
        <v>464753</v>
      </c>
      <c r="W56" s="44"/>
      <c r="X56" s="44"/>
      <c r="Y56" s="44"/>
      <c r="Z56" s="44"/>
      <c r="AA56" s="156"/>
      <c r="AB56" s="165">
        <v>464753</v>
      </c>
      <c r="AC56" s="171"/>
      <c r="AD56" s="175"/>
      <c r="AE56" s="162"/>
      <c r="AF56" s="162"/>
    </row>
    <row r="57" spans="1:32" x14ac:dyDescent="0.3">
      <c r="A57" s="22">
        <f t="shared" si="13"/>
        <v>42</v>
      </c>
      <c r="B57" s="36" t="s">
        <v>74</v>
      </c>
      <c r="C57" s="31">
        <f t="shared" ref="C57:C88" si="17">D57+K57+L57+N57+P57+R57+T57+V57+U57</f>
        <v>369233</v>
      </c>
      <c r="D57" s="31">
        <f t="shared" ref="D57:D88" si="18">E57+F57+G57+H57+I57</f>
        <v>0</v>
      </c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154">
        <f t="shared" si="16"/>
        <v>369233</v>
      </c>
      <c r="W57" s="44"/>
      <c r="X57" s="44"/>
      <c r="Y57" s="44"/>
      <c r="Z57" s="44"/>
      <c r="AA57" s="156"/>
      <c r="AB57" s="165">
        <v>369233</v>
      </c>
      <c r="AC57" s="171"/>
      <c r="AD57" s="175"/>
      <c r="AE57" s="162"/>
      <c r="AF57" s="162"/>
    </row>
    <row r="58" spans="1:32" x14ac:dyDescent="0.3">
      <c r="A58" s="22">
        <f t="shared" si="13"/>
        <v>43</v>
      </c>
      <c r="B58" s="36" t="s">
        <v>75</v>
      </c>
      <c r="C58" s="31">
        <f t="shared" si="17"/>
        <v>9003953</v>
      </c>
      <c r="D58" s="31">
        <f t="shared" si="18"/>
        <v>0</v>
      </c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154">
        <v>9003953</v>
      </c>
      <c r="W58" s="44" t="s">
        <v>212</v>
      </c>
      <c r="X58" s="44"/>
      <c r="Y58" s="44"/>
      <c r="Z58" s="44"/>
      <c r="AA58" s="156"/>
      <c r="AB58" s="165"/>
      <c r="AC58" s="171"/>
      <c r="AD58" s="175"/>
      <c r="AE58" s="162"/>
      <c r="AF58" s="162"/>
    </row>
    <row r="59" spans="1:32" x14ac:dyDescent="0.3">
      <c r="A59" s="22">
        <f t="shared" si="13"/>
        <v>44</v>
      </c>
      <c r="B59" s="36" t="s">
        <v>76</v>
      </c>
      <c r="C59" s="31">
        <f t="shared" si="17"/>
        <v>10311534</v>
      </c>
      <c r="D59" s="31">
        <f t="shared" si="18"/>
        <v>0</v>
      </c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154">
        <v>10311534</v>
      </c>
      <c r="W59" s="44" t="s">
        <v>212</v>
      </c>
      <c r="X59" s="44"/>
      <c r="Y59" s="44"/>
      <c r="Z59" s="44"/>
      <c r="AA59" s="156"/>
      <c r="AB59" s="165"/>
      <c r="AC59" s="171"/>
      <c r="AD59" s="175"/>
      <c r="AE59" s="162"/>
      <c r="AF59" s="162"/>
    </row>
    <row r="60" spans="1:32" x14ac:dyDescent="0.3">
      <c r="A60" s="22">
        <f t="shared" si="13"/>
        <v>45</v>
      </c>
      <c r="B60" s="36" t="s">
        <v>77</v>
      </c>
      <c r="C60" s="31">
        <f t="shared" si="17"/>
        <v>7773546</v>
      </c>
      <c r="D60" s="31">
        <f t="shared" si="18"/>
        <v>0</v>
      </c>
      <c r="E60" s="31"/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154">
        <v>7773546</v>
      </c>
      <c r="W60" s="44" t="s">
        <v>212</v>
      </c>
      <c r="X60" s="44"/>
      <c r="Y60" s="44"/>
      <c r="Z60" s="44"/>
      <c r="AA60" s="156"/>
      <c r="AB60" s="165"/>
      <c r="AC60" s="171"/>
      <c r="AD60" s="175"/>
      <c r="AE60" s="162"/>
      <c r="AF60" s="162"/>
    </row>
    <row r="61" spans="1:32" x14ac:dyDescent="0.3">
      <c r="A61" s="22">
        <f t="shared" si="13"/>
        <v>46</v>
      </c>
      <c r="B61" s="36" t="s">
        <v>78</v>
      </c>
      <c r="C61" s="31">
        <f t="shared" si="17"/>
        <v>1797540</v>
      </c>
      <c r="D61" s="31">
        <f t="shared" si="18"/>
        <v>0</v>
      </c>
      <c r="E61" s="31"/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154">
        <f t="shared" ref="V61:V66" si="19">SUM(W61:AF61)</f>
        <v>1797540</v>
      </c>
      <c r="W61" s="44"/>
      <c r="X61" s="44"/>
      <c r="Y61" s="44"/>
      <c r="Z61" s="44"/>
      <c r="AA61" s="156"/>
      <c r="AB61" s="162"/>
      <c r="AC61" s="164">
        <v>1797540</v>
      </c>
      <c r="AD61" s="175"/>
      <c r="AE61" s="162"/>
      <c r="AF61" s="162"/>
    </row>
    <row r="62" spans="1:32" x14ac:dyDescent="0.3">
      <c r="A62" s="22">
        <f t="shared" si="13"/>
        <v>47</v>
      </c>
      <c r="B62" s="36" t="s">
        <v>79</v>
      </c>
      <c r="C62" s="31">
        <f t="shared" si="17"/>
        <v>694816</v>
      </c>
      <c r="D62" s="31">
        <f t="shared" si="18"/>
        <v>0</v>
      </c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154">
        <f t="shared" si="19"/>
        <v>694816</v>
      </c>
      <c r="W62" s="44"/>
      <c r="X62" s="44"/>
      <c r="Y62" s="44"/>
      <c r="Z62" s="44"/>
      <c r="AA62" s="156"/>
      <c r="AB62" s="165">
        <v>694816</v>
      </c>
      <c r="AC62" s="171"/>
      <c r="AD62" s="175"/>
      <c r="AE62" s="162"/>
      <c r="AF62" s="162"/>
    </row>
    <row r="63" spans="1:32" x14ac:dyDescent="0.3">
      <c r="A63" s="22">
        <f t="shared" si="13"/>
        <v>48</v>
      </c>
      <c r="B63" s="36" t="s">
        <v>80</v>
      </c>
      <c r="C63" s="31">
        <f t="shared" si="17"/>
        <v>12797596</v>
      </c>
      <c r="D63" s="31">
        <f t="shared" si="18"/>
        <v>0</v>
      </c>
      <c r="E63" s="31"/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154">
        <v>12797596</v>
      </c>
      <c r="W63" s="44" t="s">
        <v>212</v>
      </c>
      <c r="X63" s="44"/>
      <c r="Y63" s="44"/>
      <c r="Z63" s="44"/>
      <c r="AA63" s="156"/>
      <c r="AB63" s="165"/>
      <c r="AC63" s="171"/>
      <c r="AD63" s="175"/>
      <c r="AE63" s="162"/>
      <c r="AF63" s="162"/>
    </row>
    <row r="64" spans="1:32" x14ac:dyDescent="0.3">
      <c r="A64" s="22">
        <f t="shared" si="13"/>
        <v>49</v>
      </c>
      <c r="B64" s="36" t="s">
        <v>82</v>
      </c>
      <c r="C64" s="31">
        <f t="shared" si="17"/>
        <v>9084006</v>
      </c>
      <c r="D64" s="31">
        <f t="shared" si="18"/>
        <v>0</v>
      </c>
      <c r="E64" s="31"/>
      <c r="F64" s="31"/>
      <c r="G64" s="31"/>
      <c r="H64" s="31"/>
      <c r="I64" s="31"/>
      <c r="J64" s="31"/>
      <c r="K64" s="31"/>
      <c r="L64" s="31"/>
      <c r="M64" s="31"/>
      <c r="N64" s="31"/>
      <c r="O64" s="31"/>
      <c r="P64" s="31"/>
      <c r="Q64" s="31"/>
      <c r="R64" s="31"/>
      <c r="S64" s="31"/>
      <c r="T64" s="31"/>
      <c r="U64" s="31"/>
      <c r="V64" s="154">
        <f>10016831-932825</f>
        <v>9084006</v>
      </c>
      <c r="W64" s="44" t="s">
        <v>212</v>
      </c>
      <c r="X64" s="44"/>
      <c r="Y64" s="44"/>
      <c r="Z64" s="44"/>
      <c r="AA64" s="156"/>
      <c r="AB64" s="165"/>
      <c r="AC64" s="171"/>
      <c r="AD64" s="175"/>
      <c r="AE64" s="162"/>
      <c r="AF64" s="162"/>
    </row>
    <row r="65" spans="1:32" x14ac:dyDescent="0.3">
      <c r="A65" s="22">
        <f t="shared" si="13"/>
        <v>50</v>
      </c>
      <c r="B65" s="36" t="s">
        <v>83</v>
      </c>
      <c r="C65" s="31">
        <f t="shared" si="17"/>
        <v>607238</v>
      </c>
      <c r="D65" s="31">
        <f t="shared" si="18"/>
        <v>0</v>
      </c>
      <c r="E65" s="31"/>
      <c r="F65" s="31"/>
      <c r="G65" s="31"/>
      <c r="H65" s="31"/>
      <c r="I65" s="31"/>
      <c r="J65" s="31"/>
      <c r="K65" s="31"/>
      <c r="L65" s="31"/>
      <c r="M65" s="31"/>
      <c r="N65" s="31"/>
      <c r="O65" s="31"/>
      <c r="P65" s="31"/>
      <c r="Q65" s="31"/>
      <c r="R65" s="31"/>
      <c r="S65" s="31"/>
      <c r="T65" s="31"/>
      <c r="U65" s="31"/>
      <c r="V65" s="154">
        <f t="shared" si="19"/>
        <v>607238</v>
      </c>
      <c r="W65" s="44"/>
      <c r="X65" s="44"/>
      <c r="Y65" s="44"/>
      <c r="Z65" s="44"/>
      <c r="AA65" s="156"/>
      <c r="AB65" s="165">
        <v>607238</v>
      </c>
      <c r="AC65" s="171"/>
      <c r="AD65" s="175"/>
      <c r="AE65" s="162"/>
      <c r="AF65" s="162"/>
    </row>
    <row r="66" spans="1:32" x14ac:dyDescent="0.3">
      <c r="A66" s="22">
        <f t="shared" si="13"/>
        <v>51</v>
      </c>
      <c r="B66" s="36" t="s">
        <v>85</v>
      </c>
      <c r="C66" s="31">
        <f t="shared" si="17"/>
        <v>814840</v>
      </c>
      <c r="D66" s="31">
        <f t="shared" si="18"/>
        <v>0</v>
      </c>
      <c r="E66" s="31"/>
      <c r="F66" s="31"/>
      <c r="G66" s="31"/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154">
        <f t="shared" si="19"/>
        <v>814840</v>
      </c>
      <c r="W66" s="44"/>
      <c r="X66" s="44"/>
      <c r="Y66" s="44"/>
      <c r="Z66" s="44"/>
      <c r="AA66" s="156"/>
      <c r="AB66" s="165">
        <v>814840</v>
      </c>
      <c r="AC66" s="171"/>
      <c r="AD66" s="175"/>
      <c r="AE66" s="162"/>
      <c r="AF66" s="162"/>
    </row>
    <row r="67" spans="1:32" x14ac:dyDescent="0.3">
      <c r="A67" s="22">
        <f t="shared" si="13"/>
        <v>52</v>
      </c>
      <c r="B67" s="36" t="s">
        <v>86</v>
      </c>
      <c r="C67" s="31">
        <f t="shared" si="17"/>
        <v>503538</v>
      </c>
      <c r="D67" s="31">
        <f t="shared" si="18"/>
        <v>0</v>
      </c>
      <c r="E67" s="31"/>
      <c r="F67" s="31"/>
      <c r="G67" s="31"/>
      <c r="H67" s="31"/>
      <c r="I67" s="31"/>
      <c r="J67" s="31"/>
      <c r="K67" s="31"/>
      <c r="L67" s="31"/>
      <c r="M67" s="31"/>
      <c r="N67" s="31"/>
      <c r="O67" s="31"/>
      <c r="P67" s="31"/>
      <c r="Q67" s="31"/>
      <c r="R67" s="31"/>
      <c r="S67" s="31"/>
      <c r="T67" s="31"/>
      <c r="U67" s="31"/>
      <c r="V67" s="154">
        <f t="shared" ref="V67" si="20">SUM(W67:AF67)</f>
        <v>503538</v>
      </c>
      <c r="W67" s="44"/>
      <c r="X67" s="44"/>
      <c r="Y67" s="44"/>
      <c r="Z67" s="44"/>
      <c r="AA67" s="156"/>
      <c r="AB67" s="165">
        <v>503538</v>
      </c>
      <c r="AC67" s="171"/>
      <c r="AD67" s="175"/>
      <c r="AE67" s="162"/>
      <c r="AF67" s="162"/>
    </row>
    <row r="68" spans="1:32" x14ac:dyDescent="0.3">
      <c r="A68" s="22">
        <f t="shared" si="13"/>
        <v>53</v>
      </c>
      <c r="B68" s="36" t="s">
        <v>81</v>
      </c>
      <c r="C68" s="31">
        <f t="shared" si="17"/>
        <v>9663262</v>
      </c>
      <c r="D68" s="31">
        <f t="shared" si="18"/>
        <v>0</v>
      </c>
      <c r="E68" s="31"/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154">
        <f t="shared" ref="V68:V71" si="21">SUM(W68:AF68)</f>
        <v>9663262</v>
      </c>
      <c r="W68" s="44"/>
      <c r="X68" s="44"/>
      <c r="Y68" s="44"/>
      <c r="Z68" s="44"/>
      <c r="AA68" s="156"/>
      <c r="AB68" s="162"/>
      <c r="AC68" s="171">
        <v>2039282</v>
      </c>
      <c r="AD68" s="175"/>
      <c r="AE68" s="162">
        <v>4854649</v>
      </c>
      <c r="AF68" s="162">
        <v>2769331</v>
      </c>
    </row>
    <row r="69" spans="1:32" x14ac:dyDescent="0.3">
      <c r="A69" s="22">
        <f t="shared" ref="A69:A94" si="22">A68+1</f>
        <v>54</v>
      </c>
      <c r="B69" s="36" t="s">
        <v>84</v>
      </c>
      <c r="C69" s="31">
        <f t="shared" si="17"/>
        <v>2822646</v>
      </c>
      <c r="D69" s="31">
        <f t="shared" si="18"/>
        <v>0</v>
      </c>
      <c r="E69" s="31"/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154">
        <f t="shared" si="21"/>
        <v>2822646</v>
      </c>
      <c r="W69" s="44"/>
      <c r="X69" s="44"/>
      <c r="Y69" s="44"/>
      <c r="Z69" s="44"/>
      <c r="AA69" s="156"/>
      <c r="AB69" s="162"/>
      <c r="AC69" s="171">
        <v>2093181</v>
      </c>
      <c r="AD69" s="175">
        <v>729465</v>
      </c>
      <c r="AE69" s="162"/>
      <c r="AF69" s="162"/>
    </row>
    <row r="70" spans="1:32" x14ac:dyDescent="0.3">
      <c r="A70" s="22">
        <f t="shared" si="22"/>
        <v>55</v>
      </c>
      <c r="B70" s="36" t="s">
        <v>87</v>
      </c>
      <c r="C70" s="31">
        <f t="shared" si="17"/>
        <v>10022323</v>
      </c>
      <c r="D70" s="31">
        <f t="shared" si="18"/>
        <v>0</v>
      </c>
      <c r="E70" s="31"/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  <c r="T70" s="31"/>
      <c r="U70" s="31"/>
      <c r="V70" s="154">
        <f t="shared" si="21"/>
        <v>10022323</v>
      </c>
      <c r="W70" s="44"/>
      <c r="X70" s="44"/>
      <c r="Y70" s="44"/>
      <c r="Z70" s="44"/>
      <c r="AA70" s="156"/>
      <c r="AB70" s="162"/>
      <c r="AC70" s="171">
        <v>1923947</v>
      </c>
      <c r="AD70" s="175">
        <v>506037</v>
      </c>
      <c r="AE70" s="162">
        <v>4731497</v>
      </c>
      <c r="AF70" s="162">
        <v>2860842</v>
      </c>
    </row>
    <row r="71" spans="1:32" x14ac:dyDescent="0.3">
      <c r="A71" s="22">
        <f t="shared" si="22"/>
        <v>56</v>
      </c>
      <c r="B71" s="36" t="s">
        <v>88</v>
      </c>
      <c r="C71" s="31">
        <f t="shared" si="17"/>
        <v>6147185</v>
      </c>
      <c r="D71" s="31">
        <f t="shared" si="18"/>
        <v>0</v>
      </c>
      <c r="E71" s="31"/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154">
        <f t="shared" si="21"/>
        <v>6147185</v>
      </c>
      <c r="W71" s="44"/>
      <c r="X71" s="44"/>
      <c r="Y71" s="44"/>
      <c r="Z71" s="44"/>
      <c r="AA71" s="156"/>
      <c r="AB71" s="162"/>
      <c r="AC71" s="171">
        <v>1908526</v>
      </c>
      <c r="AD71" s="175"/>
      <c r="AE71" s="162">
        <v>4238659</v>
      </c>
      <c r="AF71" s="162"/>
    </row>
    <row r="72" spans="1:32" x14ac:dyDescent="0.3">
      <c r="A72" s="22">
        <f t="shared" si="22"/>
        <v>57</v>
      </c>
      <c r="B72" s="36" t="s">
        <v>89</v>
      </c>
      <c r="C72" s="31">
        <f t="shared" si="17"/>
        <v>374636</v>
      </c>
      <c r="D72" s="31">
        <f t="shared" si="18"/>
        <v>0</v>
      </c>
      <c r="E72" s="31"/>
      <c r="F72" s="31"/>
      <c r="G72" s="31"/>
      <c r="H72" s="31"/>
      <c r="I72" s="31"/>
      <c r="J72" s="31"/>
      <c r="K72" s="31"/>
      <c r="L72" s="31"/>
      <c r="M72" s="31"/>
      <c r="N72" s="31"/>
      <c r="O72" s="31"/>
      <c r="P72" s="31"/>
      <c r="Q72" s="31"/>
      <c r="R72" s="31"/>
      <c r="S72" s="31"/>
      <c r="T72" s="31"/>
      <c r="U72" s="31"/>
      <c r="V72" s="154">
        <f t="shared" ref="V72:V78" si="23">SUM(W72:AF72)</f>
        <v>374636</v>
      </c>
      <c r="W72" s="44"/>
      <c r="X72" s="44"/>
      <c r="Y72" s="44"/>
      <c r="Z72" s="44"/>
      <c r="AA72" s="156"/>
      <c r="AB72" s="165">
        <v>374636</v>
      </c>
      <c r="AC72" s="171"/>
      <c r="AD72" s="175"/>
      <c r="AE72" s="162"/>
      <c r="AF72" s="162"/>
    </row>
    <row r="73" spans="1:32" x14ac:dyDescent="0.3">
      <c r="A73" s="22">
        <f t="shared" si="22"/>
        <v>58</v>
      </c>
      <c r="B73" s="36" t="s">
        <v>90</v>
      </c>
      <c r="C73" s="31">
        <f t="shared" si="17"/>
        <v>495381</v>
      </c>
      <c r="D73" s="31">
        <f t="shared" si="18"/>
        <v>0</v>
      </c>
      <c r="E73" s="31"/>
      <c r="F73" s="31"/>
      <c r="G73" s="31"/>
      <c r="H73" s="31"/>
      <c r="I73" s="31"/>
      <c r="J73" s="31"/>
      <c r="K73" s="31"/>
      <c r="L73" s="31"/>
      <c r="M73" s="31"/>
      <c r="N73" s="31"/>
      <c r="O73" s="31"/>
      <c r="P73" s="31"/>
      <c r="Q73" s="31"/>
      <c r="R73" s="31"/>
      <c r="S73" s="31"/>
      <c r="T73" s="31"/>
      <c r="U73" s="31"/>
      <c r="V73" s="154">
        <f t="shared" si="23"/>
        <v>495381</v>
      </c>
      <c r="W73" s="44"/>
      <c r="X73" s="44"/>
      <c r="Y73" s="44"/>
      <c r="Z73" s="44"/>
      <c r="AA73" s="156"/>
      <c r="AB73" s="164">
        <v>495381</v>
      </c>
      <c r="AC73" s="171"/>
      <c r="AD73" s="175"/>
      <c r="AE73" s="162"/>
      <c r="AF73" s="162"/>
    </row>
    <row r="74" spans="1:32" x14ac:dyDescent="0.3">
      <c r="A74" s="22">
        <f t="shared" si="22"/>
        <v>59</v>
      </c>
      <c r="B74" s="34" t="s">
        <v>194</v>
      </c>
      <c r="C74" s="31">
        <f t="shared" si="17"/>
        <v>3062584</v>
      </c>
      <c r="D74" s="31">
        <f t="shared" si="18"/>
        <v>0</v>
      </c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4"/>
      <c r="Q74" s="44"/>
      <c r="R74" s="44"/>
      <c r="S74" s="44"/>
      <c r="T74" s="44"/>
      <c r="U74" s="44"/>
      <c r="V74" s="154">
        <f t="shared" si="23"/>
        <v>3062584</v>
      </c>
      <c r="W74" s="44"/>
      <c r="X74" s="44"/>
      <c r="Y74" s="44"/>
      <c r="Z74" s="44"/>
      <c r="AA74" s="156"/>
      <c r="AB74" s="171"/>
      <c r="AC74" s="170">
        <v>3062584</v>
      </c>
      <c r="AD74" s="175"/>
      <c r="AE74" s="162"/>
      <c r="AF74" s="162"/>
    </row>
    <row r="75" spans="1:32" x14ac:dyDescent="0.3">
      <c r="A75" s="22">
        <f t="shared" si="22"/>
        <v>60</v>
      </c>
      <c r="B75" s="36" t="s">
        <v>91</v>
      </c>
      <c r="C75" s="31">
        <f t="shared" si="17"/>
        <v>520597</v>
      </c>
      <c r="D75" s="31">
        <f t="shared" si="18"/>
        <v>0</v>
      </c>
      <c r="E75" s="31"/>
      <c r="F75" s="31"/>
      <c r="G75" s="31"/>
      <c r="H75" s="31"/>
      <c r="I75" s="31"/>
      <c r="J75" s="31"/>
      <c r="K75" s="31"/>
      <c r="L75" s="31"/>
      <c r="M75" s="31"/>
      <c r="N75" s="31"/>
      <c r="O75" s="31"/>
      <c r="P75" s="31"/>
      <c r="Q75" s="31"/>
      <c r="R75" s="31"/>
      <c r="S75" s="31"/>
      <c r="T75" s="31"/>
      <c r="U75" s="31"/>
      <c r="V75" s="154">
        <f t="shared" si="23"/>
        <v>520597</v>
      </c>
      <c r="W75" s="44"/>
      <c r="X75" s="44"/>
      <c r="Y75" s="44"/>
      <c r="Z75" s="44"/>
      <c r="AA75" s="180"/>
      <c r="AB75" s="224">
        <v>520597</v>
      </c>
      <c r="AC75" s="182"/>
      <c r="AD75" s="175"/>
      <c r="AE75" s="162"/>
      <c r="AF75" s="162"/>
    </row>
    <row r="76" spans="1:32" x14ac:dyDescent="0.3">
      <c r="A76" s="22">
        <f t="shared" si="22"/>
        <v>61</v>
      </c>
      <c r="B76" s="36" t="s">
        <v>92</v>
      </c>
      <c r="C76" s="31">
        <f t="shared" si="17"/>
        <v>542186</v>
      </c>
      <c r="D76" s="31">
        <f t="shared" si="18"/>
        <v>0</v>
      </c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154">
        <f t="shared" si="23"/>
        <v>542186</v>
      </c>
      <c r="W76" s="44"/>
      <c r="X76" s="44"/>
      <c r="Y76" s="44"/>
      <c r="Z76" s="44"/>
      <c r="AA76" s="180"/>
      <c r="AB76" s="224">
        <v>542186</v>
      </c>
      <c r="AC76" s="182"/>
      <c r="AD76" s="175"/>
      <c r="AE76" s="162"/>
      <c r="AF76" s="162"/>
    </row>
    <row r="77" spans="1:32" x14ac:dyDescent="0.3">
      <c r="A77" s="22">
        <f t="shared" si="22"/>
        <v>62</v>
      </c>
      <c r="B77" s="36" t="s">
        <v>93</v>
      </c>
      <c r="C77" s="31">
        <f t="shared" si="17"/>
        <v>601607</v>
      </c>
      <c r="D77" s="31">
        <f t="shared" si="18"/>
        <v>0</v>
      </c>
      <c r="E77" s="31"/>
      <c r="F77" s="31"/>
      <c r="G77" s="31"/>
      <c r="H77" s="31"/>
      <c r="I77" s="31"/>
      <c r="J77" s="31"/>
      <c r="K77" s="31"/>
      <c r="L77" s="31"/>
      <c r="M77" s="31"/>
      <c r="N77" s="31"/>
      <c r="O77" s="31"/>
      <c r="P77" s="31"/>
      <c r="Q77" s="31"/>
      <c r="R77" s="31"/>
      <c r="S77" s="31"/>
      <c r="T77" s="31"/>
      <c r="U77" s="31"/>
      <c r="V77" s="154">
        <f t="shared" si="23"/>
        <v>601607</v>
      </c>
      <c r="W77" s="44"/>
      <c r="X77" s="44"/>
      <c r="Y77" s="44"/>
      <c r="Z77" s="44"/>
      <c r="AA77" s="180"/>
      <c r="AB77" s="224">
        <v>601607</v>
      </c>
      <c r="AC77" s="182"/>
      <c r="AD77" s="175"/>
      <c r="AE77" s="162"/>
      <c r="AF77" s="162"/>
    </row>
    <row r="78" spans="1:32" x14ac:dyDescent="0.3">
      <c r="A78" s="22">
        <f t="shared" si="22"/>
        <v>63</v>
      </c>
      <c r="B78" s="36" t="s">
        <v>94</v>
      </c>
      <c r="C78" s="31">
        <f t="shared" si="17"/>
        <v>578380</v>
      </c>
      <c r="D78" s="31">
        <f t="shared" si="18"/>
        <v>0</v>
      </c>
      <c r="E78" s="31"/>
      <c r="F78" s="31"/>
      <c r="G78" s="31"/>
      <c r="H78" s="31"/>
      <c r="I78" s="31"/>
      <c r="J78" s="31"/>
      <c r="K78" s="31"/>
      <c r="L78" s="31"/>
      <c r="M78" s="31"/>
      <c r="N78" s="31"/>
      <c r="O78" s="31"/>
      <c r="P78" s="31"/>
      <c r="Q78" s="31"/>
      <c r="R78" s="31"/>
      <c r="S78" s="31"/>
      <c r="T78" s="31"/>
      <c r="U78" s="31"/>
      <c r="V78" s="154">
        <f t="shared" si="23"/>
        <v>578380</v>
      </c>
      <c r="W78" s="44"/>
      <c r="X78" s="44"/>
      <c r="Y78" s="44"/>
      <c r="Z78" s="44"/>
      <c r="AA78" s="180"/>
      <c r="AB78" s="224">
        <v>578380</v>
      </c>
      <c r="AC78" s="182"/>
      <c r="AD78" s="175"/>
      <c r="AE78" s="162"/>
      <c r="AF78" s="162"/>
    </row>
    <row r="79" spans="1:32" x14ac:dyDescent="0.3">
      <c r="A79" s="22">
        <f t="shared" si="22"/>
        <v>64</v>
      </c>
      <c r="B79" s="36" t="s">
        <v>95</v>
      </c>
      <c r="C79" s="31">
        <f t="shared" si="17"/>
        <v>1281755</v>
      </c>
      <c r="D79" s="31">
        <f t="shared" si="18"/>
        <v>0</v>
      </c>
      <c r="E79" s="31"/>
      <c r="F79" s="31"/>
      <c r="G79" s="31"/>
      <c r="H79" s="31"/>
      <c r="I79" s="31"/>
      <c r="J79" s="31"/>
      <c r="K79" s="31"/>
      <c r="L79" s="31"/>
      <c r="M79" s="31"/>
      <c r="N79" s="31"/>
      <c r="O79" s="31"/>
      <c r="P79" s="31"/>
      <c r="Q79" s="31"/>
      <c r="R79" s="31"/>
      <c r="S79" s="31"/>
      <c r="T79" s="31"/>
      <c r="U79" s="31"/>
      <c r="V79" s="154">
        <f t="shared" ref="V79:V89" si="24">SUM(W79:AF79)</f>
        <v>1281755</v>
      </c>
      <c r="W79" s="44"/>
      <c r="X79" s="44"/>
      <c r="Y79" s="44"/>
      <c r="Z79" s="44"/>
      <c r="AA79" s="180"/>
      <c r="AB79" s="224">
        <v>1281755</v>
      </c>
      <c r="AC79" s="182"/>
      <c r="AD79" s="175"/>
      <c r="AE79" s="162"/>
      <c r="AF79" s="162"/>
    </row>
    <row r="80" spans="1:32" x14ac:dyDescent="0.3">
      <c r="A80" s="22">
        <f t="shared" si="22"/>
        <v>65</v>
      </c>
      <c r="B80" s="36" t="s">
        <v>96</v>
      </c>
      <c r="C80" s="31">
        <f t="shared" si="17"/>
        <v>486610</v>
      </c>
      <c r="D80" s="31">
        <f t="shared" si="18"/>
        <v>0</v>
      </c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154">
        <f t="shared" si="24"/>
        <v>486610</v>
      </c>
      <c r="W80" s="44"/>
      <c r="X80" s="44"/>
      <c r="Y80" s="44"/>
      <c r="Z80" s="44"/>
      <c r="AA80" s="180"/>
      <c r="AB80" s="224">
        <v>486610</v>
      </c>
      <c r="AC80" s="182"/>
      <c r="AD80" s="175"/>
      <c r="AE80" s="162"/>
      <c r="AF80" s="162"/>
    </row>
    <row r="81" spans="1:32" x14ac:dyDescent="0.3">
      <c r="A81" s="22">
        <f t="shared" si="22"/>
        <v>66</v>
      </c>
      <c r="B81" s="36" t="s">
        <v>97</v>
      </c>
      <c r="C81" s="31">
        <f t="shared" si="17"/>
        <v>618084</v>
      </c>
      <c r="D81" s="31">
        <f t="shared" si="18"/>
        <v>0</v>
      </c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154">
        <f t="shared" si="24"/>
        <v>618084</v>
      </c>
      <c r="W81" s="44"/>
      <c r="X81" s="44"/>
      <c r="Y81" s="44"/>
      <c r="Z81" s="44"/>
      <c r="AA81" s="180"/>
      <c r="AB81" s="224">
        <v>618084</v>
      </c>
      <c r="AC81" s="182"/>
      <c r="AD81" s="175"/>
      <c r="AE81" s="162"/>
      <c r="AF81" s="162"/>
    </row>
    <row r="82" spans="1:32" x14ac:dyDescent="0.3">
      <c r="A82" s="22">
        <f t="shared" si="22"/>
        <v>67</v>
      </c>
      <c r="B82" s="36" t="s">
        <v>98</v>
      </c>
      <c r="C82" s="31">
        <f t="shared" si="17"/>
        <v>518444</v>
      </c>
      <c r="D82" s="31">
        <f t="shared" si="18"/>
        <v>0</v>
      </c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154">
        <f t="shared" si="24"/>
        <v>518444</v>
      </c>
      <c r="W82" s="44"/>
      <c r="X82" s="44"/>
      <c r="Y82" s="44"/>
      <c r="Z82" s="44"/>
      <c r="AA82" s="180"/>
      <c r="AB82" s="224">
        <v>518444</v>
      </c>
      <c r="AC82" s="182"/>
      <c r="AD82" s="175"/>
      <c r="AE82" s="162"/>
      <c r="AF82" s="162"/>
    </row>
    <row r="83" spans="1:32" x14ac:dyDescent="0.3">
      <c r="A83" s="22">
        <f t="shared" si="22"/>
        <v>68</v>
      </c>
      <c r="B83" s="36" t="s">
        <v>99</v>
      </c>
      <c r="C83" s="31">
        <f t="shared" si="17"/>
        <v>625721</v>
      </c>
      <c r="D83" s="31">
        <f t="shared" si="18"/>
        <v>0</v>
      </c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154">
        <f t="shared" si="24"/>
        <v>625721</v>
      </c>
      <c r="W83" s="44"/>
      <c r="X83" s="44"/>
      <c r="Y83" s="44"/>
      <c r="Z83" s="44"/>
      <c r="AA83" s="180"/>
      <c r="AB83" s="224">
        <v>625721</v>
      </c>
      <c r="AC83" s="182"/>
      <c r="AD83" s="175"/>
      <c r="AE83" s="162"/>
      <c r="AF83" s="162"/>
    </row>
    <row r="84" spans="1:32" x14ac:dyDescent="0.3">
      <c r="A84" s="22">
        <f t="shared" si="22"/>
        <v>69</v>
      </c>
      <c r="B84" s="36" t="s">
        <v>100</v>
      </c>
      <c r="C84" s="31">
        <f t="shared" si="17"/>
        <v>600695</v>
      </c>
      <c r="D84" s="31">
        <f t="shared" si="18"/>
        <v>0</v>
      </c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154">
        <f t="shared" si="24"/>
        <v>600695</v>
      </c>
      <c r="W84" s="44"/>
      <c r="X84" s="44"/>
      <c r="Y84" s="44"/>
      <c r="Z84" s="44"/>
      <c r="AA84" s="180"/>
      <c r="AB84" s="224">
        <v>600695</v>
      </c>
      <c r="AC84" s="182"/>
      <c r="AD84" s="175"/>
      <c r="AE84" s="162"/>
      <c r="AF84" s="162"/>
    </row>
    <row r="85" spans="1:32" x14ac:dyDescent="0.3">
      <c r="A85" s="22">
        <f t="shared" si="22"/>
        <v>70</v>
      </c>
      <c r="B85" s="36" t="s">
        <v>101</v>
      </c>
      <c r="C85" s="31">
        <f t="shared" si="17"/>
        <v>1645474</v>
      </c>
      <c r="D85" s="31">
        <f t="shared" si="18"/>
        <v>0</v>
      </c>
      <c r="E85" s="31"/>
      <c r="F85" s="31"/>
      <c r="G85" s="31"/>
      <c r="H85" s="31"/>
      <c r="I85" s="31"/>
      <c r="J85" s="31"/>
      <c r="K85" s="31"/>
      <c r="L85" s="31"/>
      <c r="M85" s="31"/>
      <c r="N85" s="31"/>
      <c r="O85" s="31"/>
      <c r="P85" s="31"/>
      <c r="Q85" s="31"/>
      <c r="R85" s="31"/>
      <c r="S85" s="31"/>
      <c r="T85" s="31"/>
      <c r="U85" s="31"/>
      <c r="V85" s="154">
        <f t="shared" si="24"/>
        <v>1645474</v>
      </c>
      <c r="W85" s="44"/>
      <c r="X85" s="44"/>
      <c r="Y85" s="44"/>
      <c r="Z85" s="44"/>
      <c r="AA85" s="180"/>
      <c r="AB85" s="224">
        <v>1645474</v>
      </c>
      <c r="AC85" s="182"/>
      <c r="AD85" s="175"/>
      <c r="AE85" s="162"/>
      <c r="AF85" s="162"/>
    </row>
    <row r="86" spans="1:32" x14ac:dyDescent="0.3">
      <c r="A86" s="22">
        <f t="shared" si="22"/>
        <v>71</v>
      </c>
      <c r="B86" s="36" t="s">
        <v>102</v>
      </c>
      <c r="C86" s="31">
        <f t="shared" si="17"/>
        <v>1391406</v>
      </c>
      <c r="D86" s="31">
        <f t="shared" si="18"/>
        <v>0</v>
      </c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154">
        <f t="shared" si="24"/>
        <v>1391406</v>
      </c>
      <c r="W86" s="44"/>
      <c r="X86" s="44"/>
      <c r="Y86" s="44"/>
      <c r="Z86" s="44"/>
      <c r="AA86" s="180"/>
      <c r="AB86" s="224">
        <v>1391406</v>
      </c>
      <c r="AC86" s="182"/>
      <c r="AD86" s="175"/>
      <c r="AE86" s="162"/>
      <c r="AF86" s="162"/>
    </row>
    <row r="87" spans="1:32" x14ac:dyDescent="0.3">
      <c r="A87" s="22">
        <f t="shared" si="22"/>
        <v>72</v>
      </c>
      <c r="B87" s="36" t="s">
        <v>103</v>
      </c>
      <c r="C87" s="31">
        <f t="shared" si="17"/>
        <v>11304727</v>
      </c>
      <c r="D87" s="31">
        <f t="shared" si="18"/>
        <v>0</v>
      </c>
      <c r="E87" s="31"/>
      <c r="F87" s="31"/>
      <c r="G87" s="31"/>
      <c r="H87" s="31"/>
      <c r="I87" s="31"/>
      <c r="J87" s="31"/>
      <c r="K87" s="31"/>
      <c r="L87" s="31"/>
      <c r="M87" s="31"/>
      <c r="N87" s="31"/>
      <c r="O87" s="31"/>
      <c r="P87" s="31"/>
      <c r="Q87" s="31"/>
      <c r="R87" s="31"/>
      <c r="S87" s="31"/>
      <c r="T87" s="31"/>
      <c r="U87" s="31"/>
      <c r="V87" s="154">
        <v>11304727</v>
      </c>
      <c r="W87" s="44" t="s">
        <v>212</v>
      </c>
      <c r="X87" s="44"/>
      <c r="Y87" s="44"/>
      <c r="Z87" s="44"/>
      <c r="AA87" s="180"/>
      <c r="AB87" s="224"/>
      <c r="AC87" s="182"/>
      <c r="AD87" s="175"/>
      <c r="AE87" s="162"/>
      <c r="AF87" s="162"/>
    </row>
    <row r="88" spans="1:32" x14ac:dyDescent="0.3">
      <c r="A88" s="22">
        <f t="shared" si="22"/>
        <v>73</v>
      </c>
      <c r="B88" s="36" t="s">
        <v>104</v>
      </c>
      <c r="C88" s="31">
        <f t="shared" si="17"/>
        <v>9104521</v>
      </c>
      <c r="D88" s="31">
        <f t="shared" si="18"/>
        <v>0</v>
      </c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154">
        <v>9104521</v>
      </c>
      <c r="W88" s="44" t="s">
        <v>212</v>
      </c>
      <c r="X88" s="44"/>
      <c r="Y88" s="44"/>
      <c r="Z88" s="44"/>
      <c r="AA88" s="180"/>
      <c r="AB88" s="224"/>
      <c r="AC88" s="182"/>
      <c r="AD88" s="175"/>
      <c r="AE88" s="162"/>
      <c r="AF88" s="162"/>
    </row>
    <row r="89" spans="1:32" x14ac:dyDescent="0.3">
      <c r="A89" s="22">
        <f t="shared" si="22"/>
        <v>74</v>
      </c>
      <c r="B89" s="36" t="s">
        <v>105</v>
      </c>
      <c r="C89" s="31">
        <f t="shared" ref="C89:C98" si="25">D89+K89+L89+N89+P89+R89+T89+V89+U89</f>
        <v>617604</v>
      </c>
      <c r="D89" s="31">
        <f t="shared" ref="D89:D96" si="26">E89+F89+G89+H89+I89</f>
        <v>0</v>
      </c>
      <c r="E89" s="31"/>
      <c r="F89" s="31"/>
      <c r="G89" s="46"/>
      <c r="H89" s="46"/>
      <c r="I89" s="46"/>
      <c r="J89" s="31"/>
      <c r="K89" s="31"/>
      <c r="L89" s="31"/>
      <c r="M89" s="31"/>
      <c r="N89" s="31"/>
      <c r="O89" s="31"/>
      <c r="P89" s="31"/>
      <c r="Q89" s="31"/>
      <c r="R89" s="31"/>
      <c r="S89" s="31"/>
      <c r="T89" s="31"/>
      <c r="U89" s="31"/>
      <c r="V89" s="154">
        <f t="shared" si="24"/>
        <v>617604</v>
      </c>
      <c r="W89" s="44"/>
      <c r="X89" s="44"/>
      <c r="Y89" s="44"/>
      <c r="Z89" s="44"/>
      <c r="AA89" s="156"/>
      <c r="AB89" s="181"/>
      <c r="AC89" s="171"/>
      <c r="AD89" s="166">
        <v>617604</v>
      </c>
      <c r="AE89" s="162"/>
      <c r="AF89" s="162"/>
    </row>
    <row r="90" spans="1:32" x14ac:dyDescent="0.3">
      <c r="A90" s="22">
        <f t="shared" si="22"/>
        <v>75</v>
      </c>
      <c r="B90" s="36" t="s">
        <v>106</v>
      </c>
      <c r="C90" s="31">
        <f t="shared" si="25"/>
        <v>7870845</v>
      </c>
      <c r="D90" s="31">
        <f t="shared" si="26"/>
        <v>0</v>
      </c>
      <c r="E90" s="31"/>
      <c r="F90" s="31"/>
      <c r="G90" s="31"/>
      <c r="H90" s="31"/>
      <c r="I90" s="31"/>
      <c r="J90" s="31"/>
      <c r="K90" s="31"/>
      <c r="L90" s="31"/>
      <c r="M90" s="31"/>
      <c r="N90" s="31"/>
      <c r="O90" s="31"/>
      <c r="P90" s="31"/>
      <c r="Q90" s="31"/>
      <c r="R90" s="31"/>
      <c r="S90" s="31"/>
      <c r="T90" s="31"/>
      <c r="U90" s="31"/>
      <c r="V90" s="154">
        <f t="shared" ref="V90:V94" si="27">SUM(W90:AF90)</f>
        <v>7870845</v>
      </c>
      <c r="W90" s="44"/>
      <c r="X90" s="164">
        <v>110280</v>
      </c>
      <c r="Y90" s="164">
        <v>645252</v>
      </c>
      <c r="Z90" s="164"/>
      <c r="AA90" s="165">
        <v>155655</v>
      </c>
      <c r="AB90" s="165">
        <v>140135</v>
      </c>
      <c r="AC90" s="164">
        <v>1688636</v>
      </c>
      <c r="AD90" s="166">
        <v>315897</v>
      </c>
      <c r="AE90" s="165">
        <v>3166784</v>
      </c>
      <c r="AF90" s="165">
        <v>1648206</v>
      </c>
    </row>
    <row r="91" spans="1:32" x14ac:dyDescent="0.3">
      <c r="A91" s="22">
        <f t="shared" si="22"/>
        <v>76</v>
      </c>
      <c r="B91" s="36" t="s">
        <v>107</v>
      </c>
      <c r="C91" s="31">
        <f t="shared" si="25"/>
        <v>2131024</v>
      </c>
      <c r="D91" s="31">
        <f t="shared" si="26"/>
        <v>0</v>
      </c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154">
        <f t="shared" si="27"/>
        <v>2131024</v>
      </c>
      <c r="W91" s="44"/>
      <c r="X91" s="44"/>
      <c r="Y91" s="44"/>
      <c r="Z91" s="44"/>
      <c r="AA91" s="156"/>
      <c r="AB91" s="162"/>
      <c r="AC91" s="164">
        <v>2131024</v>
      </c>
      <c r="AD91" s="175"/>
      <c r="AE91" s="162"/>
      <c r="AF91" s="162"/>
    </row>
    <row r="92" spans="1:32" x14ac:dyDescent="0.3">
      <c r="A92" s="22">
        <f t="shared" si="22"/>
        <v>77</v>
      </c>
      <c r="B92" s="36" t="s">
        <v>108</v>
      </c>
      <c r="C92" s="31">
        <f t="shared" si="25"/>
        <v>2422336</v>
      </c>
      <c r="D92" s="31">
        <f t="shared" si="26"/>
        <v>0</v>
      </c>
      <c r="E92" s="31"/>
      <c r="F92" s="31"/>
      <c r="G92" s="31"/>
      <c r="H92" s="31"/>
      <c r="I92" s="31"/>
      <c r="J92" s="31"/>
      <c r="K92" s="31"/>
      <c r="L92" s="31"/>
      <c r="M92" s="31"/>
      <c r="N92" s="31"/>
      <c r="O92" s="31"/>
      <c r="P92" s="31"/>
      <c r="Q92" s="31"/>
      <c r="R92" s="31"/>
      <c r="S92" s="31"/>
      <c r="T92" s="31"/>
      <c r="U92" s="31"/>
      <c r="V92" s="154">
        <f t="shared" si="27"/>
        <v>2422336</v>
      </c>
      <c r="W92" s="44"/>
      <c r="X92" s="44"/>
      <c r="Y92" s="44"/>
      <c r="Z92" s="44"/>
      <c r="AA92" s="156"/>
      <c r="AB92" s="162"/>
      <c r="AC92" s="164">
        <v>2422336</v>
      </c>
      <c r="AD92" s="175"/>
      <c r="AE92" s="162"/>
      <c r="AF92" s="162"/>
    </row>
    <row r="93" spans="1:32" x14ac:dyDescent="0.3">
      <c r="A93" s="22">
        <f t="shared" si="22"/>
        <v>78</v>
      </c>
      <c r="B93" s="43" t="s">
        <v>195</v>
      </c>
      <c r="C93" s="31">
        <f t="shared" si="25"/>
        <v>560694</v>
      </c>
      <c r="D93" s="31">
        <f t="shared" si="26"/>
        <v>0</v>
      </c>
      <c r="E93" s="44"/>
      <c r="F93" s="44"/>
      <c r="G93" s="44"/>
      <c r="H93" s="44"/>
      <c r="I93" s="44"/>
      <c r="J93" s="44"/>
      <c r="K93" s="44"/>
      <c r="L93" s="44"/>
      <c r="M93" s="44"/>
      <c r="N93" s="44"/>
      <c r="O93" s="44"/>
      <c r="P93" s="44"/>
      <c r="Q93" s="44"/>
      <c r="R93" s="44"/>
      <c r="S93" s="44"/>
      <c r="T93" s="44"/>
      <c r="U93" s="44"/>
      <c r="V93" s="154">
        <f t="shared" si="27"/>
        <v>560694</v>
      </c>
      <c r="W93" s="44"/>
      <c r="X93" s="44"/>
      <c r="Y93" s="44"/>
      <c r="Z93" s="44"/>
      <c r="AA93" s="156"/>
      <c r="AB93" s="165">
        <v>560694</v>
      </c>
      <c r="AC93" s="162"/>
      <c r="AD93" s="175"/>
      <c r="AE93" s="162"/>
      <c r="AF93" s="162"/>
    </row>
    <row r="94" spans="1:32" x14ac:dyDescent="0.3">
      <c r="A94" s="22">
        <f t="shared" si="22"/>
        <v>79</v>
      </c>
      <c r="B94" s="36" t="s">
        <v>109</v>
      </c>
      <c r="C94" s="31">
        <f t="shared" si="25"/>
        <v>1343347</v>
      </c>
      <c r="D94" s="31">
        <f t="shared" si="26"/>
        <v>0</v>
      </c>
      <c r="E94" s="31"/>
      <c r="F94" s="31"/>
      <c r="G94" s="31"/>
      <c r="H94" s="31"/>
      <c r="I94" s="31"/>
      <c r="J94" s="31"/>
      <c r="K94" s="31"/>
      <c r="L94" s="31"/>
      <c r="M94" s="31"/>
      <c r="N94" s="31"/>
      <c r="O94" s="31"/>
      <c r="P94" s="31"/>
      <c r="Q94" s="31"/>
      <c r="R94" s="31"/>
      <c r="S94" s="31"/>
      <c r="T94" s="31"/>
      <c r="U94" s="31"/>
      <c r="V94" s="154">
        <f t="shared" si="27"/>
        <v>1343347</v>
      </c>
      <c r="W94" s="44"/>
      <c r="X94" s="44"/>
      <c r="Y94" s="44"/>
      <c r="Z94" s="44"/>
      <c r="AA94" s="156"/>
      <c r="AB94" s="165">
        <v>1343347</v>
      </c>
      <c r="AC94" s="171"/>
      <c r="AD94" s="175"/>
      <c r="AE94" s="162"/>
      <c r="AF94" s="162"/>
    </row>
    <row r="95" spans="1:32" x14ac:dyDescent="0.3">
      <c r="A95" s="22">
        <f t="shared" ref="A95:A96" si="28">A94+1</f>
        <v>80</v>
      </c>
      <c r="B95" s="36" t="s">
        <v>110</v>
      </c>
      <c r="C95" s="31">
        <f t="shared" si="25"/>
        <v>3125512</v>
      </c>
      <c r="D95" s="31">
        <f t="shared" si="26"/>
        <v>0</v>
      </c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/>
      <c r="S95" s="31"/>
      <c r="T95" s="31"/>
      <c r="U95" s="31"/>
      <c r="V95" s="154">
        <f t="shared" ref="V95:V97" si="29">SUM(W95:AF95)</f>
        <v>3125512</v>
      </c>
      <c r="W95" s="44"/>
      <c r="X95" s="44"/>
      <c r="Y95" s="44"/>
      <c r="Z95" s="44"/>
      <c r="AA95" s="156"/>
      <c r="AB95" s="162"/>
      <c r="AC95" s="164">
        <v>3125512</v>
      </c>
      <c r="AD95" s="175"/>
      <c r="AE95" s="162"/>
      <c r="AF95" s="162"/>
    </row>
    <row r="96" spans="1:32" x14ac:dyDescent="0.3">
      <c r="A96" s="22">
        <f t="shared" si="28"/>
        <v>81</v>
      </c>
      <c r="B96" s="36" t="s">
        <v>111</v>
      </c>
      <c r="C96" s="31">
        <f t="shared" si="25"/>
        <v>1726024</v>
      </c>
      <c r="D96" s="31">
        <f t="shared" si="26"/>
        <v>0</v>
      </c>
      <c r="E96" s="31"/>
      <c r="F96" s="31"/>
      <c r="G96" s="31"/>
      <c r="H96" s="31"/>
      <c r="I96" s="31"/>
      <c r="J96" s="31"/>
      <c r="K96" s="31"/>
      <c r="L96" s="31"/>
      <c r="M96" s="31"/>
      <c r="N96" s="31"/>
      <c r="O96" s="31"/>
      <c r="P96" s="31"/>
      <c r="Q96" s="31"/>
      <c r="R96" s="31"/>
      <c r="S96" s="31"/>
      <c r="T96" s="31"/>
      <c r="U96" s="31"/>
      <c r="V96" s="154">
        <f t="shared" si="29"/>
        <v>1726024</v>
      </c>
      <c r="W96" s="44"/>
      <c r="X96" s="44"/>
      <c r="Y96" s="44"/>
      <c r="Z96" s="44"/>
      <c r="AA96" s="156"/>
      <c r="AB96" s="165">
        <v>1726024</v>
      </c>
      <c r="AC96" s="171"/>
      <c r="AD96" s="175"/>
      <c r="AE96" s="162"/>
      <c r="AF96" s="162"/>
    </row>
    <row r="97" spans="1:32" x14ac:dyDescent="0.3">
      <c r="A97" s="22">
        <f>A96+1</f>
        <v>82</v>
      </c>
      <c r="B97" s="36" t="s">
        <v>112</v>
      </c>
      <c r="C97" s="31">
        <f t="shared" si="25"/>
        <v>833813</v>
      </c>
      <c r="D97" s="31">
        <f t="shared" ref="D97:D98" si="30">E97+F97+G97+H97+I97</f>
        <v>0</v>
      </c>
      <c r="E97" s="31"/>
      <c r="F97" s="31"/>
      <c r="G97" s="31"/>
      <c r="H97" s="31"/>
      <c r="I97" s="31"/>
      <c r="J97" s="31"/>
      <c r="K97" s="31"/>
      <c r="L97" s="31"/>
      <c r="M97" s="31"/>
      <c r="N97" s="31"/>
      <c r="O97" s="31"/>
      <c r="P97" s="31"/>
      <c r="Q97" s="31"/>
      <c r="R97" s="31"/>
      <c r="S97" s="31"/>
      <c r="T97" s="31"/>
      <c r="U97" s="31"/>
      <c r="V97" s="154">
        <f t="shared" si="29"/>
        <v>833813</v>
      </c>
      <c r="W97" s="44"/>
      <c r="X97" s="44"/>
      <c r="Y97" s="44"/>
      <c r="Z97" s="44"/>
      <c r="AA97" s="156"/>
      <c r="AB97" s="165">
        <v>833813</v>
      </c>
      <c r="AC97" s="171"/>
      <c r="AD97" s="175"/>
      <c r="AE97" s="162"/>
      <c r="AF97" s="162"/>
    </row>
    <row r="98" spans="1:32" x14ac:dyDescent="0.3">
      <c r="A98" s="22">
        <f>A97+1</f>
        <v>83</v>
      </c>
      <c r="B98" s="36" t="s">
        <v>113</v>
      </c>
      <c r="C98" s="31">
        <f t="shared" si="25"/>
        <v>2258604</v>
      </c>
      <c r="D98" s="31">
        <f t="shared" si="30"/>
        <v>0</v>
      </c>
      <c r="E98" s="31"/>
      <c r="F98" s="31"/>
      <c r="G98" s="31"/>
      <c r="H98" s="31"/>
      <c r="I98" s="31"/>
      <c r="J98" s="31"/>
      <c r="K98" s="31"/>
      <c r="L98" s="31"/>
      <c r="M98" s="31"/>
      <c r="N98" s="31"/>
      <c r="O98" s="31"/>
      <c r="P98" s="31"/>
      <c r="Q98" s="31"/>
      <c r="R98" s="31"/>
      <c r="S98" s="31"/>
      <c r="T98" s="31"/>
      <c r="U98" s="31"/>
      <c r="V98" s="154">
        <f t="shared" ref="V98" si="31">SUM(W98:AF98)</f>
        <v>2258604</v>
      </c>
      <c r="W98" s="44"/>
      <c r="X98" s="44"/>
      <c r="Y98" s="44"/>
      <c r="Z98" s="44"/>
      <c r="AA98" s="156"/>
      <c r="AB98" s="162"/>
      <c r="AC98" s="164">
        <v>2258604</v>
      </c>
      <c r="AD98" s="175"/>
      <c r="AE98" s="162"/>
      <c r="AF98" s="162"/>
    </row>
    <row r="99" spans="1:32" x14ac:dyDescent="0.3">
      <c r="A99" s="306" t="s">
        <v>34</v>
      </c>
      <c r="B99" s="307"/>
      <c r="C99" s="31">
        <f t="shared" ref="C99:V99" si="32">SUM(C21:C98)</f>
        <v>247206017</v>
      </c>
      <c r="D99" s="31">
        <f t="shared" si="32"/>
        <v>0</v>
      </c>
      <c r="E99" s="31">
        <f t="shared" si="32"/>
        <v>0</v>
      </c>
      <c r="F99" s="31">
        <f t="shared" si="32"/>
        <v>0</v>
      </c>
      <c r="G99" s="31">
        <f t="shared" si="32"/>
        <v>0</v>
      </c>
      <c r="H99" s="31">
        <f t="shared" si="32"/>
        <v>0</v>
      </c>
      <c r="I99" s="31">
        <f t="shared" si="32"/>
        <v>0</v>
      </c>
      <c r="J99" s="31">
        <f t="shared" si="32"/>
        <v>0</v>
      </c>
      <c r="K99" s="31">
        <f t="shared" si="32"/>
        <v>0</v>
      </c>
      <c r="L99" s="31">
        <f t="shared" si="32"/>
        <v>0</v>
      </c>
      <c r="M99" s="31">
        <f t="shared" si="32"/>
        <v>0</v>
      </c>
      <c r="N99" s="31">
        <f t="shared" si="32"/>
        <v>0</v>
      </c>
      <c r="O99" s="31">
        <f t="shared" si="32"/>
        <v>0</v>
      </c>
      <c r="P99" s="31">
        <f t="shared" si="32"/>
        <v>0</v>
      </c>
      <c r="Q99" s="31">
        <f t="shared" si="32"/>
        <v>0</v>
      </c>
      <c r="R99" s="31">
        <f t="shared" si="32"/>
        <v>0</v>
      </c>
      <c r="S99" s="31">
        <f t="shared" si="32"/>
        <v>0</v>
      </c>
      <c r="T99" s="31">
        <f t="shared" si="32"/>
        <v>0</v>
      </c>
      <c r="U99" s="31">
        <f t="shared" si="32"/>
        <v>0</v>
      </c>
      <c r="V99" s="31">
        <f t="shared" si="32"/>
        <v>247206017</v>
      </c>
      <c r="W99" s="44"/>
      <c r="X99" s="44"/>
      <c r="Y99" s="44"/>
      <c r="Z99" s="44"/>
      <c r="AA99" s="44"/>
      <c r="AB99" s="175"/>
      <c r="AC99" s="176"/>
      <c r="AD99" s="176"/>
      <c r="AE99" s="162"/>
      <c r="AF99" s="162"/>
    </row>
    <row r="100" spans="1:32" x14ac:dyDescent="0.3">
      <c r="A100" s="308" t="s">
        <v>114</v>
      </c>
      <c r="B100" s="309"/>
      <c r="C100" s="210">
        <f>C99</f>
        <v>247206017</v>
      </c>
      <c r="D100" s="210">
        <f t="shared" ref="D100:V100" si="33">D99</f>
        <v>0</v>
      </c>
      <c r="E100" s="210">
        <f t="shared" si="33"/>
        <v>0</v>
      </c>
      <c r="F100" s="210">
        <f t="shared" si="33"/>
        <v>0</v>
      </c>
      <c r="G100" s="210">
        <f t="shared" si="33"/>
        <v>0</v>
      </c>
      <c r="H100" s="210">
        <f t="shared" si="33"/>
        <v>0</v>
      </c>
      <c r="I100" s="210">
        <f t="shared" si="33"/>
        <v>0</v>
      </c>
      <c r="J100" s="210">
        <f t="shared" si="33"/>
        <v>0</v>
      </c>
      <c r="K100" s="210">
        <f t="shared" si="33"/>
        <v>0</v>
      </c>
      <c r="L100" s="210">
        <f t="shared" si="33"/>
        <v>0</v>
      </c>
      <c r="M100" s="210">
        <f t="shared" si="33"/>
        <v>0</v>
      </c>
      <c r="N100" s="210">
        <f t="shared" si="33"/>
        <v>0</v>
      </c>
      <c r="O100" s="210">
        <f t="shared" si="33"/>
        <v>0</v>
      </c>
      <c r="P100" s="210">
        <f t="shared" si="33"/>
        <v>0</v>
      </c>
      <c r="Q100" s="210">
        <f t="shared" si="33"/>
        <v>0</v>
      </c>
      <c r="R100" s="210">
        <f t="shared" si="33"/>
        <v>0</v>
      </c>
      <c r="S100" s="210">
        <f t="shared" si="33"/>
        <v>0</v>
      </c>
      <c r="T100" s="210">
        <f t="shared" si="33"/>
        <v>0</v>
      </c>
      <c r="U100" s="210">
        <f t="shared" si="33"/>
        <v>0</v>
      </c>
      <c r="V100" s="155">
        <f t="shared" si="33"/>
        <v>247206017</v>
      </c>
      <c r="W100" s="44"/>
      <c r="X100" s="44"/>
      <c r="Y100" s="44"/>
      <c r="Z100" s="44"/>
      <c r="AA100" s="44"/>
      <c r="AB100" s="175"/>
      <c r="AC100" s="176"/>
      <c r="AD100" s="176"/>
      <c r="AE100" s="162"/>
      <c r="AF100" s="162"/>
    </row>
    <row r="101" spans="1:32" ht="15" customHeight="1" x14ac:dyDescent="0.3">
      <c r="A101" s="313" t="s">
        <v>115</v>
      </c>
      <c r="B101" s="314"/>
      <c r="C101" s="314"/>
      <c r="D101" s="314"/>
      <c r="E101" s="314"/>
      <c r="F101" s="314"/>
      <c r="G101" s="314"/>
      <c r="H101" s="314"/>
      <c r="I101" s="314"/>
      <c r="J101" s="314"/>
      <c r="K101" s="314"/>
      <c r="L101" s="314"/>
      <c r="M101" s="314"/>
      <c r="N101" s="314"/>
      <c r="O101" s="314"/>
      <c r="P101" s="314"/>
      <c r="Q101" s="314"/>
      <c r="R101" s="314"/>
      <c r="S101" s="314"/>
      <c r="T101" s="314"/>
      <c r="U101" s="314"/>
      <c r="V101" s="315"/>
      <c r="W101" s="44"/>
      <c r="X101" s="44"/>
      <c r="Y101" s="163"/>
      <c r="Z101" s="157"/>
      <c r="AA101" s="157"/>
      <c r="AB101" s="176"/>
      <c r="AC101" s="162"/>
      <c r="AD101" s="162"/>
      <c r="AE101" s="162"/>
      <c r="AF101" s="162"/>
    </row>
    <row r="102" spans="1:32" ht="15" customHeight="1" x14ac:dyDescent="0.3">
      <c r="A102" s="47" t="s">
        <v>116</v>
      </c>
      <c r="B102" s="36"/>
      <c r="C102" s="31"/>
      <c r="D102" s="31"/>
      <c r="E102" s="31"/>
      <c r="F102" s="31"/>
      <c r="G102" s="31"/>
      <c r="H102" s="31"/>
      <c r="I102" s="31"/>
      <c r="J102" s="31"/>
      <c r="K102" s="31"/>
      <c r="L102" s="31"/>
      <c r="M102" s="31"/>
      <c r="N102" s="31"/>
      <c r="O102" s="31"/>
      <c r="P102" s="31"/>
      <c r="Q102" s="31"/>
      <c r="R102" s="31"/>
      <c r="S102" s="31"/>
      <c r="T102" s="31"/>
      <c r="U102" s="31"/>
      <c r="V102" s="154"/>
      <c r="W102" s="44"/>
      <c r="X102" s="44"/>
      <c r="Y102" s="160"/>
      <c r="Z102" s="46"/>
      <c r="AA102" s="157"/>
      <c r="AB102" s="176"/>
      <c r="AC102" s="162"/>
      <c r="AD102" s="162"/>
      <c r="AE102" s="162"/>
      <c r="AF102" s="162"/>
    </row>
    <row r="103" spans="1:32" x14ac:dyDescent="0.3">
      <c r="A103" s="22">
        <f>A98+1</f>
        <v>84</v>
      </c>
      <c r="B103" s="36" t="s">
        <v>117</v>
      </c>
      <c r="C103" s="31">
        <f>D103+K103+L103+N103+P103+R103+T103+U103+V103</f>
        <v>6475938</v>
      </c>
      <c r="D103" s="31">
        <f t="shared" ref="D103" si="34">E103+F103+G103+H103+I103</f>
        <v>0</v>
      </c>
      <c r="E103" s="31"/>
      <c r="F103" s="31"/>
      <c r="G103" s="31"/>
      <c r="H103" s="31"/>
      <c r="I103" s="31"/>
      <c r="J103" s="31"/>
      <c r="K103" s="31"/>
      <c r="L103" s="31"/>
      <c r="M103" s="31"/>
      <c r="N103" s="31"/>
      <c r="O103" s="31"/>
      <c r="P103" s="31"/>
      <c r="Q103" s="31"/>
      <c r="R103" s="31"/>
      <c r="S103" s="31">
        <v>13</v>
      </c>
      <c r="T103" s="31">
        <v>4614432</v>
      </c>
      <c r="U103" s="31"/>
      <c r="V103" s="154">
        <f t="shared" ref="V103:V104" si="35">SUM(W103:AF103)</f>
        <v>1861506</v>
      </c>
      <c r="W103" s="44"/>
      <c r="X103" s="44"/>
      <c r="Y103" s="163"/>
      <c r="Z103" s="167"/>
      <c r="AA103" s="157"/>
      <c r="AB103" s="176"/>
      <c r="AC103" s="162"/>
      <c r="AD103" s="162"/>
      <c r="AE103" s="162"/>
      <c r="AF103" s="165">
        <v>1861506</v>
      </c>
    </row>
    <row r="104" spans="1:32" x14ac:dyDescent="0.3">
      <c r="A104" s="186">
        <f>A103+1</f>
        <v>85</v>
      </c>
      <c r="B104" s="188" t="s">
        <v>209</v>
      </c>
      <c r="C104" s="31">
        <f>D104+K104+L104+N104+P104+R104+T104+U104+V104</f>
        <v>2405880</v>
      </c>
      <c r="D104" s="44"/>
      <c r="E104" s="44"/>
      <c r="F104" s="44"/>
      <c r="G104" s="44"/>
      <c r="H104" s="44"/>
      <c r="I104" s="44"/>
      <c r="J104" s="44"/>
      <c r="K104" s="44"/>
      <c r="L104" s="44"/>
      <c r="M104" s="44"/>
      <c r="N104" s="44"/>
      <c r="O104" s="44"/>
      <c r="P104" s="44"/>
      <c r="Q104" s="44"/>
      <c r="R104" s="44"/>
      <c r="S104" s="44"/>
      <c r="T104" s="44"/>
      <c r="U104" s="44"/>
      <c r="V104" s="154">
        <f t="shared" si="35"/>
        <v>2405880</v>
      </c>
      <c r="W104" s="44"/>
      <c r="X104" s="44"/>
      <c r="Y104" s="163"/>
      <c r="Z104" s="167"/>
      <c r="AA104" s="157"/>
      <c r="AB104" s="176"/>
      <c r="AC104" s="165">
        <v>2405880</v>
      </c>
      <c r="AD104" s="162"/>
      <c r="AE104" s="162"/>
      <c r="AF104" s="162"/>
    </row>
    <row r="105" spans="1:32" x14ac:dyDescent="0.3">
      <c r="A105" s="306" t="s">
        <v>34</v>
      </c>
      <c r="B105" s="307"/>
      <c r="C105" s="31">
        <f>SUM(C103:C104)</f>
        <v>8881818</v>
      </c>
      <c r="D105" s="31">
        <f t="shared" ref="D105:V105" si="36">SUM(D103:D104)</f>
        <v>0</v>
      </c>
      <c r="E105" s="31">
        <f t="shared" si="36"/>
        <v>0</v>
      </c>
      <c r="F105" s="31">
        <f t="shared" si="36"/>
        <v>0</v>
      </c>
      <c r="G105" s="31">
        <f t="shared" si="36"/>
        <v>0</v>
      </c>
      <c r="H105" s="31">
        <f t="shared" si="36"/>
        <v>0</v>
      </c>
      <c r="I105" s="31">
        <f t="shared" si="36"/>
        <v>0</v>
      </c>
      <c r="J105" s="31">
        <f t="shared" si="36"/>
        <v>0</v>
      </c>
      <c r="K105" s="31">
        <f t="shared" si="36"/>
        <v>0</v>
      </c>
      <c r="L105" s="31">
        <f t="shared" si="36"/>
        <v>0</v>
      </c>
      <c r="M105" s="31">
        <f t="shared" si="36"/>
        <v>0</v>
      </c>
      <c r="N105" s="31">
        <f t="shared" si="36"/>
        <v>0</v>
      </c>
      <c r="O105" s="31">
        <f t="shared" si="36"/>
        <v>0</v>
      </c>
      <c r="P105" s="31">
        <f t="shared" si="36"/>
        <v>0</v>
      </c>
      <c r="Q105" s="31">
        <f t="shared" si="36"/>
        <v>0</v>
      </c>
      <c r="R105" s="31">
        <f t="shared" si="36"/>
        <v>0</v>
      </c>
      <c r="S105" s="31">
        <f t="shared" si="36"/>
        <v>13</v>
      </c>
      <c r="T105" s="31">
        <f t="shared" si="36"/>
        <v>4614432</v>
      </c>
      <c r="U105" s="31">
        <f t="shared" si="36"/>
        <v>0</v>
      </c>
      <c r="V105" s="154">
        <f t="shared" si="36"/>
        <v>4267386</v>
      </c>
      <c r="W105" s="44"/>
      <c r="X105" s="44"/>
      <c r="Y105" s="160"/>
      <c r="Z105" s="46"/>
      <c r="AA105" s="157"/>
      <c r="AB105" s="176"/>
      <c r="AC105" s="162"/>
      <c r="AD105" s="162"/>
      <c r="AE105" s="162"/>
      <c r="AF105" s="162"/>
    </row>
    <row r="106" spans="1:32" ht="20.25" customHeight="1" x14ac:dyDescent="0.3">
      <c r="A106" s="308" t="s">
        <v>119</v>
      </c>
      <c r="B106" s="309"/>
      <c r="C106" s="210">
        <f>C105</f>
        <v>8881818</v>
      </c>
      <c r="D106" s="210">
        <f t="shared" ref="D106:V106" si="37">D105</f>
        <v>0</v>
      </c>
      <c r="E106" s="210">
        <f t="shared" si="37"/>
        <v>0</v>
      </c>
      <c r="F106" s="210">
        <f t="shared" si="37"/>
        <v>0</v>
      </c>
      <c r="G106" s="210">
        <f t="shared" si="37"/>
        <v>0</v>
      </c>
      <c r="H106" s="210">
        <f t="shared" si="37"/>
        <v>0</v>
      </c>
      <c r="I106" s="210">
        <f t="shared" si="37"/>
        <v>0</v>
      </c>
      <c r="J106" s="210">
        <f t="shared" si="37"/>
        <v>0</v>
      </c>
      <c r="K106" s="210">
        <f t="shared" si="37"/>
        <v>0</v>
      </c>
      <c r="L106" s="210">
        <f t="shared" si="37"/>
        <v>0</v>
      </c>
      <c r="M106" s="210">
        <f t="shared" si="37"/>
        <v>0</v>
      </c>
      <c r="N106" s="210">
        <f t="shared" si="37"/>
        <v>0</v>
      </c>
      <c r="O106" s="210">
        <f t="shared" si="37"/>
        <v>0</v>
      </c>
      <c r="P106" s="210">
        <f t="shared" si="37"/>
        <v>0</v>
      </c>
      <c r="Q106" s="210">
        <f t="shared" si="37"/>
        <v>0</v>
      </c>
      <c r="R106" s="210">
        <f t="shared" si="37"/>
        <v>0</v>
      </c>
      <c r="S106" s="210">
        <f t="shared" si="37"/>
        <v>13</v>
      </c>
      <c r="T106" s="210">
        <f t="shared" si="37"/>
        <v>4614432</v>
      </c>
      <c r="U106" s="210">
        <f t="shared" si="37"/>
        <v>0</v>
      </c>
      <c r="V106" s="155">
        <f t="shared" si="37"/>
        <v>4267386</v>
      </c>
      <c r="W106" s="44"/>
      <c r="X106" s="44"/>
      <c r="Y106" s="160"/>
      <c r="Z106" s="46"/>
      <c r="AA106" s="157"/>
      <c r="AB106" s="176"/>
      <c r="AC106" s="162"/>
      <c r="AD106" s="162"/>
      <c r="AE106" s="162"/>
      <c r="AF106" s="162"/>
    </row>
    <row r="107" spans="1:32" ht="15" customHeight="1" x14ac:dyDescent="0.3">
      <c r="A107" s="313" t="s">
        <v>120</v>
      </c>
      <c r="B107" s="314"/>
      <c r="C107" s="314"/>
      <c r="D107" s="314"/>
      <c r="E107" s="314"/>
      <c r="F107" s="314"/>
      <c r="G107" s="314"/>
      <c r="H107" s="314"/>
      <c r="I107" s="314"/>
      <c r="J107" s="314"/>
      <c r="K107" s="314"/>
      <c r="L107" s="314"/>
      <c r="M107" s="314"/>
      <c r="N107" s="314"/>
      <c r="O107" s="314"/>
      <c r="P107" s="314"/>
      <c r="Q107" s="314"/>
      <c r="R107" s="314"/>
      <c r="S107" s="314"/>
      <c r="T107" s="314"/>
      <c r="U107" s="314"/>
      <c r="V107" s="315"/>
      <c r="W107" s="220"/>
      <c r="X107" s="220"/>
      <c r="Y107" s="220"/>
      <c r="Z107" s="220"/>
      <c r="AA107" s="220"/>
      <c r="AB107" s="177"/>
      <c r="AC107" s="176"/>
      <c r="AD107" s="176"/>
      <c r="AE107" s="176"/>
      <c r="AF107" s="162"/>
    </row>
    <row r="108" spans="1:32" ht="15" customHeight="1" x14ac:dyDescent="0.3">
      <c r="A108" s="47" t="s">
        <v>121</v>
      </c>
      <c r="B108" s="36"/>
      <c r="C108" s="31"/>
      <c r="D108" s="31"/>
      <c r="E108" s="31"/>
      <c r="F108" s="31"/>
      <c r="G108" s="31"/>
      <c r="H108" s="31"/>
      <c r="I108" s="31"/>
      <c r="J108" s="31"/>
      <c r="K108" s="31"/>
      <c r="L108" s="31"/>
      <c r="M108" s="31"/>
      <c r="N108" s="31"/>
      <c r="O108" s="31"/>
      <c r="P108" s="31"/>
      <c r="Q108" s="31"/>
      <c r="R108" s="31"/>
      <c r="S108" s="31"/>
      <c r="T108" s="31"/>
      <c r="U108" s="31"/>
      <c r="V108" s="154"/>
      <c r="W108" s="44"/>
      <c r="X108" s="44"/>
      <c r="Y108" s="44"/>
      <c r="Z108" s="44"/>
      <c r="AA108" s="44"/>
      <c r="AB108" s="171"/>
      <c r="AC108" s="176"/>
      <c r="AD108" s="176"/>
      <c r="AE108" s="176"/>
      <c r="AF108" s="162"/>
    </row>
    <row r="109" spans="1:32" x14ac:dyDescent="0.3">
      <c r="A109" s="22">
        <f>A104+1</f>
        <v>86</v>
      </c>
      <c r="B109" s="36" t="s">
        <v>122</v>
      </c>
      <c r="C109" s="31">
        <f>D109+K109+L109+N109+P109+R109+T109+U109+V109</f>
        <v>768864</v>
      </c>
      <c r="D109" s="31">
        <f t="shared" ref="D109:D110" si="38">E109+F109+G109+H109+I109</f>
        <v>0</v>
      </c>
      <c r="E109" s="31"/>
      <c r="F109" s="31"/>
      <c r="G109" s="31"/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154">
        <f t="shared" ref="V109:V110" si="39">SUM(W109:AF109)</f>
        <v>768864</v>
      </c>
      <c r="W109" s="44"/>
      <c r="X109" s="44"/>
      <c r="Y109" s="44"/>
      <c r="Z109" s="44"/>
      <c r="AA109" s="44"/>
      <c r="AB109" s="165">
        <v>768864</v>
      </c>
      <c r="AC109" s="171"/>
      <c r="AD109" s="175"/>
      <c r="AE109" s="176"/>
      <c r="AF109" s="162"/>
    </row>
    <row r="110" spans="1:32" x14ac:dyDescent="0.3">
      <c r="A110" s="22">
        <f t="shared" ref="A110" si="40">A109+1</f>
        <v>87</v>
      </c>
      <c r="B110" s="36" t="s">
        <v>123</v>
      </c>
      <c r="C110" s="31">
        <f>D110+K110+L110+N110+P110+R110+T110+U110+V110</f>
        <v>769000</v>
      </c>
      <c r="D110" s="31">
        <f t="shared" si="38"/>
        <v>0</v>
      </c>
      <c r="E110" s="31"/>
      <c r="F110" s="31"/>
      <c r="G110" s="31"/>
      <c r="H110" s="31"/>
      <c r="I110" s="31"/>
      <c r="J110" s="31"/>
      <c r="K110" s="31"/>
      <c r="L110" s="31"/>
      <c r="M110" s="31"/>
      <c r="N110" s="31"/>
      <c r="O110" s="31"/>
      <c r="P110" s="31"/>
      <c r="Q110" s="31"/>
      <c r="R110" s="31"/>
      <c r="S110" s="31"/>
      <c r="T110" s="31"/>
      <c r="U110" s="31"/>
      <c r="V110" s="154">
        <f t="shared" si="39"/>
        <v>769000</v>
      </c>
      <c r="W110" s="44"/>
      <c r="X110" s="44"/>
      <c r="Y110" s="44"/>
      <c r="Z110" s="44"/>
      <c r="AA110" s="44"/>
      <c r="AB110" s="165">
        <v>769000</v>
      </c>
      <c r="AC110" s="171"/>
      <c r="AD110" s="175"/>
      <c r="AE110" s="176"/>
      <c r="AF110" s="162"/>
    </row>
    <row r="111" spans="1:32" x14ac:dyDescent="0.3">
      <c r="A111" s="306" t="s">
        <v>34</v>
      </c>
      <c r="B111" s="307"/>
      <c r="C111" s="31">
        <f>SUM(C109:C110)</f>
        <v>1537864</v>
      </c>
      <c r="D111" s="31">
        <f t="shared" ref="D111:V111" si="41">SUM(D109:D110)</f>
        <v>0</v>
      </c>
      <c r="E111" s="31">
        <f t="shared" si="41"/>
        <v>0</v>
      </c>
      <c r="F111" s="31">
        <f t="shared" si="41"/>
        <v>0</v>
      </c>
      <c r="G111" s="31">
        <f t="shared" si="41"/>
        <v>0</v>
      </c>
      <c r="H111" s="31">
        <f t="shared" si="41"/>
        <v>0</v>
      </c>
      <c r="I111" s="31">
        <f t="shared" si="41"/>
        <v>0</v>
      </c>
      <c r="J111" s="31">
        <f t="shared" si="41"/>
        <v>0</v>
      </c>
      <c r="K111" s="31">
        <f t="shared" si="41"/>
        <v>0</v>
      </c>
      <c r="L111" s="31">
        <f t="shared" si="41"/>
        <v>0</v>
      </c>
      <c r="M111" s="31">
        <f t="shared" si="41"/>
        <v>0</v>
      </c>
      <c r="N111" s="31">
        <f t="shared" si="41"/>
        <v>0</v>
      </c>
      <c r="O111" s="31">
        <f t="shared" si="41"/>
        <v>0</v>
      </c>
      <c r="P111" s="31">
        <f t="shared" si="41"/>
        <v>0</v>
      </c>
      <c r="Q111" s="31">
        <f t="shared" si="41"/>
        <v>0</v>
      </c>
      <c r="R111" s="31">
        <f t="shared" si="41"/>
        <v>0</v>
      </c>
      <c r="S111" s="31">
        <f t="shared" si="41"/>
        <v>0</v>
      </c>
      <c r="T111" s="31">
        <f t="shared" si="41"/>
        <v>0</v>
      </c>
      <c r="U111" s="31">
        <f t="shared" si="41"/>
        <v>0</v>
      </c>
      <c r="V111" s="154">
        <f t="shared" si="41"/>
        <v>1537864</v>
      </c>
      <c r="W111" s="44"/>
      <c r="X111" s="44"/>
      <c r="Y111" s="44"/>
      <c r="Z111" s="44"/>
      <c r="AA111" s="44"/>
      <c r="AB111" s="171"/>
      <c r="AC111" s="176"/>
      <c r="AD111" s="176"/>
      <c r="AE111" s="176"/>
      <c r="AF111" s="162"/>
    </row>
    <row r="112" spans="1:32" x14ac:dyDescent="0.3">
      <c r="A112" s="321" t="s">
        <v>124</v>
      </c>
      <c r="B112" s="322"/>
      <c r="C112" s="210">
        <f>C111</f>
        <v>1537864</v>
      </c>
      <c r="D112" s="210">
        <f t="shared" ref="D112:V112" si="42">D111</f>
        <v>0</v>
      </c>
      <c r="E112" s="210">
        <f t="shared" si="42"/>
        <v>0</v>
      </c>
      <c r="F112" s="210">
        <f t="shared" si="42"/>
        <v>0</v>
      </c>
      <c r="G112" s="210">
        <f t="shared" si="42"/>
        <v>0</v>
      </c>
      <c r="H112" s="210">
        <f t="shared" si="42"/>
        <v>0</v>
      </c>
      <c r="I112" s="210">
        <f t="shared" si="42"/>
        <v>0</v>
      </c>
      <c r="J112" s="210">
        <f t="shared" si="42"/>
        <v>0</v>
      </c>
      <c r="K112" s="210">
        <f t="shared" si="42"/>
        <v>0</v>
      </c>
      <c r="L112" s="210">
        <f t="shared" si="42"/>
        <v>0</v>
      </c>
      <c r="M112" s="210">
        <f t="shared" si="42"/>
        <v>0</v>
      </c>
      <c r="N112" s="210">
        <f t="shared" si="42"/>
        <v>0</v>
      </c>
      <c r="O112" s="210">
        <f t="shared" si="42"/>
        <v>0</v>
      </c>
      <c r="P112" s="210">
        <f t="shared" si="42"/>
        <v>0</v>
      </c>
      <c r="Q112" s="210">
        <f t="shared" si="42"/>
        <v>0</v>
      </c>
      <c r="R112" s="210">
        <f t="shared" si="42"/>
        <v>0</v>
      </c>
      <c r="S112" s="210">
        <f t="shared" si="42"/>
        <v>0</v>
      </c>
      <c r="T112" s="210">
        <f t="shared" si="42"/>
        <v>0</v>
      </c>
      <c r="U112" s="210">
        <f t="shared" si="42"/>
        <v>0</v>
      </c>
      <c r="V112" s="155">
        <f t="shared" si="42"/>
        <v>1537864</v>
      </c>
      <c r="W112" s="44"/>
      <c r="X112" s="44"/>
      <c r="Y112" s="44"/>
      <c r="Z112" s="44"/>
      <c r="AA112" s="44"/>
      <c r="AB112" s="171"/>
      <c r="AC112" s="176"/>
      <c r="AD112" s="176"/>
      <c r="AE112" s="176"/>
      <c r="AF112" s="162"/>
    </row>
    <row r="113" spans="1:32" x14ac:dyDescent="0.3">
      <c r="A113" s="316" t="s">
        <v>125</v>
      </c>
      <c r="B113" s="317"/>
      <c r="C113" s="317"/>
      <c r="D113" s="317"/>
      <c r="E113" s="317"/>
      <c r="F113" s="317"/>
      <c r="G113" s="317"/>
      <c r="H113" s="317"/>
      <c r="I113" s="317"/>
      <c r="J113" s="317"/>
      <c r="K113" s="317"/>
      <c r="L113" s="317"/>
      <c r="M113" s="317"/>
      <c r="N113" s="317"/>
      <c r="O113" s="317"/>
      <c r="P113" s="317"/>
      <c r="Q113" s="317"/>
      <c r="R113" s="317"/>
      <c r="S113" s="317"/>
      <c r="T113" s="317"/>
      <c r="U113" s="317"/>
      <c r="V113" s="318"/>
      <c r="W113" s="55"/>
      <c r="X113" s="168"/>
      <c r="Y113" s="220"/>
      <c r="Z113" s="157"/>
      <c r="AA113" s="46"/>
      <c r="AB113" s="176"/>
      <c r="AC113" s="162"/>
      <c r="AD113" s="162"/>
      <c r="AE113" s="162"/>
      <c r="AF113" s="162"/>
    </row>
    <row r="114" spans="1:32" x14ac:dyDescent="0.3">
      <c r="A114" s="50" t="s">
        <v>126</v>
      </c>
      <c r="B114" s="5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1"/>
      <c r="N114" s="31"/>
      <c r="O114" s="31"/>
      <c r="P114" s="31"/>
      <c r="Q114" s="31"/>
      <c r="R114" s="31"/>
      <c r="S114" s="31"/>
      <c r="T114" s="31"/>
      <c r="U114" s="31"/>
      <c r="V114" s="154"/>
      <c r="W114" s="44"/>
      <c r="X114" s="44"/>
      <c r="Y114" s="44"/>
      <c r="Z114" s="44"/>
      <c r="AA114" s="44"/>
      <c r="AB114" s="176"/>
      <c r="AC114" s="162"/>
      <c r="AD114" s="162"/>
      <c r="AE114" s="162"/>
      <c r="AF114" s="162"/>
    </row>
    <row r="115" spans="1:32" x14ac:dyDescent="0.3">
      <c r="A115" s="22">
        <f>A110+1</f>
        <v>88</v>
      </c>
      <c r="B115" s="36" t="s">
        <v>127</v>
      </c>
      <c r="C115" s="31">
        <f>D115+K115+L115+N115+P115+R115+T115+U115+V115</f>
        <v>516076</v>
      </c>
      <c r="D115" s="31">
        <f t="shared" ref="D115" si="43">E115+F115+G115+H115+I115</f>
        <v>0</v>
      </c>
      <c r="E115" s="31"/>
      <c r="F115" s="31"/>
      <c r="G115" s="31"/>
      <c r="H115" s="31"/>
      <c r="I115" s="31"/>
      <c r="J115" s="31"/>
      <c r="K115" s="31"/>
      <c r="L115" s="31"/>
      <c r="M115" s="31"/>
      <c r="N115" s="31"/>
      <c r="O115" s="31"/>
      <c r="P115" s="31"/>
      <c r="Q115" s="31"/>
      <c r="R115" s="31"/>
      <c r="S115" s="31"/>
      <c r="T115" s="31"/>
      <c r="U115" s="31"/>
      <c r="V115" s="154">
        <f t="shared" ref="V115" si="44">SUM(W115:AF115)</f>
        <v>516076</v>
      </c>
      <c r="W115" s="44"/>
      <c r="X115" s="44"/>
      <c r="Y115" s="156"/>
      <c r="Z115" s="44"/>
      <c r="AA115" s="44"/>
      <c r="AB115" s="190">
        <v>516076</v>
      </c>
      <c r="AC115" s="171"/>
      <c r="AD115" s="162"/>
      <c r="AE115" s="162"/>
      <c r="AF115" s="162"/>
    </row>
    <row r="116" spans="1:32" x14ac:dyDescent="0.3">
      <c r="A116" s="52" t="s">
        <v>34</v>
      </c>
      <c r="B116" s="53"/>
      <c r="C116" s="31">
        <f>SUM(C115:C115)</f>
        <v>516076</v>
      </c>
      <c r="D116" s="31">
        <f t="shared" ref="D116:V116" si="45">SUM(D115:D115)</f>
        <v>0</v>
      </c>
      <c r="E116" s="31">
        <f t="shared" si="45"/>
        <v>0</v>
      </c>
      <c r="F116" s="31">
        <f t="shared" si="45"/>
        <v>0</v>
      </c>
      <c r="G116" s="31">
        <f t="shared" si="45"/>
        <v>0</v>
      </c>
      <c r="H116" s="31">
        <f t="shared" si="45"/>
        <v>0</v>
      </c>
      <c r="I116" s="31">
        <f t="shared" si="45"/>
        <v>0</v>
      </c>
      <c r="J116" s="31">
        <f t="shared" si="45"/>
        <v>0</v>
      </c>
      <c r="K116" s="31">
        <f t="shared" si="45"/>
        <v>0</v>
      </c>
      <c r="L116" s="31">
        <f t="shared" si="45"/>
        <v>0</v>
      </c>
      <c r="M116" s="31">
        <f t="shared" si="45"/>
        <v>0</v>
      </c>
      <c r="N116" s="31">
        <f t="shared" si="45"/>
        <v>0</v>
      </c>
      <c r="O116" s="31">
        <f t="shared" si="45"/>
        <v>0</v>
      </c>
      <c r="P116" s="31">
        <f t="shared" si="45"/>
        <v>0</v>
      </c>
      <c r="Q116" s="31">
        <f t="shared" si="45"/>
        <v>0</v>
      </c>
      <c r="R116" s="31">
        <f t="shared" si="45"/>
        <v>0</v>
      </c>
      <c r="S116" s="31">
        <f t="shared" si="45"/>
        <v>0</v>
      </c>
      <c r="T116" s="31">
        <f t="shared" si="45"/>
        <v>0</v>
      </c>
      <c r="U116" s="31">
        <f t="shared" si="45"/>
        <v>0</v>
      </c>
      <c r="V116" s="154">
        <f t="shared" si="45"/>
        <v>516076</v>
      </c>
      <c r="W116" s="44"/>
      <c r="X116" s="44"/>
      <c r="Y116" s="44"/>
      <c r="Z116" s="157"/>
      <c r="AA116" s="157"/>
      <c r="AB116" s="176"/>
      <c r="AC116" s="162"/>
      <c r="AD116" s="162"/>
      <c r="AE116" s="162"/>
      <c r="AF116" s="162"/>
    </row>
    <row r="117" spans="1:32" ht="29.4" customHeight="1" x14ac:dyDescent="0.3">
      <c r="A117" s="319" t="s">
        <v>128</v>
      </c>
      <c r="B117" s="320"/>
      <c r="C117" s="210">
        <f>C116</f>
        <v>516076</v>
      </c>
      <c r="D117" s="210">
        <f t="shared" ref="D117:V117" si="46">D116</f>
        <v>0</v>
      </c>
      <c r="E117" s="210">
        <f t="shared" si="46"/>
        <v>0</v>
      </c>
      <c r="F117" s="210">
        <f t="shared" si="46"/>
        <v>0</v>
      </c>
      <c r="G117" s="210">
        <f t="shared" si="46"/>
        <v>0</v>
      </c>
      <c r="H117" s="210">
        <f t="shared" si="46"/>
        <v>0</v>
      </c>
      <c r="I117" s="210">
        <f t="shared" si="46"/>
        <v>0</v>
      </c>
      <c r="J117" s="210">
        <f t="shared" si="46"/>
        <v>0</v>
      </c>
      <c r="K117" s="210">
        <f t="shared" si="46"/>
        <v>0</v>
      </c>
      <c r="L117" s="210">
        <f t="shared" si="46"/>
        <v>0</v>
      </c>
      <c r="M117" s="210">
        <f t="shared" si="46"/>
        <v>0</v>
      </c>
      <c r="N117" s="210">
        <f t="shared" si="46"/>
        <v>0</v>
      </c>
      <c r="O117" s="210">
        <f t="shared" si="46"/>
        <v>0</v>
      </c>
      <c r="P117" s="210">
        <f t="shared" si="46"/>
        <v>0</v>
      </c>
      <c r="Q117" s="210">
        <f t="shared" si="46"/>
        <v>0</v>
      </c>
      <c r="R117" s="210">
        <f t="shared" si="46"/>
        <v>0</v>
      </c>
      <c r="S117" s="210">
        <f t="shared" si="46"/>
        <v>0</v>
      </c>
      <c r="T117" s="210">
        <f t="shared" si="46"/>
        <v>0</v>
      </c>
      <c r="U117" s="210">
        <f t="shared" si="46"/>
        <v>0</v>
      </c>
      <c r="V117" s="155">
        <f t="shared" si="46"/>
        <v>516076</v>
      </c>
      <c r="W117" s="44"/>
      <c r="X117" s="44"/>
      <c r="Y117" s="44"/>
      <c r="Z117" s="157"/>
      <c r="AA117" s="157"/>
      <c r="AB117" s="176"/>
      <c r="AC117" s="162"/>
      <c r="AD117" s="162"/>
      <c r="AE117" s="162"/>
      <c r="AF117" s="162"/>
    </row>
    <row r="118" spans="1:32" x14ac:dyDescent="0.3">
      <c r="A118" s="310" t="s">
        <v>129</v>
      </c>
      <c r="B118" s="311"/>
      <c r="C118" s="311"/>
      <c r="D118" s="311"/>
      <c r="E118" s="311"/>
      <c r="F118" s="311"/>
      <c r="G118" s="311"/>
      <c r="H118" s="311"/>
      <c r="I118" s="311"/>
      <c r="J118" s="311"/>
      <c r="K118" s="311"/>
      <c r="L118" s="311"/>
      <c r="M118" s="311"/>
      <c r="N118" s="311"/>
      <c r="O118" s="311"/>
      <c r="P118" s="311"/>
      <c r="Q118" s="311"/>
      <c r="R118" s="311"/>
      <c r="S118" s="311"/>
      <c r="T118" s="311"/>
      <c r="U118" s="311"/>
      <c r="V118" s="312"/>
      <c r="W118" s="44"/>
      <c r="X118" s="44"/>
      <c r="Y118" s="44"/>
      <c r="Z118" s="44"/>
      <c r="AA118" s="44"/>
      <c r="AB118" s="171"/>
      <c r="AC118" s="175"/>
      <c r="AD118" s="176"/>
      <c r="AE118" s="176"/>
      <c r="AF118" s="176"/>
    </row>
    <row r="119" spans="1:32" x14ac:dyDescent="0.3">
      <c r="A119" s="50" t="s">
        <v>130</v>
      </c>
      <c r="B119" s="51"/>
      <c r="C119" s="31"/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31"/>
      <c r="O119" s="31"/>
      <c r="P119" s="31"/>
      <c r="Q119" s="31"/>
      <c r="R119" s="31"/>
      <c r="S119" s="31"/>
      <c r="T119" s="31"/>
      <c r="U119" s="31"/>
      <c r="V119" s="154"/>
      <c r="W119" s="44"/>
      <c r="X119" s="44"/>
      <c r="Y119" s="44"/>
      <c r="Z119" s="44"/>
      <c r="AA119" s="44"/>
      <c r="AB119" s="171"/>
      <c r="AC119" s="175"/>
      <c r="AD119" s="176"/>
      <c r="AE119" s="176"/>
      <c r="AF119" s="176"/>
    </row>
    <row r="120" spans="1:32" x14ac:dyDescent="0.3">
      <c r="A120" s="67">
        <f>A115+1</f>
        <v>89</v>
      </c>
      <c r="B120" s="109" t="s">
        <v>131</v>
      </c>
      <c r="C120" s="31">
        <f t="shared" ref="C120:C121" si="47">D120+K120+L120+N120+P120+R120+T120+U120+V120</f>
        <v>601440.62</v>
      </c>
      <c r="D120" s="44"/>
      <c r="E120" s="44"/>
      <c r="F120" s="44"/>
      <c r="G120" s="44"/>
      <c r="H120" s="44"/>
      <c r="I120" s="44"/>
      <c r="J120" s="44"/>
      <c r="K120" s="44"/>
      <c r="L120" s="44"/>
      <c r="M120" s="44"/>
      <c r="N120" s="44"/>
      <c r="O120" s="44"/>
      <c r="P120" s="44"/>
      <c r="Q120" s="44"/>
      <c r="R120" s="44"/>
      <c r="S120" s="44"/>
      <c r="T120" s="44"/>
      <c r="U120" s="44"/>
      <c r="V120" s="154">
        <f t="shared" ref="V120:V121" si="48">SUM(W120:AF120)</f>
        <v>601440.62</v>
      </c>
      <c r="W120" s="44"/>
      <c r="X120" s="169">
        <v>166753</v>
      </c>
      <c r="Y120" s="44"/>
      <c r="Z120" s="169">
        <v>216111.24</v>
      </c>
      <c r="AA120" s="169">
        <v>218576.38</v>
      </c>
      <c r="AB120" s="171"/>
      <c r="AC120" s="175"/>
      <c r="AD120" s="176"/>
      <c r="AE120" s="176"/>
      <c r="AF120" s="176"/>
    </row>
    <row r="121" spans="1:32" x14ac:dyDescent="0.3">
      <c r="A121" s="22">
        <f>A120+1</f>
        <v>90</v>
      </c>
      <c r="B121" s="36" t="s">
        <v>132</v>
      </c>
      <c r="C121" s="31">
        <f t="shared" si="47"/>
        <v>271341.56</v>
      </c>
      <c r="D121" s="31">
        <f t="shared" ref="D121" si="49">E121+F121+G121+H121</f>
        <v>0</v>
      </c>
      <c r="E121" s="31"/>
      <c r="F121" s="31"/>
      <c r="G121" s="31"/>
      <c r="H121" s="31"/>
      <c r="I121" s="31"/>
      <c r="J121" s="31"/>
      <c r="K121" s="31"/>
      <c r="L121" s="31"/>
      <c r="M121" s="31"/>
      <c r="N121" s="31"/>
      <c r="O121" s="31"/>
      <c r="P121" s="31"/>
      <c r="Q121" s="31"/>
      <c r="R121" s="31"/>
      <c r="S121" s="31"/>
      <c r="T121" s="31"/>
      <c r="U121" s="31"/>
      <c r="V121" s="154">
        <f t="shared" si="48"/>
        <v>271341.56</v>
      </c>
      <c r="W121" s="44"/>
      <c r="X121" s="169">
        <v>127285</v>
      </c>
      <c r="Y121" s="156"/>
      <c r="Z121" s="44"/>
      <c r="AA121" s="169">
        <v>144056.56</v>
      </c>
      <c r="AB121" s="171"/>
      <c r="AC121" s="175"/>
      <c r="AD121" s="176"/>
      <c r="AE121" s="176"/>
      <c r="AF121" s="176"/>
    </row>
    <row r="122" spans="1:32" x14ac:dyDescent="0.3">
      <c r="A122" s="52" t="s">
        <v>34</v>
      </c>
      <c r="B122" s="54"/>
      <c r="C122" s="31">
        <f>SUM(C120:C121)</f>
        <v>872782.17999999993</v>
      </c>
      <c r="D122" s="31">
        <f t="shared" ref="D122:V122" si="50">SUM(D120:D121)</f>
        <v>0</v>
      </c>
      <c r="E122" s="31">
        <f t="shared" si="50"/>
        <v>0</v>
      </c>
      <c r="F122" s="31">
        <f t="shared" si="50"/>
        <v>0</v>
      </c>
      <c r="G122" s="31">
        <f t="shared" si="50"/>
        <v>0</v>
      </c>
      <c r="H122" s="31">
        <f t="shared" si="50"/>
        <v>0</v>
      </c>
      <c r="I122" s="31">
        <f t="shared" si="50"/>
        <v>0</v>
      </c>
      <c r="J122" s="31">
        <f t="shared" si="50"/>
        <v>0</v>
      </c>
      <c r="K122" s="31">
        <f t="shared" si="50"/>
        <v>0</v>
      </c>
      <c r="L122" s="31">
        <f t="shared" si="50"/>
        <v>0</v>
      </c>
      <c r="M122" s="31">
        <f t="shared" si="50"/>
        <v>0</v>
      </c>
      <c r="N122" s="31">
        <f t="shared" si="50"/>
        <v>0</v>
      </c>
      <c r="O122" s="31">
        <f t="shared" si="50"/>
        <v>0</v>
      </c>
      <c r="P122" s="31">
        <f t="shared" si="50"/>
        <v>0</v>
      </c>
      <c r="Q122" s="31">
        <f t="shared" si="50"/>
        <v>0</v>
      </c>
      <c r="R122" s="31">
        <f t="shared" si="50"/>
        <v>0</v>
      </c>
      <c r="S122" s="31">
        <f t="shared" si="50"/>
        <v>0</v>
      </c>
      <c r="T122" s="31">
        <f t="shared" si="50"/>
        <v>0</v>
      </c>
      <c r="U122" s="31">
        <f t="shared" si="50"/>
        <v>0</v>
      </c>
      <c r="V122" s="154">
        <f t="shared" si="50"/>
        <v>872782.17999999993</v>
      </c>
      <c r="W122" s="44"/>
      <c r="X122" s="44"/>
      <c r="Y122" s="44"/>
      <c r="Z122" s="44"/>
      <c r="AA122" s="44"/>
      <c r="AB122" s="171"/>
      <c r="AC122" s="175"/>
      <c r="AD122" s="176"/>
      <c r="AE122" s="176"/>
      <c r="AF122" s="176"/>
    </row>
    <row r="123" spans="1:32" x14ac:dyDescent="0.3">
      <c r="A123" s="50" t="s">
        <v>208</v>
      </c>
      <c r="B123" s="51"/>
      <c r="C123" s="210">
        <f>C122</f>
        <v>872782.17999999993</v>
      </c>
      <c r="D123" s="210">
        <f t="shared" ref="D123:V123" si="51">D122</f>
        <v>0</v>
      </c>
      <c r="E123" s="210">
        <f t="shared" si="51"/>
        <v>0</v>
      </c>
      <c r="F123" s="210">
        <f t="shared" si="51"/>
        <v>0</v>
      </c>
      <c r="G123" s="210">
        <f t="shared" si="51"/>
        <v>0</v>
      </c>
      <c r="H123" s="210">
        <f t="shared" si="51"/>
        <v>0</v>
      </c>
      <c r="I123" s="210">
        <f t="shared" si="51"/>
        <v>0</v>
      </c>
      <c r="J123" s="210">
        <f t="shared" si="51"/>
        <v>0</v>
      </c>
      <c r="K123" s="210">
        <f t="shared" si="51"/>
        <v>0</v>
      </c>
      <c r="L123" s="210">
        <f t="shared" si="51"/>
        <v>0</v>
      </c>
      <c r="M123" s="210">
        <f t="shared" si="51"/>
        <v>0</v>
      </c>
      <c r="N123" s="210">
        <f t="shared" si="51"/>
        <v>0</v>
      </c>
      <c r="O123" s="210">
        <f t="shared" si="51"/>
        <v>0</v>
      </c>
      <c r="P123" s="210">
        <f t="shared" si="51"/>
        <v>0</v>
      </c>
      <c r="Q123" s="210">
        <f t="shared" si="51"/>
        <v>0</v>
      </c>
      <c r="R123" s="210">
        <f t="shared" si="51"/>
        <v>0</v>
      </c>
      <c r="S123" s="210">
        <f t="shared" si="51"/>
        <v>0</v>
      </c>
      <c r="T123" s="210">
        <f t="shared" si="51"/>
        <v>0</v>
      </c>
      <c r="U123" s="210">
        <f t="shared" si="51"/>
        <v>0</v>
      </c>
      <c r="V123" s="210">
        <f t="shared" si="51"/>
        <v>872782.17999999993</v>
      </c>
      <c r="W123" s="217"/>
      <c r="X123" s="217"/>
      <c r="Y123" s="217"/>
      <c r="Z123" s="217"/>
      <c r="AA123" s="217"/>
      <c r="AB123" s="218"/>
      <c r="AC123" s="183"/>
      <c r="AD123" s="172"/>
      <c r="AE123" s="172"/>
      <c r="AF123" s="172"/>
    </row>
    <row r="124" spans="1:32" x14ac:dyDescent="0.3">
      <c r="A124" s="308" t="s">
        <v>135</v>
      </c>
      <c r="B124" s="309"/>
      <c r="C124" s="210">
        <f t="shared" ref="C124:V124" si="52">C123+C117+C112+C106+C100+C18</f>
        <v>270876562.18000001</v>
      </c>
      <c r="D124" s="210">
        <f t="shared" si="52"/>
        <v>0</v>
      </c>
      <c r="E124" s="210">
        <f t="shared" si="52"/>
        <v>0</v>
      </c>
      <c r="F124" s="210">
        <f t="shared" si="52"/>
        <v>0</v>
      </c>
      <c r="G124" s="210">
        <f t="shared" si="52"/>
        <v>0</v>
      </c>
      <c r="H124" s="210">
        <f t="shared" si="52"/>
        <v>0</v>
      </c>
      <c r="I124" s="210">
        <f t="shared" si="52"/>
        <v>0</v>
      </c>
      <c r="J124" s="210">
        <f t="shared" si="52"/>
        <v>0</v>
      </c>
      <c r="K124" s="210">
        <f t="shared" si="52"/>
        <v>0</v>
      </c>
      <c r="L124" s="210">
        <f t="shared" si="52"/>
        <v>0</v>
      </c>
      <c r="M124" s="210">
        <f t="shared" si="52"/>
        <v>290</v>
      </c>
      <c r="N124" s="210">
        <f t="shared" si="52"/>
        <v>2347260</v>
      </c>
      <c r="O124" s="210">
        <f t="shared" si="52"/>
        <v>0</v>
      </c>
      <c r="P124" s="210">
        <f t="shared" si="52"/>
        <v>0</v>
      </c>
      <c r="Q124" s="210">
        <f t="shared" si="52"/>
        <v>0</v>
      </c>
      <c r="R124" s="210">
        <f t="shared" si="52"/>
        <v>0</v>
      </c>
      <c r="S124" s="210">
        <f t="shared" si="52"/>
        <v>325.7</v>
      </c>
      <c r="T124" s="210">
        <f t="shared" si="52"/>
        <v>8332435</v>
      </c>
      <c r="U124" s="210">
        <f t="shared" si="52"/>
        <v>0</v>
      </c>
      <c r="V124" s="210">
        <f t="shared" si="52"/>
        <v>260196867.18000001</v>
      </c>
    </row>
    <row r="125" spans="1:32" s="56" customFormat="1" x14ac:dyDescent="0.3">
      <c r="A125" s="328" t="s">
        <v>181</v>
      </c>
      <c r="B125" s="328"/>
      <c r="C125" s="55">
        <f>(C124-V124)*0.0214</f>
        <v>228545.473</v>
      </c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  <c r="V125" s="55"/>
      <c r="AB125" s="179"/>
      <c r="AC125" s="179"/>
      <c r="AD125" s="179"/>
      <c r="AE125" s="179"/>
      <c r="AF125" s="179"/>
    </row>
    <row r="126" spans="1:32" s="56" customFormat="1" ht="31.95" customHeight="1" x14ac:dyDescent="0.3">
      <c r="A126" s="305" t="s">
        <v>182</v>
      </c>
      <c r="B126" s="305"/>
      <c r="C126" s="55">
        <f>C124+C125</f>
        <v>271105107.653</v>
      </c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  <c r="V126" s="55"/>
      <c r="AB126" s="179"/>
      <c r="AC126" s="179"/>
      <c r="AD126" s="179"/>
      <c r="AE126" s="179"/>
      <c r="AF126" s="179"/>
    </row>
  </sheetData>
  <autoFilter ref="A8:V9"/>
  <mergeCells count="49">
    <mergeCell ref="A1:V1"/>
    <mergeCell ref="AC2:AD2"/>
    <mergeCell ref="D4:I4"/>
    <mergeCell ref="J4:L4"/>
    <mergeCell ref="M4:N7"/>
    <mergeCell ref="O4:P7"/>
    <mergeCell ref="Q4:R7"/>
    <mergeCell ref="J5:J7"/>
    <mergeCell ref="AC4:AC8"/>
    <mergeCell ref="E5:E7"/>
    <mergeCell ref="F5:F7"/>
    <mergeCell ref="G5:G7"/>
    <mergeCell ref="H5:H7"/>
    <mergeCell ref="I5:I7"/>
    <mergeCell ref="Y4:Y8"/>
    <mergeCell ref="AE4:AE8"/>
    <mergeCell ref="AF4:AF9"/>
    <mergeCell ref="A10:V10"/>
    <mergeCell ref="A124:B124"/>
    <mergeCell ref="A125:B125"/>
    <mergeCell ref="AD4:AD8"/>
    <mergeCell ref="D5:D7"/>
    <mergeCell ref="A17:B17"/>
    <mergeCell ref="A18:B18"/>
    <mergeCell ref="A20:B20"/>
    <mergeCell ref="S4:T7"/>
    <mergeCell ref="U4:U7"/>
    <mergeCell ref="V4:V7"/>
    <mergeCell ref="K5:K7"/>
    <mergeCell ref="L5:L7"/>
    <mergeCell ref="A19:V19"/>
    <mergeCell ref="A126:B126"/>
    <mergeCell ref="A99:B99"/>
    <mergeCell ref="A100:B100"/>
    <mergeCell ref="A118:V118"/>
    <mergeCell ref="A101:V101"/>
    <mergeCell ref="A107:V107"/>
    <mergeCell ref="A113:V113"/>
    <mergeCell ref="A117:B117"/>
    <mergeCell ref="A112:B112"/>
    <mergeCell ref="A111:B111"/>
    <mergeCell ref="A105:B105"/>
    <mergeCell ref="A106:B106"/>
    <mergeCell ref="A11:C11"/>
    <mergeCell ref="W4:W8"/>
    <mergeCell ref="Z4:Z8"/>
    <mergeCell ref="AA4:AA8"/>
    <mergeCell ref="AB4:AB9"/>
    <mergeCell ref="X4:X9"/>
  </mergeCells>
  <conditionalFormatting sqref="B120">
    <cfRule type="duplicateValues" dxfId="2" priority="1"/>
  </conditionalFormatting>
  <pageMargins left="0.23622047244094491" right="0.23622047244094491" top="0.55118110236220474" bottom="0.39370078740157483" header="0.31496062992125984" footer="0.28000000000000003"/>
  <pageSetup paperSize="9" scale="36" orientation="landscape" r:id="rId1"/>
  <headerFooter>
    <oddFooter>&amp;CСтраница &amp;P&amp;RРаздел III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31"/>
  <sheetViews>
    <sheetView view="pageBreakPreview" zoomScale="70" zoomScaleNormal="70" zoomScaleSheetLayoutView="70" workbookViewId="0">
      <pane xSplit="2" ySplit="9" topLeftCell="C10" activePane="bottomRight" state="frozen"/>
      <selection activeCell="P738" sqref="P738"/>
      <selection pane="topRight" activeCell="P738" sqref="P738"/>
      <selection pane="bottomLeft" activeCell="P738" sqref="P738"/>
      <selection pane="bottomRight" activeCell="P23" sqref="P23"/>
    </sheetView>
  </sheetViews>
  <sheetFormatPr defaultColWidth="9.109375" defaultRowHeight="15.6" x14ac:dyDescent="0.3"/>
  <cols>
    <col min="1" max="1" width="7.44140625" style="136" customWidth="1"/>
    <col min="2" max="2" width="48.6640625" style="138" customWidth="1"/>
    <col min="3" max="3" width="20" style="217" customWidth="1"/>
    <col min="4" max="4" width="16.44140625" style="217" customWidth="1"/>
    <col min="5" max="5" width="15.88671875" style="217" customWidth="1"/>
    <col min="6" max="6" width="16.5546875" style="217" customWidth="1"/>
    <col min="7" max="7" width="15.6640625" style="217" customWidth="1"/>
    <col min="8" max="8" width="15.44140625" style="217" customWidth="1"/>
    <col min="9" max="9" width="15.88671875" style="217" customWidth="1"/>
    <col min="10" max="10" width="9.5546875" style="217" bestFit="1" customWidth="1"/>
    <col min="11" max="11" width="10.6640625" style="217" customWidth="1"/>
    <col min="12" max="12" width="9.5546875" style="217" bestFit="1" customWidth="1"/>
    <col min="13" max="13" width="11.44140625" style="217" bestFit="1" customWidth="1"/>
    <col min="14" max="14" width="18.88671875" style="217" bestFit="1" customWidth="1"/>
    <col min="15" max="15" width="11.109375" style="217" bestFit="1" customWidth="1"/>
    <col min="16" max="16" width="14.33203125" style="217" customWidth="1"/>
    <col min="17" max="17" width="13" style="217" customWidth="1"/>
    <col min="18" max="18" width="20.109375" style="217" customWidth="1"/>
    <col min="19" max="19" width="12.44140625" style="217" customWidth="1"/>
    <col min="20" max="20" width="16.88671875" style="217" customWidth="1"/>
    <col min="21" max="21" width="9" style="217" customWidth="1"/>
    <col min="22" max="22" width="16.88671875" style="217" customWidth="1"/>
    <col min="23" max="23" width="14.21875" style="56" hidden="1" customWidth="1"/>
    <col min="24" max="28" width="9.109375" style="56" hidden="1" customWidth="1"/>
    <col min="29" max="29" width="16.88671875" style="56" hidden="1" customWidth="1"/>
    <col min="30" max="30" width="9.109375" style="56" hidden="1" customWidth="1"/>
    <col min="31" max="31" width="15.6640625" style="56" hidden="1" customWidth="1"/>
    <col min="32" max="32" width="21.77734375" style="56" hidden="1" customWidth="1"/>
    <col min="33" max="34" width="0" style="56" hidden="1" customWidth="1"/>
    <col min="35" max="16384" width="9.109375" style="56"/>
  </cols>
  <sheetData>
    <row r="1" spans="1:32" x14ac:dyDescent="0.3">
      <c r="A1" s="289" t="s">
        <v>200</v>
      </c>
      <c r="B1" s="289"/>
      <c r="C1" s="289"/>
      <c r="D1" s="289"/>
      <c r="E1" s="358"/>
      <c r="F1" s="358"/>
      <c r="G1" s="358"/>
      <c r="H1" s="358"/>
      <c r="I1" s="358"/>
      <c r="J1" s="289"/>
      <c r="K1" s="289"/>
      <c r="L1" s="289"/>
      <c r="M1" s="289"/>
      <c r="N1" s="289"/>
      <c r="O1" s="289"/>
      <c r="P1" s="358"/>
      <c r="Q1" s="289"/>
      <c r="R1" s="289"/>
      <c r="S1" s="289"/>
      <c r="T1" s="358"/>
      <c r="U1" s="289"/>
      <c r="V1" s="289"/>
    </row>
    <row r="2" spans="1:32" x14ac:dyDescent="0.3">
      <c r="A2" s="61"/>
      <c r="B2" s="128"/>
    </row>
    <row r="3" spans="1:32" ht="47.25" customHeight="1" x14ac:dyDescent="0.3">
      <c r="A3" s="356" t="s">
        <v>1</v>
      </c>
      <c r="B3" s="356" t="s">
        <v>2</v>
      </c>
      <c r="C3" s="301" t="s">
        <v>3</v>
      </c>
      <c r="D3" s="359" t="s">
        <v>4</v>
      </c>
      <c r="E3" s="360"/>
      <c r="F3" s="360"/>
      <c r="G3" s="360"/>
      <c r="H3" s="360"/>
      <c r="I3" s="360"/>
      <c r="J3" s="360"/>
      <c r="K3" s="360"/>
      <c r="L3" s="360"/>
      <c r="M3" s="360"/>
      <c r="N3" s="360"/>
      <c r="O3" s="360"/>
      <c r="P3" s="360"/>
      <c r="Q3" s="360"/>
      <c r="R3" s="360"/>
      <c r="S3" s="360"/>
      <c r="T3" s="360"/>
      <c r="U3" s="360"/>
      <c r="V3" s="361"/>
    </row>
    <row r="4" spans="1:32" ht="54.75" customHeight="1" x14ac:dyDescent="0.3">
      <c r="A4" s="293"/>
      <c r="B4" s="293"/>
      <c r="C4" s="274"/>
      <c r="D4" s="346" t="s">
        <v>5</v>
      </c>
      <c r="E4" s="346"/>
      <c r="F4" s="346"/>
      <c r="G4" s="346"/>
      <c r="H4" s="346"/>
      <c r="I4" s="346"/>
      <c r="J4" s="346" t="s">
        <v>6</v>
      </c>
      <c r="K4" s="346"/>
      <c r="L4" s="346"/>
      <c r="M4" s="346" t="s">
        <v>7</v>
      </c>
      <c r="N4" s="346"/>
      <c r="O4" s="346" t="s">
        <v>8</v>
      </c>
      <c r="P4" s="346"/>
      <c r="Q4" s="346" t="s">
        <v>9</v>
      </c>
      <c r="R4" s="346"/>
      <c r="S4" s="346" t="s">
        <v>10</v>
      </c>
      <c r="T4" s="346"/>
      <c r="U4" s="346" t="s">
        <v>11</v>
      </c>
      <c r="V4" s="346" t="s">
        <v>12</v>
      </c>
      <c r="W4" s="346" t="s">
        <v>185</v>
      </c>
      <c r="X4" s="346" t="s">
        <v>25</v>
      </c>
      <c r="Y4" s="346" t="s">
        <v>24</v>
      </c>
      <c r="Z4" s="346" t="s">
        <v>27</v>
      </c>
      <c r="AA4" s="346" t="s">
        <v>118</v>
      </c>
      <c r="AB4" s="323" t="s">
        <v>28</v>
      </c>
      <c r="AC4" s="323" t="s">
        <v>13</v>
      </c>
      <c r="AD4" s="323" t="s">
        <v>14</v>
      </c>
      <c r="AE4" s="323" t="s">
        <v>15</v>
      </c>
      <c r="AF4" s="324" t="s">
        <v>184</v>
      </c>
    </row>
    <row r="5" spans="1:32" ht="15.75" customHeight="1" x14ac:dyDescent="0.3">
      <c r="A5" s="293"/>
      <c r="B5" s="293"/>
      <c r="C5" s="274"/>
      <c r="D5" s="346" t="s">
        <v>16</v>
      </c>
      <c r="E5" s="346" t="s">
        <v>17</v>
      </c>
      <c r="F5" s="346" t="s">
        <v>18</v>
      </c>
      <c r="G5" s="346" t="s">
        <v>19</v>
      </c>
      <c r="H5" s="346" t="s">
        <v>20</v>
      </c>
      <c r="I5" s="346" t="s">
        <v>21</v>
      </c>
      <c r="J5" s="346"/>
      <c r="K5" s="346" t="s">
        <v>22</v>
      </c>
      <c r="L5" s="346" t="s">
        <v>23</v>
      </c>
      <c r="M5" s="346"/>
      <c r="N5" s="346"/>
      <c r="O5" s="346"/>
      <c r="P5" s="346"/>
      <c r="Q5" s="346"/>
      <c r="R5" s="346"/>
      <c r="S5" s="346"/>
      <c r="T5" s="346"/>
      <c r="U5" s="346"/>
      <c r="V5" s="346"/>
      <c r="W5" s="346"/>
      <c r="X5" s="346"/>
      <c r="Y5" s="346"/>
      <c r="Z5" s="346"/>
      <c r="AA5" s="346"/>
      <c r="AB5" s="323"/>
      <c r="AC5" s="323"/>
      <c r="AD5" s="323"/>
      <c r="AE5" s="323"/>
      <c r="AF5" s="324"/>
    </row>
    <row r="6" spans="1:32" ht="15.75" customHeight="1" x14ac:dyDescent="0.3">
      <c r="A6" s="293"/>
      <c r="B6" s="293"/>
      <c r="C6" s="274"/>
      <c r="D6" s="346"/>
      <c r="E6" s="346"/>
      <c r="F6" s="346"/>
      <c r="G6" s="346"/>
      <c r="H6" s="346"/>
      <c r="I6" s="346"/>
      <c r="J6" s="346"/>
      <c r="K6" s="346"/>
      <c r="L6" s="346"/>
      <c r="M6" s="346"/>
      <c r="N6" s="346"/>
      <c r="O6" s="346"/>
      <c r="P6" s="346"/>
      <c r="Q6" s="346"/>
      <c r="R6" s="346"/>
      <c r="S6" s="346"/>
      <c r="T6" s="346"/>
      <c r="U6" s="346"/>
      <c r="V6" s="346"/>
      <c r="W6" s="346"/>
      <c r="X6" s="346"/>
      <c r="Y6" s="346"/>
      <c r="Z6" s="346"/>
      <c r="AA6" s="346"/>
      <c r="AB6" s="323"/>
      <c r="AC6" s="323"/>
      <c r="AD6" s="323"/>
      <c r="AE6" s="323"/>
      <c r="AF6" s="324"/>
    </row>
    <row r="7" spans="1:32" ht="84" customHeight="1" x14ac:dyDescent="0.3">
      <c r="A7" s="294"/>
      <c r="B7" s="294"/>
      <c r="C7" s="288"/>
      <c r="D7" s="346"/>
      <c r="E7" s="346"/>
      <c r="F7" s="346"/>
      <c r="G7" s="346"/>
      <c r="H7" s="346"/>
      <c r="I7" s="346"/>
      <c r="J7" s="346"/>
      <c r="K7" s="346"/>
      <c r="L7" s="346"/>
      <c r="M7" s="346"/>
      <c r="N7" s="346"/>
      <c r="O7" s="346"/>
      <c r="P7" s="346"/>
      <c r="Q7" s="346"/>
      <c r="R7" s="346"/>
      <c r="S7" s="346"/>
      <c r="T7" s="346"/>
      <c r="U7" s="346"/>
      <c r="V7" s="346"/>
      <c r="W7" s="346"/>
      <c r="X7" s="346"/>
      <c r="Y7" s="346"/>
      <c r="Z7" s="346"/>
      <c r="AA7" s="346"/>
      <c r="AB7" s="323"/>
      <c r="AC7" s="323"/>
      <c r="AD7" s="323"/>
      <c r="AE7" s="323"/>
      <c r="AF7" s="324"/>
    </row>
    <row r="8" spans="1:32" x14ac:dyDescent="0.3">
      <c r="A8" s="207"/>
      <c r="B8" s="208"/>
      <c r="C8" s="219" t="s">
        <v>29</v>
      </c>
      <c r="D8" s="219" t="s">
        <v>29</v>
      </c>
      <c r="E8" s="219" t="s">
        <v>29</v>
      </c>
      <c r="F8" s="219" t="s">
        <v>29</v>
      </c>
      <c r="G8" s="219" t="s">
        <v>29</v>
      </c>
      <c r="H8" s="219" t="s">
        <v>29</v>
      </c>
      <c r="I8" s="219" t="s">
        <v>29</v>
      </c>
      <c r="J8" s="219" t="s">
        <v>30</v>
      </c>
      <c r="K8" s="219" t="s">
        <v>29</v>
      </c>
      <c r="L8" s="219" t="s">
        <v>29</v>
      </c>
      <c r="M8" s="219" t="s">
        <v>31</v>
      </c>
      <c r="N8" s="219" t="s">
        <v>29</v>
      </c>
      <c r="O8" s="219" t="s">
        <v>31</v>
      </c>
      <c r="P8" s="219" t="s">
        <v>29</v>
      </c>
      <c r="Q8" s="219" t="s">
        <v>31</v>
      </c>
      <c r="R8" s="219" t="s">
        <v>29</v>
      </c>
      <c r="S8" s="219" t="s">
        <v>32</v>
      </c>
      <c r="T8" s="219" t="s">
        <v>29</v>
      </c>
      <c r="U8" s="219" t="s">
        <v>29</v>
      </c>
      <c r="V8" s="219"/>
      <c r="W8" s="346"/>
      <c r="X8" s="346"/>
      <c r="Y8" s="346"/>
      <c r="Z8" s="346"/>
      <c r="AA8" s="346"/>
      <c r="AB8" s="323"/>
      <c r="AC8" s="323"/>
      <c r="AD8" s="323"/>
      <c r="AE8" s="323"/>
      <c r="AF8" s="324"/>
    </row>
    <row r="9" spans="1:32" x14ac:dyDescent="0.3">
      <c r="A9" s="67">
        <v>1</v>
      </c>
      <c r="B9" s="64">
        <v>2</v>
      </c>
      <c r="C9" s="67">
        <v>3</v>
      </c>
      <c r="D9" s="64">
        <v>4</v>
      </c>
      <c r="E9" s="67">
        <v>5</v>
      </c>
      <c r="F9" s="64">
        <v>6</v>
      </c>
      <c r="G9" s="67">
        <v>7</v>
      </c>
      <c r="H9" s="64">
        <v>8</v>
      </c>
      <c r="I9" s="67">
        <v>9</v>
      </c>
      <c r="J9" s="64">
        <v>10</v>
      </c>
      <c r="K9" s="67">
        <v>11</v>
      </c>
      <c r="L9" s="64">
        <v>12</v>
      </c>
      <c r="M9" s="67">
        <v>13</v>
      </c>
      <c r="N9" s="64">
        <v>14</v>
      </c>
      <c r="O9" s="67">
        <v>15</v>
      </c>
      <c r="P9" s="64">
        <v>16</v>
      </c>
      <c r="Q9" s="67">
        <v>17</v>
      </c>
      <c r="R9" s="64">
        <v>18</v>
      </c>
      <c r="S9" s="64">
        <v>19</v>
      </c>
      <c r="T9" s="64">
        <v>20</v>
      </c>
      <c r="U9" s="64">
        <v>21</v>
      </c>
      <c r="V9" s="64">
        <v>22</v>
      </c>
      <c r="W9" s="64"/>
      <c r="X9" s="346"/>
      <c r="Y9" s="64"/>
      <c r="Z9" s="67"/>
      <c r="AA9" s="67"/>
      <c r="AB9" s="323"/>
      <c r="AC9" s="171"/>
      <c r="AD9" s="171"/>
      <c r="AE9" s="171"/>
      <c r="AF9" s="324"/>
    </row>
    <row r="10" spans="1:32" ht="15" customHeight="1" x14ac:dyDescent="0.3">
      <c r="A10" s="357" t="s">
        <v>152</v>
      </c>
      <c r="B10" s="357"/>
      <c r="C10" s="357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7"/>
      <c r="S10" s="357"/>
      <c r="T10" s="357"/>
      <c r="U10" s="357"/>
      <c r="V10" s="357"/>
      <c r="W10" s="193"/>
      <c r="X10" s="193"/>
      <c r="Y10" s="193"/>
      <c r="Z10" s="193"/>
      <c r="AA10" s="193"/>
      <c r="AB10" s="193"/>
      <c r="AC10" s="193"/>
      <c r="AD10" s="193"/>
      <c r="AE10" s="193"/>
      <c r="AF10" s="193"/>
    </row>
    <row r="11" spans="1:32" x14ac:dyDescent="0.3">
      <c r="A11" s="347" t="s">
        <v>35</v>
      </c>
      <c r="B11" s="348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</row>
    <row r="12" spans="1:32" ht="27.6" customHeight="1" x14ac:dyDescent="0.3">
      <c r="A12" s="209">
        <v>1</v>
      </c>
      <c r="B12" s="34" t="s">
        <v>36</v>
      </c>
      <c r="C12" s="44">
        <f>D12+K12+L12+N12+P12+R12+T12+U12+V12</f>
        <v>5388904.7000000002</v>
      </c>
      <c r="D12" s="44">
        <f>E12+F12+G12+H12+I12</f>
        <v>0</v>
      </c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>
        <v>453.23</v>
      </c>
      <c r="T12" s="44">
        <f>S12*11890</f>
        <v>5388904.7000000002</v>
      </c>
      <c r="U12" s="44"/>
      <c r="V12" s="44"/>
      <c r="W12" s="193"/>
      <c r="X12" s="193"/>
      <c r="Y12" s="193"/>
      <c r="Z12" s="193"/>
      <c r="AA12" s="193"/>
      <c r="AB12" s="193"/>
      <c r="AC12" s="193"/>
      <c r="AD12" s="193"/>
      <c r="AE12" s="193"/>
      <c r="AF12" s="193"/>
    </row>
    <row r="13" spans="1:32" s="7" customFormat="1" x14ac:dyDescent="0.3">
      <c r="A13" s="67">
        <f>A12+1</f>
        <v>2</v>
      </c>
      <c r="B13" s="188" t="s">
        <v>40</v>
      </c>
      <c r="C13" s="44">
        <f>D13+K13+L13+N13+P13+R13+T13+U13+V13</f>
        <v>4056168.26</v>
      </c>
      <c r="D13" s="44">
        <f>E13+F13+G13+H13+I13</f>
        <v>4056168.26</v>
      </c>
      <c r="E13" s="44">
        <v>618790.73</v>
      </c>
      <c r="F13" s="44">
        <v>1804512.06</v>
      </c>
      <c r="G13" s="44">
        <v>364658.21</v>
      </c>
      <c r="H13" s="44"/>
      <c r="I13" s="44">
        <v>1268207.26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156"/>
      <c r="X13" s="156"/>
      <c r="Y13" s="156"/>
      <c r="Z13" s="156"/>
      <c r="AA13" s="156"/>
      <c r="AB13" s="156"/>
      <c r="AC13" s="156"/>
      <c r="AD13" s="156"/>
      <c r="AE13" s="156"/>
      <c r="AF13" s="156"/>
    </row>
    <row r="14" spans="1:32" s="7" customFormat="1" x14ac:dyDescent="0.3">
      <c r="A14" s="67">
        <f>A13+1</f>
        <v>3</v>
      </c>
      <c r="B14" s="34" t="s">
        <v>216</v>
      </c>
      <c r="C14" s="44">
        <f>D14+K14+L14+N14+P14+R14+T14+U14+V14</f>
        <v>5725700.2000000002</v>
      </c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225">
        <v>2071735.2</v>
      </c>
      <c r="U14" s="44"/>
      <c r="V14" s="44">
        <f>W14+X14+Y14+Z14+AA14+AB14+AC14+AD14+AE14+AF14</f>
        <v>3653965</v>
      </c>
      <c r="W14" s="156"/>
      <c r="X14" s="156"/>
      <c r="Y14" s="156"/>
      <c r="Z14" s="156"/>
      <c r="AA14" s="156"/>
      <c r="AB14" s="156"/>
      <c r="AC14" s="156"/>
      <c r="AD14" s="156"/>
      <c r="AE14" s="165">
        <v>2442471</v>
      </c>
      <c r="AF14" s="165">
        <v>1211494</v>
      </c>
    </row>
    <row r="15" spans="1:32" x14ac:dyDescent="0.3">
      <c r="A15" s="345" t="s">
        <v>34</v>
      </c>
      <c r="B15" s="345"/>
      <c r="C15" s="44">
        <f>SUM(C12:C14)</f>
        <v>15170773.16</v>
      </c>
      <c r="D15" s="44">
        <f t="shared" ref="D15:V15" si="0">SUM(D12:D14)</f>
        <v>4056168.26</v>
      </c>
      <c r="E15" s="44">
        <f t="shared" si="0"/>
        <v>618790.73</v>
      </c>
      <c r="F15" s="44">
        <f t="shared" si="0"/>
        <v>1804512.06</v>
      </c>
      <c r="G15" s="44">
        <f t="shared" si="0"/>
        <v>364658.21</v>
      </c>
      <c r="H15" s="44">
        <f t="shared" si="0"/>
        <v>0</v>
      </c>
      <c r="I15" s="44">
        <f t="shared" si="0"/>
        <v>1268207.26</v>
      </c>
      <c r="J15" s="44">
        <f t="shared" si="0"/>
        <v>0</v>
      </c>
      <c r="K15" s="44">
        <f t="shared" si="0"/>
        <v>0</v>
      </c>
      <c r="L15" s="44">
        <f t="shared" si="0"/>
        <v>0</v>
      </c>
      <c r="M15" s="44">
        <f t="shared" si="0"/>
        <v>0</v>
      </c>
      <c r="N15" s="44">
        <f t="shared" si="0"/>
        <v>0</v>
      </c>
      <c r="O15" s="44">
        <f t="shared" si="0"/>
        <v>0</v>
      </c>
      <c r="P15" s="44">
        <f t="shared" si="0"/>
        <v>0</v>
      </c>
      <c r="Q15" s="44">
        <f t="shared" si="0"/>
        <v>0</v>
      </c>
      <c r="R15" s="44">
        <f t="shared" si="0"/>
        <v>0</v>
      </c>
      <c r="S15" s="44">
        <f t="shared" si="0"/>
        <v>453.23</v>
      </c>
      <c r="T15" s="44">
        <f t="shared" si="0"/>
        <v>7460639.9000000004</v>
      </c>
      <c r="U15" s="44">
        <f t="shared" si="0"/>
        <v>0</v>
      </c>
      <c r="V15" s="44">
        <f t="shared" si="0"/>
        <v>3653965</v>
      </c>
      <c r="W15" s="193"/>
      <c r="X15" s="193"/>
      <c r="Y15" s="193"/>
      <c r="Z15" s="193"/>
      <c r="AA15" s="193"/>
      <c r="AB15" s="193"/>
      <c r="AC15" s="193"/>
      <c r="AD15" s="193"/>
      <c r="AE15" s="193"/>
      <c r="AF15" s="193"/>
    </row>
    <row r="16" spans="1:32" x14ac:dyDescent="0.3">
      <c r="A16" s="350" t="s">
        <v>41</v>
      </c>
      <c r="B16" s="350"/>
      <c r="C16" s="55">
        <f>C15</f>
        <v>15170773.16</v>
      </c>
      <c r="D16" s="55">
        <f t="shared" ref="D16:V16" si="1">D15</f>
        <v>4056168.26</v>
      </c>
      <c r="E16" s="55">
        <f t="shared" si="1"/>
        <v>618790.73</v>
      </c>
      <c r="F16" s="55">
        <f t="shared" si="1"/>
        <v>1804512.06</v>
      </c>
      <c r="G16" s="55">
        <f t="shared" si="1"/>
        <v>364658.21</v>
      </c>
      <c r="H16" s="55">
        <f t="shared" si="1"/>
        <v>0</v>
      </c>
      <c r="I16" s="55">
        <f t="shared" si="1"/>
        <v>1268207.26</v>
      </c>
      <c r="J16" s="55">
        <f t="shared" si="1"/>
        <v>0</v>
      </c>
      <c r="K16" s="55">
        <f t="shared" si="1"/>
        <v>0</v>
      </c>
      <c r="L16" s="55">
        <f t="shared" si="1"/>
        <v>0</v>
      </c>
      <c r="M16" s="55">
        <f t="shared" si="1"/>
        <v>0</v>
      </c>
      <c r="N16" s="55">
        <f t="shared" si="1"/>
        <v>0</v>
      </c>
      <c r="O16" s="55">
        <f t="shared" si="1"/>
        <v>0</v>
      </c>
      <c r="P16" s="55">
        <f t="shared" si="1"/>
        <v>0</v>
      </c>
      <c r="Q16" s="55">
        <f t="shared" si="1"/>
        <v>0</v>
      </c>
      <c r="R16" s="55">
        <f t="shared" si="1"/>
        <v>0</v>
      </c>
      <c r="S16" s="55">
        <f t="shared" si="1"/>
        <v>453.23</v>
      </c>
      <c r="T16" s="55">
        <f t="shared" si="1"/>
        <v>7460639.9000000004</v>
      </c>
      <c r="U16" s="55">
        <f t="shared" si="1"/>
        <v>0</v>
      </c>
      <c r="V16" s="55">
        <f t="shared" si="1"/>
        <v>3653965</v>
      </c>
      <c r="W16" s="193"/>
      <c r="X16" s="193"/>
      <c r="Y16" s="193"/>
      <c r="Z16" s="193"/>
      <c r="AA16" s="193"/>
      <c r="AB16" s="193"/>
      <c r="AC16" s="193"/>
      <c r="AD16" s="193"/>
      <c r="AE16" s="193"/>
      <c r="AF16" s="193"/>
    </row>
    <row r="17" spans="1:32" x14ac:dyDescent="0.3">
      <c r="A17" s="351" t="s">
        <v>42</v>
      </c>
      <c r="B17" s="352"/>
      <c r="C17" s="352"/>
      <c r="D17" s="352"/>
      <c r="E17" s="352"/>
      <c r="F17" s="352"/>
      <c r="G17" s="352"/>
      <c r="H17" s="352"/>
      <c r="I17" s="352"/>
      <c r="J17" s="352"/>
      <c r="K17" s="352"/>
      <c r="L17" s="352"/>
      <c r="M17" s="352"/>
      <c r="N17" s="352"/>
      <c r="O17" s="352"/>
      <c r="P17" s="352"/>
      <c r="Q17" s="352"/>
      <c r="R17" s="352"/>
      <c r="S17" s="352"/>
      <c r="T17" s="352"/>
      <c r="U17" s="352"/>
      <c r="V17" s="353"/>
      <c r="W17" s="193"/>
      <c r="X17" s="193"/>
      <c r="Y17" s="193"/>
      <c r="Z17" s="193"/>
      <c r="AA17" s="193"/>
      <c r="AB17" s="193"/>
      <c r="AC17" s="193"/>
      <c r="AD17" s="193"/>
      <c r="AE17" s="193"/>
      <c r="AF17" s="193"/>
    </row>
    <row r="18" spans="1:32" ht="17.399999999999999" customHeight="1" x14ac:dyDescent="0.3">
      <c r="A18" s="354" t="s">
        <v>43</v>
      </c>
      <c r="B18" s="355"/>
      <c r="C18" s="55"/>
      <c r="D18" s="55"/>
      <c r="E18" s="55"/>
      <c r="F18" s="55"/>
      <c r="G18" s="55"/>
      <c r="H18" s="55"/>
      <c r="I18" s="55"/>
      <c r="J18" s="55"/>
      <c r="K18" s="55"/>
      <c r="L18" s="55"/>
      <c r="M18" s="55"/>
      <c r="N18" s="55"/>
      <c r="O18" s="55"/>
      <c r="P18" s="55"/>
      <c r="Q18" s="55"/>
      <c r="R18" s="55"/>
      <c r="S18" s="55"/>
      <c r="T18" s="55"/>
      <c r="U18" s="55"/>
      <c r="V18" s="55"/>
      <c r="W18" s="193"/>
      <c r="X18" s="193"/>
      <c r="Y18" s="193"/>
      <c r="Z18" s="193"/>
      <c r="AA18" s="193"/>
      <c r="AB18" s="193"/>
      <c r="AC18" s="193"/>
      <c r="AD18" s="193"/>
      <c r="AE18" s="193"/>
      <c r="AF18" s="193"/>
    </row>
    <row r="19" spans="1:32" x14ac:dyDescent="0.3">
      <c r="A19" s="199">
        <f>A14+1</f>
        <v>4</v>
      </c>
      <c r="B19" s="188" t="s">
        <v>79</v>
      </c>
      <c r="C19" s="44">
        <f>D19+K19+L19+N19+P19+R19+T19+U19+V19</f>
        <v>2587361</v>
      </c>
      <c r="D19" s="55"/>
      <c r="E19" s="55"/>
      <c r="F19" s="55"/>
      <c r="G19" s="55"/>
      <c r="H19" s="55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44">
        <f>W19+X19+Y19+Z19+AA19+AB19+AC19+AD19+AE19+AF19</f>
        <v>2587361</v>
      </c>
      <c r="W19" s="193"/>
      <c r="X19" s="193"/>
      <c r="Y19" s="193"/>
      <c r="Z19" s="193"/>
      <c r="AA19" s="193"/>
      <c r="AB19" s="193"/>
      <c r="AC19" s="222">
        <v>2587361</v>
      </c>
      <c r="AD19" s="193"/>
      <c r="AE19" s="193"/>
      <c r="AF19" s="193"/>
    </row>
    <row r="20" spans="1:32" x14ac:dyDescent="0.3">
      <c r="A20" s="199">
        <f>A19+1</f>
        <v>5</v>
      </c>
      <c r="B20" s="188" t="s">
        <v>217</v>
      </c>
      <c r="C20" s="44">
        <f>D20+K20+L20+N20+P20+R20+T20+U20+V20</f>
        <v>2740004</v>
      </c>
      <c r="D20" s="55"/>
      <c r="E20" s="55"/>
      <c r="F20" s="55"/>
      <c r="G20" s="55"/>
      <c r="H20" s="55"/>
      <c r="I20" s="55"/>
      <c r="J20" s="55"/>
      <c r="K20" s="55"/>
      <c r="L20" s="55"/>
      <c r="M20" s="55"/>
      <c r="N20" s="55"/>
      <c r="O20" s="55"/>
      <c r="P20" s="55"/>
      <c r="Q20" s="55"/>
      <c r="R20" s="55"/>
      <c r="S20" s="55"/>
      <c r="T20" s="55"/>
      <c r="U20" s="55"/>
      <c r="V20" s="44">
        <f>W20+X20+Y20+Z20+AA20+AB20+AC20+AD20+AE20+AF20</f>
        <v>2740004</v>
      </c>
      <c r="W20" s="193"/>
      <c r="X20" s="193"/>
      <c r="Y20" s="193"/>
      <c r="Z20" s="193"/>
      <c r="AA20" s="193"/>
      <c r="AB20" s="193"/>
      <c r="AC20" s="222">
        <v>2740004</v>
      </c>
      <c r="AD20" s="193"/>
      <c r="AE20" s="193"/>
      <c r="AF20" s="193"/>
    </row>
    <row r="21" spans="1:32" x14ac:dyDescent="0.3">
      <c r="A21" s="199">
        <f>A20+1</f>
        <v>6</v>
      </c>
      <c r="B21" s="34" t="s">
        <v>215</v>
      </c>
      <c r="C21" s="44">
        <f>D21+K21+L21+N21+P21+R21+T21+U21+V21</f>
        <v>2301850</v>
      </c>
      <c r="D21" s="55"/>
      <c r="E21" s="55"/>
      <c r="F21" s="55"/>
      <c r="G21" s="55"/>
      <c r="H21" s="55"/>
      <c r="I21" s="55"/>
      <c r="J21" s="55"/>
      <c r="K21" s="55"/>
      <c r="L21" s="55"/>
      <c r="M21" s="55"/>
      <c r="N21" s="55"/>
      <c r="O21" s="55"/>
      <c r="P21" s="55"/>
      <c r="Q21" s="55"/>
      <c r="R21" s="55"/>
      <c r="S21" s="55"/>
      <c r="T21" s="55"/>
      <c r="U21" s="55"/>
      <c r="V21" s="44">
        <f>W21+X21+Y21+Z21+AA21+AB21+AC21+AD21+AE21+AF21</f>
        <v>2301850</v>
      </c>
      <c r="W21" s="193"/>
      <c r="X21" s="193"/>
      <c r="Y21" s="193"/>
      <c r="Z21" s="193"/>
      <c r="AA21" s="193"/>
      <c r="AB21" s="193"/>
      <c r="AC21" s="222">
        <v>2301850</v>
      </c>
      <c r="AD21" s="193"/>
      <c r="AE21" s="193"/>
      <c r="AF21" s="193"/>
    </row>
    <row r="22" spans="1:32" x14ac:dyDescent="0.3">
      <c r="A22" s="199">
        <f>A21+1</f>
        <v>7</v>
      </c>
      <c r="B22" s="188" t="s">
        <v>57</v>
      </c>
      <c r="C22" s="44">
        <f>D22+K22+L22+N22+P22+R22+T22+U22+V22</f>
        <v>520000</v>
      </c>
      <c r="D22" s="55"/>
      <c r="E22" s="55"/>
      <c r="F22" s="44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5"/>
      <c r="V22" s="44">
        <f>W22+X22+Y22+Z22+AA22+AB22+AC22+AD22+AE22+AF22</f>
        <v>520000</v>
      </c>
      <c r="W22" s="201">
        <v>520000</v>
      </c>
      <c r="X22" s="193"/>
      <c r="Y22" s="193"/>
      <c r="Z22" s="193"/>
      <c r="AA22" s="193"/>
      <c r="AB22" s="193"/>
      <c r="AC22" s="193"/>
      <c r="AD22" s="193"/>
      <c r="AE22" s="193"/>
      <c r="AF22" s="193"/>
    </row>
    <row r="23" spans="1:32" x14ac:dyDescent="0.3">
      <c r="A23" s="345" t="s">
        <v>34</v>
      </c>
      <c r="B23" s="345"/>
      <c r="C23" s="44">
        <f>SUM(C19:C22)</f>
        <v>8149215</v>
      </c>
      <c r="D23" s="44">
        <f t="shared" ref="D23:V23" si="2">SUM(D19:D22)</f>
        <v>0</v>
      </c>
      <c r="E23" s="44">
        <f t="shared" si="2"/>
        <v>0</v>
      </c>
      <c r="F23" s="44">
        <f t="shared" si="2"/>
        <v>0</v>
      </c>
      <c r="G23" s="44">
        <f t="shared" si="2"/>
        <v>0</v>
      </c>
      <c r="H23" s="44">
        <f t="shared" si="2"/>
        <v>0</v>
      </c>
      <c r="I23" s="44">
        <f t="shared" si="2"/>
        <v>0</v>
      </c>
      <c r="J23" s="44">
        <f t="shared" si="2"/>
        <v>0</v>
      </c>
      <c r="K23" s="44">
        <f t="shared" si="2"/>
        <v>0</v>
      </c>
      <c r="L23" s="44">
        <f t="shared" si="2"/>
        <v>0</v>
      </c>
      <c r="M23" s="44">
        <f t="shared" si="2"/>
        <v>0</v>
      </c>
      <c r="N23" s="44">
        <f t="shared" si="2"/>
        <v>0</v>
      </c>
      <c r="O23" s="44">
        <f t="shared" si="2"/>
        <v>0</v>
      </c>
      <c r="P23" s="44">
        <f t="shared" si="2"/>
        <v>0</v>
      </c>
      <c r="Q23" s="44">
        <f t="shared" si="2"/>
        <v>0</v>
      </c>
      <c r="R23" s="44">
        <f t="shared" si="2"/>
        <v>0</v>
      </c>
      <c r="S23" s="44">
        <f t="shared" si="2"/>
        <v>0</v>
      </c>
      <c r="T23" s="44">
        <f t="shared" si="2"/>
        <v>0</v>
      </c>
      <c r="U23" s="44">
        <f t="shared" si="2"/>
        <v>0</v>
      </c>
      <c r="V23" s="44">
        <f t="shared" si="2"/>
        <v>8149215</v>
      </c>
      <c r="W23" s="193"/>
      <c r="X23" s="193"/>
      <c r="Y23" s="193"/>
      <c r="Z23" s="193"/>
      <c r="AA23" s="193"/>
      <c r="AB23" s="193"/>
      <c r="AC23" s="193"/>
      <c r="AD23" s="193"/>
      <c r="AE23" s="193"/>
      <c r="AF23" s="193"/>
    </row>
    <row r="24" spans="1:32" x14ac:dyDescent="0.3">
      <c r="A24" s="298" t="s">
        <v>114</v>
      </c>
      <c r="B24" s="300"/>
      <c r="C24" s="55">
        <f>C23</f>
        <v>8149215</v>
      </c>
      <c r="D24" s="55">
        <f t="shared" ref="D24:V24" si="3">D23</f>
        <v>0</v>
      </c>
      <c r="E24" s="55">
        <f t="shared" si="3"/>
        <v>0</v>
      </c>
      <c r="F24" s="55">
        <f t="shared" si="3"/>
        <v>0</v>
      </c>
      <c r="G24" s="55">
        <f t="shared" si="3"/>
        <v>0</v>
      </c>
      <c r="H24" s="55">
        <f t="shared" si="3"/>
        <v>0</v>
      </c>
      <c r="I24" s="55">
        <f t="shared" si="3"/>
        <v>0</v>
      </c>
      <c r="J24" s="55">
        <f t="shared" si="3"/>
        <v>0</v>
      </c>
      <c r="K24" s="55">
        <f t="shared" si="3"/>
        <v>0</v>
      </c>
      <c r="L24" s="55">
        <f t="shared" si="3"/>
        <v>0</v>
      </c>
      <c r="M24" s="55">
        <f t="shared" si="3"/>
        <v>0</v>
      </c>
      <c r="N24" s="55">
        <f t="shared" si="3"/>
        <v>0</v>
      </c>
      <c r="O24" s="55">
        <f t="shared" si="3"/>
        <v>0</v>
      </c>
      <c r="P24" s="55">
        <f t="shared" si="3"/>
        <v>0</v>
      </c>
      <c r="Q24" s="55">
        <f t="shared" si="3"/>
        <v>0</v>
      </c>
      <c r="R24" s="55">
        <f t="shared" si="3"/>
        <v>0</v>
      </c>
      <c r="S24" s="55">
        <f t="shared" si="3"/>
        <v>0</v>
      </c>
      <c r="T24" s="55">
        <f t="shared" si="3"/>
        <v>0</v>
      </c>
      <c r="U24" s="55">
        <f t="shared" si="3"/>
        <v>0</v>
      </c>
      <c r="V24" s="55">
        <f t="shared" si="3"/>
        <v>8149215</v>
      </c>
      <c r="W24" s="193"/>
      <c r="X24" s="193"/>
      <c r="Y24" s="193"/>
      <c r="Z24" s="193"/>
      <c r="AA24" s="193"/>
      <c r="AB24" s="193"/>
      <c r="AC24" s="193"/>
      <c r="AD24" s="193"/>
      <c r="AE24" s="193"/>
      <c r="AF24" s="193"/>
    </row>
    <row r="25" spans="1:32" x14ac:dyDescent="0.3">
      <c r="A25" s="349" t="s">
        <v>135</v>
      </c>
      <c r="B25" s="349"/>
      <c r="C25" s="55">
        <f>C16+C24</f>
        <v>23319988.16</v>
      </c>
      <c r="D25" s="55">
        <f t="shared" ref="D25:V25" si="4">D16+D24</f>
        <v>4056168.26</v>
      </c>
      <c r="E25" s="55">
        <f t="shared" si="4"/>
        <v>618790.73</v>
      </c>
      <c r="F25" s="55">
        <f t="shared" si="4"/>
        <v>1804512.06</v>
      </c>
      <c r="G25" s="55">
        <f t="shared" si="4"/>
        <v>364658.21</v>
      </c>
      <c r="H25" s="55">
        <f t="shared" si="4"/>
        <v>0</v>
      </c>
      <c r="I25" s="55">
        <f t="shared" si="4"/>
        <v>1268207.26</v>
      </c>
      <c r="J25" s="55">
        <f t="shared" si="4"/>
        <v>0</v>
      </c>
      <c r="K25" s="55">
        <f t="shared" si="4"/>
        <v>0</v>
      </c>
      <c r="L25" s="55">
        <f t="shared" si="4"/>
        <v>0</v>
      </c>
      <c r="M25" s="55">
        <f t="shared" si="4"/>
        <v>0</v>
      </c>
      <c r="N25" s="55">
        <f t="shared" si="4"/>
        <v>0</v>
      </c>
      <c r="O25" s="55">
        <f t="shared" si="4"/>
        <v>0</v>
      </c>
      <c r="P25" s="55">
        <f t="shared" si="4"/>
        <v>0</v>
      </c>
      <c r="Q25" s="55">
        <f t="shared" si="4"/>
        <v>0</v>
      </c>
      <c r="R25" s="55">
        <f t="shared" si="4"/>
        <v>0</v>
      </c>
      <c r="S25" s="55">
        <f t="shared" si="4"/>
        <v>453.23</v>
      </c>
      <c r="T25" s="55">
        <f t="shared" si="4"/>
        <v>7460639.9000000004</v>
      </c>
      <c r="U25" s="55">
        <f t="shared" si="4"/>
        <v>0</v>
      </c>
      <c r="V25" s="55">
        <f t="shared" si="4"/>
        <v>11803180</v>
      </c>
      <c r="W25" s="193"/>
      <c r="X25" s="193"/>
      <c r="Y25" s="193"/>
      <c r="Z25" s="193"/>
      <c r="AA25" s="193"/>
      <c r="AB25" s="193"/>
      <c r="AC25" s="193"/>
      <c r="AD25" s="193"/>
      <c r="AE25" s="193"/>
      <c r="AF25" s="193"/>
    </row>
    <row r="26" spans="1:32" x14ac:dyDescent="0.3">
      <c r="A26" s="343" t="s">
        <v>181</v>
      </c>
      <c r="B26" s="343"/>
      <c r="C26" s="55">
        <f>(C25-V25)*0.0214</f>
        <v>246459.694624</v>
      </c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193"/>
      <c r="X26" s="193"/>
      <c r="Y26" s="193"/>
      <c r="Z26" s="193"/>
      <c r="AA26" s="193"/>
      <c r="AB26" s="193"/>
      <c r="AC26" s="193"/>
      <c r="AD26" s="193"/>
      <c r="AE26" s="193"/>
      <c r="AF26" s="193"/>
    </row>
    <row r="27" spans="1:32" ht="34.200000000000003" customHeight="1" x14ac:dyDescent="0.3">
      <c r="A27" s="344" t="s">
        <v>182</v>
      </c>
      <c r="B27" s="344"/>
      <c r="C27" s="55">
        <f>C25+C26</f>
        <v>23566447.854623999</v>
      </c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</row>
    <row r="28" spans="1:32" x14ac:dyDescent="0.3">
      <c r="C28" s="202"/>
    </row>
    <row r="31" spans="1:32" x14ac:dyDescent="0.3">
      <c r="X31" s="205"/>
    </row>
  </sheetData>
  <autoFilter ref="A9:V26"/>
  <mergeCells count="43">
    <mergeCell ref="S4:T7"/>
    <mergeCell ref="U4:U7"/>
    <mergeCell ref="V4:V7"/>
    <mergeCell ref="D5:D7"/>
    <mergeCell ref="E5:E7"/>
    <mergeCell ref="F5:F7"/>
    <mergeCell ref="G5:G7"/>
    <mergeCell ref="A3:A7"/>
    <mergeCell ref="K5:K7"/>
    <mergeCell ref="L5:L7"/>
    <mergeCell ref="A10:V10"/>
    <mergeCell ref="A1:V1"/>
    <mergeCell ref="H5:H7"/>
    <mergeCell ref="I5:I7"/>
    <mergeCell ref="J5:J7"/>
    <mergeCell ref="D3:V3"/>
    <mergeCell ref="C3:C7"/>
    <mergeCell ref="B3:B7"/>
    <mergeCell ref="D4:I4"/>
    <mergeCell ref="J4:L4"/>
    <mergeCell ref="M4:N7"/>
    <mergeCell ref="O4:P7"/>
    <mergeCell ref="Q4:R7"/>
    <mergeCell ref="A11:B11"/>
    <mergeCell ref="A25:B25"/>
    <mergeCell ref="A16:B16"/>
    <mergeCell ref="A17:V17"/>
    <mergeCell ref="A18:B18"/>
    <mergeCell ref="W4:W8"/>
    <mergeCell ref="X4:X9"/>
    <mergeCell ref="Y4:Y8"/>
    <mergeCell ref="Z4:Z8"/>
    <mergeCell ref="AA4:AA8"/>
    <mergeCell ref="AB4:AB9"/>
    <mergeCell ref="AC4:AC8"/>
    <mergeCell ref="AD4:AD8"/>
    <mergeCell ref="AE4:AE8"/>
    <mergeCell ref="AF4:AF9"/>
    <mergeCell ref="A26:B26"/>
    <mergeCell ref="A27:B27"/>
    <mergeCell ref="A15:B15"/>
    <mergeCell ref="A23:B23"/>
    <mergeCell ref="A24:B24"/>
  </mergeCells>
  <conditionalFormatting sqref="A25">
    <cfRule type="duplicateValues" dxfId="1" priority="1"/>
  </conditionalFormatting>
  <conditionalFormatting sqref="B12:B13 A11">
    <cfRule type="duplicateValues" dxfId="0" priority="2"/>
  </conditionalFormatting>
  <pageMargins left="0.23622047244094491" right="0.23622047244094491" top="0.55118110236220474" bottom="0.39370078740157483" header="0.31496062992125984" footer="0.25"/>
  <pageSetup paperSize="9" scale="40" orientation="landscape" r:id="rId1"/>
  <headerFooter>
    <oddFooter>&amp;CСтраница &amp;P&amp;RРаздел  IV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G32"/>
  <sheetViews>
    <sheetView workbookViewId="0">
      <selection activeCell="D34" sqref="D34"/>
    </sheetView>
  </sheetViews>
  <sheetFormatPr defaultColWidth="9.109375" defaultRowHeight="14.4" x14ac:dyDescent="0.3"/>
  <cols>
    <col min="1" max="1" width="24.33203125" style="1" customWidth="1"/>
    <col min="2" max="2" width="9.109375" style="1"/>
    <col min="3" max="3" width="17.33203125" style="1" customWidth="1"/>
    <col min="4" max="4" width="16.5546875" style="1" customWidth="1"/>
    <col min="5" max="5" width="14.5546875" style="1" customWidth="1"/>
    <col min="6" max="6" width="17.88671875" style="1" customWidth="1"/>
    <col min="7" max="7" width="19.33203125" style="1" customWidth="1"/>
    <col min="8" max="16384" width="9.109375" style="1"/>
  </cols>
  <sheetData>
    <row r="3" spans="1:7" x14ac:dyDescent="0.3">
      <c r="B3" s="1" t="s">
        <v>158</v>
      </c>
      <c r="C3" s="1" t="s">
        <v>159</v>
      </c>
      <c r="D3" s="1">
        <v>2020</v>
      </c>
      <c r="E3" s="1">
        <v>2021</v>
      </c>
      <c r="F3" s="1">
        <v>2022</v>
      </c>
      <c r="G3" s="1" t="s">
        <v>180</v>
      </c>
    </row>
    <row r="4" spans="1:7" x14ac:dyDescent="0.3">
      <c r="A4" s="1" t="s">
        <v>160</v>
      </c>
      <c r="C4" s="2" t="e">
        <f>D4+E4+F4</f>
        <v>#REF!</v>
      </c>
      <c r="D4" s="2" t="e">
        <f>'2020'!#REF!</f>
        <v>#REF!</v>
      </c>
      <c r="E4" s="2" t="e">
        <f>'2021'!#REF!</f>
        <v>#REF!</v>
      </c>
      <c r="F4" s="2" t="e">
        <f>'2022'!#REF!</f>
        <v>#REF!</v>
      </c>
      <c r="G4" s="2" t="e">
        <f>C4-'Раздел 1'!#REF!</f>
        <v>#REF!</v>
      </c>
    </row>
    <row r="5" spans="1:7" x14ac:dyDescent="0.3">
      <c r="A5" s="1" t="s">
        <v>161</v>
      </c>
      <c r="C5" s="2" t="e">
        <f t="shared" ref="C5:C21" si="0">D5+E5+F5</f>
        <v>#REF!</v>
      </c>
      <c r="D5" s="2" t="e">
        <f>'2020'!#REF!</f>
        <v>#REF!</v>
      </c>
      <c r="E5" s="2" t="e">
        <f>'2021'!#REF!</f>
        <v>#REF!</v>
      </c>
      <c r="F5" s="2" t="e">
        <f>'2022'!#REF!</f>
        <v>#REF!</v>
      </c>
      <c r="G5" s="4" t="e">
        <f>C5-'Раздел 1'!#REF!</f>
        <v>#REF!</v>
      </c>
    </row>
    <row r="6" spans="1:7" x14ac:dyDescent="0.3">
      <c r="A6" s="1" t="s">
        <v>162</v>
      </c>
      <c r="C6" s="2" t="e">
        <f t="shared" si="0"/>
        <v>#REF!</v>
      </c>
      <c r="D6" s="2" t="e">
        <f>'2020'!#REF!</f>
        <v>#REF!</v>
      </c>
      <c r="E6" s="2">
        <f>'2021'!C18</f>
        <v>11862005</v>
      </c>
      <c r="F6" s="2">
        <f>'2022'!C26</f>
        <v>246459.694624</v>
      </c>
      <c r="G6" s="2" t="e">
        <f>C6-'Раздел 1'!#REF!</f>
        <v>#REF!</v>
      </c>
    </row>
    <row r="7" spans="1:7" x14ac:dyDescent="0.3">
      <c r="A7" s="1" t="s">
        <v>163</v>
      </c>
      <c r="C7" s="2" t="e">
        <f t="shared" si="0"/>
        <v>#REF!</v>
      </c>
      <c r="D7" s="2" t="e">
        <f>'2020'!#REF!</f>
        <v>#REF!</v>
      </c>
      <c r="E7" s="2" t="e">
        <f>'2021'!#REF!</f>
        <v>#REF!</v>
      </c>
      <c r="F7" s="2" t="e">
        <f>'2022'!#REF!</f>
        <v>#REF!</v>
      </c>
      <c r="G7" s="2" t="e">
        <f>C7-'Раздел 1'!#REF!</f>
        <v>#REF!</v>
      </c>
    </row>
    <row r="8" spans="1:7" x14ac:dyDescent="0.3">
      <c r="A8" s="1" t="s">
        <v>164</v>
      </c>
      <c r="C8" s="2" t="e">
        <f t="shared" si="0"/>
        <v>#REF!</v>
      </c>
      <c r="D8" s="2">
        <f>'2020'!C15</f>
        <v>16160721.18</v>
      </c>
      <c r="E8" s="2">
        <f>'2021'!C100</f>
        <v>247206017</v>
      </c>
      <c r="F8" s="2" t="e">
        <f>'2022'!#REF!</f>
        <v>#REF!</v>
      </c>
      <c r="G8" s="2" t="e">
        <f>C8-'Раздел 1'!J111</f>
        <v>#REF!</v>
      </c>
    </row>
    <row r="9" spans="1:7" x14ac:dyDescent="0.3">
      <c r="A9" s="1" t="s">
        <v>165</v>
      </c>
      <c r="C9" s="2" t="e">
        <f t="shared" si="0"/>
        <v>#REF!</v>
      </c>
      <c r="D9" s="2" t="e">
        <f>'2020'!#REF!</f>
        <v>#REF!</v>
      </c>
      <c r="E9" s="2">
        <f>'2021'!C106</f>
        <v>8881818</v>
      </c>
      <c r="F9" s="2" t="e">
        <f>'2022'!#REF!</f>
        <v>#REF!</v>
      </c>
      <c r="G9" s="2" t="e">
        <f>C9-'Раздел 1'!J117</f>
        <v>#REF!</v>
      </c>
    </row>
    <row r="10" spans="1:7" x14ac:dyDescent="0.3">
      <c r="A10" s="1" t="s">
        <v>166</v>
      </c>
      <c r="C10" s="2" t="e">
        <f t="shared" si="0"/>
        <v>#REF!</v>
      </c>
      <c r="D10" s="2" t="e">
        <f>'2020'!#REF!</f>
        <v>#REF!</v>
      </c>
      <c r="E10" s="2" t="e">
        <f>'2021'!#REF!</f>
        <v>#REF!</v>
      </c>
      <c r="F10" s="2" t="e">
        <f>'2022'!#REF!</f>
        <v>#REF!</v>
      </c>
      <c r="G10" s="4" t="e">
        <f>C10-'Раздел 1'!#REF!</f>
        <v>#REF!</v>
      </c>
    </row>
    <row r="11" spans="1:7" x14ac:dyDescent="0.3">
      <c r="A11" s="1" t="s">
        <v>167</v>
      </c>
      <c r="C11" s="2" t="e">
        <f t="shared" si="0"/>
        <v>#REF!</v>
      </c>
      <c r="D11" s="2" t="e">
        <f>'2020'!#REF!</f>
        <v>#REF!</v>
      </c>
      <c r="E11" s="2" t="e">
        <f>'2021'!#REF!</f>
        <v>#REF!</v>
      </c>
      <c r="F11" s="2" t="e">
        <f>'2022'!#REF!</f>
        <v>#REF!</v>
      </c>
      <c r="G11" s="5" t="e">
        <f>C11-'Раздел 1'!#REF!</f>
        <v>#REF!</v>
      </c>
    </row>
    <row r="12" spans="1:7" x14ac:dyDescent="0.3">
      <c r="A12" s="1" t="s">
        <v>168</v>
      </c>
      <c r="C12" s="2" t="e">
        <f t="shared" si="0"/>
        <v>#REF!</v>
      </c>
      <c r="D12" s="2" t="e">
        <f>'2020'!#REF!</f>
        <v>#REF!</v>
      </c>
      <c r="E12" s="2">
        <f>'2021'!C112</f>
        <v>1537864</v>
      </c>
      <c r="F12" s="2" t="e">
        <f>'2022'!#REF!</f>
        <v>#REF!</v>
      </c>
      <c r="G12" s="5" t="e">
        <f>C12-'Раздел 1'!J123</f>
        <v>#REF!</v>
      </c>
    </row>
    <row r="13" spans="1:7" x14ac:dyDescent="0.3">
      <c r="A13" s="1" t="s">
        <v>169</v>
      </c>
      <c r="C13" s="2" t="e">
        <f t="shared" si="0"/>
        <v>#REF!</v>
      </c>
      <c r="D13" s="2" t="e">
        <f>'2020'!#REF!</f>
        <v>#REF!</v>
      </c>
      <c r="E13" s="2">
        <f>'2021'!C117</f>
        <v>516076</v>
      </c>
      <c r="F13" s="2" t="e">
        <f>'2022'!#REF!</f>
        <v>#REF!</v>
      </c>
      <c r="G13" s="2" t="e">
        <f>C13-'Раздел 1'!J128</f>
        <v>#REF!</v>
      </c>
    </row>
    <row r="14" spans="1:7" x14ac:dyDescent="0.3">
      <c r="A14" s="1" t="s">
        <v>170</v>
      </c>
      <c r="C14" s="2" t="e">
        <f t="shared" si="0"/>
        <v>#REF!</v>
      </c>
      <c r="D14" s="2" t="e">
        <f>'2020'!#REF!</f>
        <v>#REF!</v>
      </c>
      <c r="E14" s="2" t="e">
        <f>'2021'!#REF!</f>
        <v>#REF!</v>
      </c>
      <c r="F14" s="2" t="e">
        <f>'2022'!#REF!</f>
        <v>#REF!</v>
      </c>
      <c r="G14" s="2" t="e">
        <f>C14-'Раздел 1'!#REF!</f>
        <v>#REF!</v>
      </c>
    </row>
    <row r="15" spans="1:7" x14ac:dyDescent="0.3">
      <c r="A15" s="1" t="s">
        <v>171</v>
      </c>
      <c r="C15" s="2" t="e">
        <f t="shared" si="0"/>
        <v>#REF!</v>
      </c>
      <c r="D15" s="2" t="e">
        <f>'2020'!#REF!</f>
        <v>#REF!</v>
      </c>
      <c r="E15" s="2" t="e">
        <f>'2021'!#REF!</f>
        <v>#REF!</v>
      </c>
      <c r="F15" s="2" t="e">
        <f>'2022'!#REF!</f>
        <v>#REF!</v>
      </c>
      <c r="G15" s="2" t="e">
        <f>C15-'Раздел 1'!#REF!</f>
        <v>#REF!</v>
      </c>
    </row>
    <row r="16" spans="1:7" x14ac:dyDescent="0.3">
      <c r="A16" s="1" t="s">
        <v>172</v>
      </c>
      <c r="C16" s="2" t="e">
        <f t="shared" si="0"/>
        <v>#REF!</v>
      </c>
      <c r="D16" s="2" t="e">
        <f>'2020'!#REF!</f>
        <v>#REF!</v>
      </c>
      <c r="E16" s="2" t="e">
        <f>'2021'!#REF!</f>
        <v>#REF!</v>
      </c>
      <c r="F16" s="2" t="e">
        <f>'2022'!#REF!</f>
        <v>#REF!</v>
      </c>
      <c r="G16" s="2" t="e">
        <f>C16-'Раздел 1'!#REF!</f>
        <v>#REF!</v>
      </c>
    </row>
    <row r="17" spans="1:7" x14ac:dyDescent="0.3">
      <c r="A17" s="1" t="s">
        <v>173</v>
      </c>
      <c r="C17" s="2" t="e">
        <f t="shared" si="0"/>
        <v>#REF!</v>
      </c>
      <c r="D17" s="2" t="e">
        <f>'2020'!#REF!</f>
        <v>#REF!</v>
      </c>
      <c r="E17" s="2" t="e">
        <f>'2021'!#REF!</f>
        <v>#REF!</v>
      </c>
      <c r="F17" s="2" t="e">
        <f>'2022'!#REF!</f>
        <v>#REF!</v>
      </c>
      <c r="G17" s="2" t="e">
        <f>C17-'Раздел 1'!#REF!</f>
        <v>#REF!</v>
      </c>
    </row>
    <row r="18" spans="1:7" x14ac:dyDescent="0.3">
      <c r="A18" s="1" t="s">
        <v>174</v>
      </c>
      <c r="C18" s="2" t="e">
        <f t="shared" si="0"/>
        <v>#REF!</v>
      </c>
      <c r="D18" s="2" t="e">
        <f>'2020'!#REF!</f>
        <v>#REF!</v>
      </c>
      <c r="E18" s="2" t="e">
        <f>'2021'!#REF!</f>
        <v>#REF!</v>
      </c>
      <c r="F18" s="2" t="e">
        <f>'2022'!#REF!</f>
        <v>#REF!</v>
      </c>
      <c r="G18" s="2" t="e">
        <f>C18-'Раздел 1'!#REF!</f>
        <v>#REF!</v>
      </c>
    </row>
    <row r="19" spans="1:7" x14ac:dyDescent="0.3">
      <c r="A19" s="1" t="s">
        <v>175</v>
      </c>
      <c r="C19" s="2" t="e">
        <f t="shared" si="0"/>
        <v>#REF!</v>
      </c>
      <c r="D19" s="2" t="e">
        <f>'2020'!#REF!</f>
        <v>#REF!</v>
      </c>
      <c r="E19" s="2" t="e">
        <f>'2021'!#REF!</f>
        <v>#REF!</v>
      </c>
      <c r="F19" s="2" t="e">
        <f>'2022'!#REF!</f>
        <v>#REF!</v>
      </c>
      <c r="G19" s="2" t="e">
        <f>C19-'Раздел 1'!#REF!</f>
        <v>#REF!</v>
      </c>
    </row>
    <row r="20" spans="1:7" x14ac:dyDescent="0.3">
      <c r="A20" s="1" t="s">
        <v>176</v>
      </c>
      <c r="C20" s="2" t="e">
        <f t="shared" si="0"/>
        <v>#REF!</v>
      </c>
      <c r="D20" s="2">
        <f>'2020'!C22</f>
        <v>1169618.32</v>
      </c>
      <c r="E20" s="2">
        <f>'2021'!C123</f>
        <v>872782.17999999993</v>
      </c>
      <c r="F20" s="2" t="e">
        <f>'2022'!#REF!</f>
        <v>#REF!</v>
      </c>
      <c r="G20" s="5" t="e">
        <f>C20-'Раздел 1'!J136</f>
        <v>#REF!</v>
      </c>
    </row>
    <row r="21" spans="1:7" x14ac:dyDescent="0.3">
      <c r="A21" s="1" t="s">
        <v>177</v>
      </c>
      <c r="C21" s="2" t="e">
        <f t="shared" si="0"/>
        <v>#REF!</v>
      </c>
      <c r="D21" s="2" t="e">
        <f>'2020'!#REF!</f>
        <v>#REF!</v>
      </c>
      <c r="E21" s="2" t="e">
        <f>'2021'!#REF!</f>
        <v>#REF!</v>
      </c>
      <c r="F21" s="2" t="e">
        <f>'2022'!#REF!</f>
        <v>#REF!</v>
      </c>
      <c r="G21" s="2" t="e">
        <f>C21-'Раздел 1'!#REF!</f>
        <v>#REF!</v>
      </c>
    </row>
    <row r="22" spans="1:7" x14ac:dyDescent="0.3">
      <c r="E22" s="2"/>
      <c r="F22" s="2"/>
    </row>
    <row r="23" spans="1:7" x14ac:dyDescent="0.3">
      <c r="E23" s="2"/>
      <c r="F23" s="2"/>
    </row>
    <row r="24" spans="1:7" x14ac:dyDescent="0.3">
      <c r="A24" s="1" t="s">
        <v>159</v>
      </c>
      <c r="B24" s="1" t="e">
        <f>'Раздел 1'!#REF!</f>
        <v>#REF!</v>
      </c>
      <c r="C24" s="2" t="e">
        <f>SUM(C4:C22)</f>
        <v>#REF!</v>
      </c>
      <c r="D24" s="2" t="e">
        <f>SUM(D4:D21)</f>
        <v>#REF!</v>
      </c>
      <c r="E24" s="2" t="e">
        <f>SUM(E4:E21)</f>
        <v>#REF!</v>
      </c>
      <c r="F24" s="2" t="e">
        <f>SUM(F4:F21)</f>
        <v>#REF!</v>
      </c>
      <c r="G24" s="2" t="e">
        <f>C24-'Раздел 1'!#REF!</f>
        <v>#REF!</v>
      </c>
    </row>
    <row r="26" spans="1:7" x14ac:dyDescent="0.3">
      <c r="A26" s="1" t="s">
        <v>178</v>
      </c>
      <c r="B26" s="1">
        <v>177</v>
      </c>
      <c r="C26" s="2">
        <f>D26+E26+F26</f>
        <v>1820186772.2199998</v>
      </c>
      <c r="D26" s="2">
        <v>1356759812.5599999</v>
      </c>
      <c r="E26" s="1">
        <v>187839468.58000001</v>
      </c>
      <c r="F26" s="1">
        <v>275587491.07999998</v>
      </c>
    </row>
    <row r="27" spans="1:7" x14ac:dyDescent="0.3">
      <c r="B27" s="1">
        <v>470</v>
      </c>
    </row>
    <row r="29" spans="1:7" x14ac:dyDescent="0.3">
      <c r="A29" s="1" t="s">
        <v>183</v>
      </c>
      <c r="C29" s="2" t="e">
        <f>D29+E29+F29</f>
        <v>#REF!</v>
      </c>
      <c r="D29" s="2">
        <f>'2020'!C25</f>
        <v>17701208.765299998</v>
      </c>
      <c r="E29" s="2">
        <f>'2021'!C126</f>
        <v>271105107.653</v>
      </c>
      <c r="F29" s="2" t="e">
        <f>'2022'!#REF!</f>
        <v>#REF!</v>
      </c>
    </row>
    <row r="30" spans="1:7" x14ac:dyDescent="0.3">
      <c r="C30" s="2">
        <f>D30+E30+F30</f>
        <v>1820186772.2199998</v>
      </c>
      <c r="D30" s="2">
        <v>1356759812.5599999</v>
      </c>
      <c r="E30" s="1">
        <v>187839468.58000001</v>
      </c>
      <c r="F30" s="1">
        <v>275587491.07999998</v>
      </c>
    </row>
    <row r="31" spans="1:7" x14ac:dyDescent="0.3">
      <c r="C31" s="2" t="e">
        <f>SUM(C29:C30)</f>
        <v>#REF!</v>
      </c>
      <c r="D31" s="2">
        <f>SUM(D29:D30)</f>
        <v>1374461021.3253</v>
      </c>
      <c r="E31" s="2">
        <f>SUM(E29:E30)</f>
        <v>458944576.23300004</v>
      </c>
      <c r="F31" s="2" t="e">
        <f>SUM(F29:F30)</f>
        <v>#REF!</v>
      </c>
    </row>
    <row r="32" spans="1:7" x14ac:dyDescent="0.3">
      <c r="A32" s="3"/>
      <c r="C32" s="2"/>
      <c r="D32" s="2"/>
    </row>
  </sheetData>
  <pageMargins left="0.7" right="0.7" top="0.75" bottom="0.75" header="0.3" footer="0.3"/>
  <pageSetup paperSize="9" scale="7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Раздел 1</vt:lpstr>
      <vt:lpstr>2020</vt:lpstr>
      <vt:lpstr>2021</vt:lpstr>
      <vt:lpstr>2022</vt:lpstr>
      <vt:lpstr>свод</vt:lpstr>
      <vt:lpstr>'2020'!Область_печати</vt:lpstr>
      <vt:lpstr>'2021'!Область_печати</vt:lpstr>
      <vt:lpstr>'2022'!Область_печати</vt:lpstr>
      <vt:lpstr>'Раздел 1'!Область_печати</vt:lpstr>
    </vt:vector>
  </TitlesOfParts>
  <Company>plo.lan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Татьяна Яковлевна Макарова</dc:creator>
  <cp:lastModifiedBy>Екатерина Анатольевна Дмитриева</cp:lastModifiedBy>
  <cp:lastPrinted>2021-01-18T14:09:21Z</cp:lastPrinted>
  <dcterms:created xsi:type="dcterms:W3CDTF">2019-06-18T13:49:47Z</dcterms:created>
  <dcterms:modified xsi:type="dcterms:W3CDTF">2021-09-14T07:56:10Z</dcterms:modified>
</cp:coreProperties>
</file>