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45" windowWidth="19440" windowHeight="12240" tabRatio="884"/>
  </bookViews>
  <sheets>
    <sheet name="характеристика мкд" sheetId="5" r:id="rId1"/>
    <sheet name="виды работ " sheetId="3" r:id="rId2"/>
  </sheets>
  <definedNames>
    <definedName name="_FilterDatabase" localSheetId="1" hidden="1">'виды работ '!$A$7:$AC$226</definedName>
    <definedName name="_FilterDatabase" localSheetId="0" hidden="1">'характеристика мкд'!$A$9:$T$134</definedName>
    <definedName name="BossProviderVariable?_8654d734_1d23_4b3f_91ed_4e5d8f55a223" hidden="1">"25_01_2006"</definedName>
    <definedName name="Print_Area" localSheetId="1">'виды работ '!$A$1:$X$226</definedName>
    <definedName name="Print_Area" localSheetId="0">'характеристика мкд'!$A$1:$T$227</definedName>
    <definedName name="Print_Titles" localSheetId="1">'виды работ '!$7:$7</definedName>
    <definedName name="Print_Titles" localSheetId="0">'характеристика мкд'!$9:$9</definedName>
    <definedName name="_xlnm.Print_Area" localSheetId="1">'виды работ '!$A$1:$X$227</definedName>
    <definedName name="_xlnm.Print_Area" localSheetId="0">'характеристика мкд'!$A$1:$T$228</definedName>
  </definedNames>
  <calcPr calcId="145621"/>
</workbook>
</file>

<file path=xl/calcChain.xml><?xml version="1.0" encoding="utf-8"?>
<calcChain xmlns="http://schemas.openxmlformats.org/spreadsheetml/2006/main">
  <c r="T229" i="5" l="1"/>
  <c r="P157" i="5" l="1"/>
  <c r="W39" i="3" l="1"/>
  <c r="Q39" i="3"/>
  <c r="P39" i="3"/>
  <c r="K39" i="3"/>
  <c r="J39" i="3"/>
  <c r="H39" i="3"/>
  <c r="G39" i="3"/>
  <c r="I41" i="5"/>
  <c r="J41" i="5"/>
  <c r="K41" i="5"/>
  <c r="M41" i="5"/>
  <c r="N41" i="5"/>
  <c r="O41" i="5"/>
  <c r="P41" i="5"/>
  <c r="H41" i="5"/>
  <c r="J56" i="5"/>
  <c r="K56" i="5"/>
  <c r="M56" i="5"/>
  <c r="N56" i="5"/>
  <c r="O56" i="5"/>
  <c r="P56" i="5"/>
  <c r="H56" i="5"/>
  <c r="W54" i="3"/>
  <c r="I63" i="5"/>
  <c r="J63" i="5"/>
  <c r="K63" i="5"/>
  <c r="M63" i="5"/>
  <c r="N63" i="5"/>
  <c r="O63" i="5"/>
  <c r="P63" i="5"/>
  <c r="H63" i="5"/>
  <c r="U61" i="3"/>
  <c r="T61" i="3"/>
  <c r="Q61" i="3"/>
  <c r="P61" i="3"/>
  <c r="O61" i="3"/>
  <c r="N61" i="3"/>
  <c r="M61" i="3"/>
  <c r="L61" i="3"/>
  <c r="K61" i="3"/>
  <c r="J61" i="3"/>
  <c r="I197" i="5"/>
  <c r="J197" i="5"/>
  <c r="K197" i="5"/>
  <c r="M197" i="5"/>
  <c r="N197" i="5"/>
  <c r="O197" i="5"/>
  <c r="P197" i="5"/>
  <c r="H197" i="5"/>
  <c r="M195" i="3"/>
  <c r="L195" i="3"/>
  <c r="M181" i="3"/>
  <c r="Q177" i="3"/>
  <c r="P177" i="3"/>
  <c r="I179" i="5"/>
  <c r="J179" i="5"/>
  <c r="K179" i="5"/>
  <c r="M179" i="5"/>
  <c r="N179" i="5"/>
  <c r="O179" i="5"/>
  <c r="P179" i="5"/>
  <c r="H179" i="5"/>
  <c r="W172" i="3"/>
  <c r="M172" i="3"/>
  <c r="L172" i="3"/>
  <c r="I174" i="5"/>
  <c r="J174" i="5"/>
  <c r="K174" i="5"/>
  <c r="M174" i="5"/>
  <c r="N174" i="5"/>
  <c r="O174" i="5"/>
  <c r="P174" i="5"/>
  <c r="H174" i="5"/>
  <c r="M163" i="3" l="1"/>
  <c r="L163" i="3"/>
  <c r="I165" i="5"/>
  <c r="J165" i="5"/>
  <c r="K165" i="5"/>
  <c r="M165" i="5"/>
  <c r="N165" i="5"/>
  <c r="O165" i="5"/>
  <c r="P165" i="5"/>
  <c r="H165" i="5"/>
  <c r="N160" i="5"/>
  <c r="H160" i="5"/>
  <c r="K160" i="5"/>
  <c r="I160" i="5" l="1"/>
  <c r="J160" i="5"/>
  <c r="M160" i="5"/>
  <c r="O160" i="5"/>
  <c r="P160" i="5"/>
  <c r="U158" i="3"/>
  <c r="T158" i="3"/>
  <c r="Q158" i="3"/>
  <c r="P158" i="3"/>
  <c r="I155" i="5"/>
  <c r="J155" i="5"/>
  <c r="K155" i="5"/>
  <c r="M155" i="5"/>
  <c r="N155" i="5"/>
  <c r="O155" i="5"/>
  <c r="P155" i="5"/>
  <c r="H155" i="5"/>
  <c r="U153" i="3"/>
  <c r="T153" i="3"/>
  <c r="O153" i="3"/>
  <c r="N153" i="3"/>
  <c r="M153" i="3"/>
  <c r="L153" i="3"/>
  <c r="I153" i="3"/>
  <c r="H147" i="5"/>
  <c r="I132" i="5" l="1"/>
  <c r="J132" i="5"/>
  <c r="K132" i="5"/>
  <c r="M132" i="5"/>
  <c r="N132" i="5"/>
  <c r="O132" i="5"/>
  <c r="P132" i="5"/>
  <c r="H132" i="5"/>
  <c r="U130" i="3"/>
  <c r="T130" i="3"/>
  <c r="Q130" i="3"/>
  <c r="P130" i="3"/>
  <c r="I117" i="5" l="1"/>
  <c r="J117" i="5"/>
  <c r="K117" i="5"/>
  <c r="M117" i="5"/>
  <c r="N117" i="5"/>
  <c r="O117" i="5"/>
  <c r="H117" i="5"/>
  <c r="W115" i="3"/>
  <c r="Q115" i="3"/>
  <c r="Q120" i="3" s="1"/>
  <c r="P115" i="3"/>
  <c r="P120" i="3" s="1"/>
  <c r="M115" i="3"/>
  <c r="L115" i="3"/>
  <c r="P90" i="5"/>
  <c r="O90" i="5"/>
  <c r="N90" i="5"/>
  <c r="M90" i="5"/>
  <c r="K90" i="5"/>
  <c r="J90" i="5"/>
  <c r="I90" i="5"/>
  <c r="H90" i="5"/>
  <c r="U88" i="5"/>
  <c r="K88" i="3"/>
  <c r="J88" i="3"/>
  <c r="Z86" i="3"/>
  <c r="C86" i="3"/>
  <c r="L88" i="5" l="1"/>
  <c r="Q88" i="5" s="1"/>
  <c r="AA86" i="3"/>
  <c r="V88" i="5" l="1"/>
  <c r="I86" i="5" l="1"/>
  <c r="J86" i="5"/>
  <c r="K86" i="5"/>
  <c r="M86" i="5"/>
  <c r="N86" i="5"/>
  <c r="O86" i="5"/>
  <c r="P86" i="5"/>
  <c r="H86" i="5"/>
  <c r="Q84" i="3"/>
  <c r="P84" i="3"/>
  <c r="M84" i="3"/>
  <c r="L84" i="3"/>
  <c r="K84" i="3"/>
  <c r="J84" i="3"/>
  <c r="M168" i="3" l="1"/>
  <c r="M182" i="3" s="1"/>
  <c r="L168" i="3"/>
  <c r="U15" i="5" l="1"/>
  <c r="V15" i="5" s="1"/>
  <c r="U16" i="5"/>
  <c r="V16" i="5" s="1"/>
  <c r="U17" i="5"/>
  <c r="U19" i="5"/>
  <c r="V19" i="5" s="1"/>
  <c r="U20" i="5"/>
  <c r="U22" i="5"/>
  <c r="V22" i="5" s="1"/>
  <c r="U23" i="5"/>
  <c r="U26" i="5"/>
  <c r="V26" i="5" s="1"/>
  <c r="U27" i="5"/>
  <c r="V27" i="5" s="1"/>
  <c r="U28" i="5"/>
  <c r="U31" i="5"/>
  <c r="V31" i="5" s="1"/>
  <c r="U32" i="5"/>
  <c r="V32" i="5" s="1"/>
  <c r="U40" i="5"/>
  <c r="U36" i="5"/>
  <c r="U37" i="5"/>
  <c r="U38" i="5"/>
  <c r="U33" i="5"/>
  <c r="U34" i="5"/>
  <c r="U35" i="5"/>
  <c r="U39" i="5"/>
  <c r="U42" i="5"/>
  <c r="V42" i="5" s="1"/>
  <c r="U43" i="5"/>
  <c r="U44" i="5"/>
  <c r="U46" i="5"/>
  <c r="V46" i="5" s="1"/>
  <c r="U47" i="5"/>
  <c r="U49" i="5"/>
  <c r="V49" i="5" s="1"/>
  <c r="U50" i="5"/>
  <c r="U53" i="5"/>
  <c r="U55" i="5"/>
  <c r="U51" i="5"/>
  <c r="U52" i="5"/>
  <c r="U54" i="5"/>
  <c r="U57" i="5"/>
  <c r="V57" i="5" s="1"/>
  <c r="U59" i="5"/>
  <c r="U60" i="5"/>
  <c r="U61" i="5"/>
  <c r="U62" i="5"/>
  <c r="U58" i="5"/>
  <c r="U64" i="5"/>
  <c r="V64" i="5" s="1"/>
  <c r="U65" i="5"/>
  <c r="U66" i="5"/>
  <c r="U69" i="5"/>
  <c r="V69" i="5" s="1"/>
  <c r="U70" i="5"/>
  <c r="V70" i="5" s="1"/>
  <c r="U81" i="5"/>
  <c r="U75" i="5"/>
  <c r="U74" i="5"/>
  <c r="U77" i="5"/>
  <c r="U71" i="5"/>
  <c r="U80" i="5"/>
  <c r="U85" i="5"/>
  <c r="U73" i="5"/>
  <c r="U72" i="5"/>
  <c r="U82" i="5"/>
  <c r="U76" i="5"/>
  <c r="U84" i="5"/>
  <c r="U78" i="5"/>
  <c r="U79" i="5"/>
  <c r="U83" i="5"/>
  <c r="U87" i="5"/>
  <c r="V87" i="5" s="1"/>
  <c r="U89" i="5"/>
  <c r="U92" i="5"/>
  <c r="V92" i="5" s="1"/>
  <c r="U99" i="5"/>
  <c r="V99" i="5" s="1"/>
  <c r="U105" i="5"/>
  <c r="U110" i="5"/>
  <c r="U111" i="5"/>
  <c r="U112" i="5"/>
  <c r="U116" i="5"/>
  <c r="U113" i="5"/>
  <c r="U114" i="5"/>
  <c r="U115" i="5"/>
  <c r="U104" i="5"/>
  <c r="U106" i="5"/>
  <c r="U107" i="5"/>
  <c r="U108" i="5"/>
  <c r="U109" i="5"/>
  <c r="U118" i="5"/>
  <c r="V118" i="5" s="1"/>
  <c r="U119" i="5"/>
  <c r="U120" i="5"/>
  <c r="U93" i="5"/>
  <c r="V93" i="5" s="1"/>
  <c r="U94" i="5"/>
  <c r="U96" i="5"/>
  <c r="V96" i="5" s="1"/>
  <c r="U97" i="5"/>
  <c r="U123" i="5"/>
  <c r="V123" i="5" s="1"/>
  <c r="U124" i="5"/>
  <c r="V124" i="5" s="1"/>
  <c r="U125" i="5"/>
  <c r="U128" i="5"/>
  <c r="U127" i="5"/>
  <c r="U126" i="5"/>
  <c r="U129" i="5"/>
  <c r="U130" i="5"/>
  <c r="U131" i="5"/>
  <c r="U134" i="5"/>
  <c r="V134" i="5" s="1"/>
  <c r="U135" i="5"/>
  <c r="V135" i="5" s="1"/>
  <c r="U136" i="5"/>
  <c r="U138" i="5"/>
  <c r="V138" i="5" s="1"/>
  <c r="U139" i="5"/>
  <c r="U140" i="5"/>
  <c r="U143" i="5"/>
  <c r="U141" i="5"/>
  <c r="U142" i="5"/>
  <c r="U144" i="5"/>
  <c r="U145" i="5"/>
  <c r="U146" i="5"/>
  <c r="U149" i="5"/>
  <c r="V149" i="5" s="1"/>
  <c r="U150" i="5"/>
  <c r="V150" i="5" s="1"/>
  <c r="U152" i="5"/>
  <c r="U153" i="5"/>
  <c r="U154" i="5"/>
  <c r="U151" i="5"/>
  <c r="U156" i="5"/>
  <c r="V156" i="5" s="1"/>
  <c r="U158" i="5"/>
  <c r="U157" i="5"/>
  <c r="U159" i="5"/>
  <c r="U161" i="5"/>
  <c r="V161" i="5" s="1"/>
  <c r="U164" i="5"/>
  <c r="U162" i="5"/>
  <c r="U163" i="5"/>
  <c r="U167" i="5"/>
  <c r="V167" i="5" s="1"/>
  <c r="U168" i="5"/>
  <c r="V168" i="5" s="1"/>
  <c r="U169" i="5"/>
  <c r="U171" i="5"/>
  <c r="V171" i="5" s="1"/>
  <c r="U173" i="5"/>
  <c r="U172" i="5"/>
  <c r="U175" i="5"/>
  <c r="V175" i="5" s="1"/>
  <c r="U178" i="5"/>
  <c r="U176" i="5"/>
  <c r="U177" i="5"/>
  <c r="U180" i="5"/>
  <c r="V180" i="5" s="1"/>
  <c r="U181" i="5"/>
  <c r="U182" i="5"/>
  <c r="U185" i="5"/>
  <c r="V185" i="5" s="1"/>
  <c r="U186" i="5"/>
  <c r="V186" i="5" s="1"/>
  <c r="U187" i="5"/>
  <c r="U189" i="5"/>
  <c r="V189" i="5" s="1"/>
  <c r="U190" i="5"/>
  <c r="U192" i="5"/>
  <c r="V192" i="5" s="1"/>
  <c r="U196" i="5"/>
  <c r="U194" i="5"/>
  <c r="U193" i="5"/>
  <c r="U195" i="5"/>
  <c r="U199" i="5"/>
  <c r="V199" i="5" s="1"/>
  <c r="U200" i="5"/>
  <c r="V200" i="5" s="1"/>
  <c r="U201" i="5"/>
  <c r="U202" i="5"/>
  <c r="U205" i="5"/>
  <c r="V205" i="5" s="1"/>
  <c r="U206" i="5"/>
  <c r="U207" i="5"/>
  <c r="U209" i="5"/>
  <c r="V209" i="5" s="1"/>
  <c r="U210" i="5"/>
  <c r="V210" i="5" s="1"/>
  <c r="U211" i="5"/>
  <c r="U213" i="5"/>
  <c r="V213" i="5" s="1"/>
  <c r="U214" i="5"/>
  <c r="U215" i="5"/>
  <c r="U216" i="5"/>
  <c r="U217" i="5"/>
  <c r="U218" i="5"/>
  <c r="U219" i="5"/>
  <c r="U220" i="5"/>
  <c r="U221" i="5"/>
  <c r="U222" i="5"/>
  <c r="U223" i="5"/>
  <c r="U12" i="5"/>
  <c r="K224" i="5"/>
  <c r="H208" i="5"/>
  <c r="K203" i="5"/>
  <c r="P147" i="5"/>
  <c r="H121" i="5"/>
  <c r="H67" i="5"/>
  <c r="P45" i="5"/>
  <c r="H45" i="5"/>
  <c r="H91" i="5" l="1"/>
  <c r="H222" i="3"/>
  <c r="H223" i="3" s="1"/>
  <c r="W210" i="3"/>
  <c r="W223" i="3" s="1"/>
  <c r="J206" i="3"/>
  <c r="K206" i="3"/>
  <c r="L201" i="3"/>
  <c r="L202" i="3" s="1"/>
  <c r="M201" i="3"/>
  <c r="M202" i="3" s="1"/>
  <c r="L189" i="3"/>
  <c r="M189" i="3"/>
  <c r="L186" i="3"/>
  <c r="M186" i="3"/>
  <c r="L181" i="3"/>
  <c r="P182" i="3"/>
  <c r="Q182" i="3"/>
  <c r="P164" i="3"/>
  <c r="Q164" i="3"/>
  <c r="I164" i="3"/>
  <c r="N164" i="3"/>
  <c r="O164" i="3"/>
  <c r="F145" i="3"/>
  <c r="F146" i="3" s="1"/>
  <c r="H145" i="3"/>
  <c r="H146" i="3" s="1"/>
  <c r="L145" i="3"/>
  <c r="L146" i="3" s="1"/>
  <c r="M145" i="3"/>
  <c r="M146" i="3" s="1"/>
  <c r="E135" i="3"/>
  <c r="E146" i="3" s="1"/>
  <c r="P135" i="3"/>
  <c r="P146" i="3" s="1"/>
  <c r="Q135" i="3"/>
  <c r="Q146" i="3" s="1"/>
  <c r="P131" i="3"/>
  <c r="Q131" i="3"/>
  <c r="T131" i="3"/>
  <c r="U131" i="3"/>
  <c r="L96" i="3"/>
  <c r="L120" i="3" s="1"/>
  <c r="M96" i="3"/>
  <c r="M120" i="3" s="1"/>
  <c r="J119" i="3"/>
  <c r="J120" i="3" s="1"/>
  <c r="K119" i="3"/>
  <c r="K120" i="3" s="1"/>
  <c r="M89" i="3"/>
  <c r="Q89" i="3"/>
  <c r="P65" i="3"/>
  <c r="Q65" i="3"/>
  <c r="O66" i="3"/>
  <c r="U66" i="3"/>
  <c r="J46" i="3"/>
  <c r="K46" i="3"/>
  <c r="G43" i="3"/>
  <c r="H43" i="3"/>
  <c r="I43" i="3"/>
  <c r="I66" i="3" s="1"/>
  <c r="L43" i="3"/>
  <c r="M43" i="3"/>
  <c r="W27" i="3"/>
  <c r="W28" i="3" s="1"/>
  <c r="L22" i="3"/>
  <c r="M22" i="3"/>
  <c r="L19" i="3"/>
  <c r="M19" i="3"/>
  <c r="L16" i="3"/>
  <c r="M16" i="3"/>
  <c r="P11" i="3"/>
  <c r="P12" i="3" s="1"/>
  <c r="Q11" i="3"/>
  <c r="Q12" i="3" s="1"/>
  <c r="Q66" i="3" l="1"/>
  <c r="M66" i="3"/>
  <c r="J89" i="3"/>
  <c r="L23" i="3"/>
  <c r="G66" i="3"/>
  <c r="G224" i="3" s="1"/>
  <c r="T164" i="3"/>
  <c r="L164" i="3"/>
  <c r="M196" i="3"/>
  <c r="U164" i="3"/>
  <c r="U224" i="3" s="1"/>
  <c r="M164" i="3"/>
  <c r="K89" i="3"/>
  <c r="M23" i="3"/>
  <c r="K66" i="3"/>
  <c r="L182" i="3"/>
  <c r="J66" i="3"/>
  <c r="L196" i="3"/>
  <c r="O224" i="3"/>
  <c r="I224" i="3"/>
  <c r="E224" i="3"/>
  <c r="Q224" i="3"/>
  <c r="N66" i="3"/>
  <c r="N224" i="3" s="1"/>
  <c r="F224" i="3"/>
  <c r="T66" i="3"/>
  <c r="P66" i="3"/>
  <c r="L66" i="3"/>
  <c r="H66" i="3"/>
  <c r="P89" i="3"/>
  <c r="L89" i="3"/>
  <c r="T224" i="3" l="1"/>
  <c r="J224" i="3"/>
  <c r="K224" i="3"/>
  <c r="L224" i="3"/>
  <c r="M224" i="3"/>
  <c r="P224" i="3"/>
  <c r="H224" i="3"/>
  <c r="W175" i="3" l="1"/>
  <c r="W174" i="3"/>
  <c r="W149" i="3"/>
  <c r="W152" i="3"/>
  <c r="W151" i="3"/>
  <c r="W150" i="3"/>
  <c r="D134" i="3"/>
  <c r="D135" i="3" s="1"/>
  <c r="W177" i="3" l="1"/>
  <c r="W153" i="3"/>
  <c r="W164" i="3" s="1"/>
  <c r="W182" i="3"/>
  <c r="W92" i="3"/>
  <c r="W93" i="3" s="1"/>
  <c r="W120" i="3" s="1"/>
  <c r="D42" i="3" l="1"/>
  <c r="D41" i="3"/>
  <c r="D38" i="3"/>
  <c r="D39" i="3" s="1"/>
  <c r="Z13" i="3"/>
  <c r="AA13" i="3" s="1"/>
  <c r="Z14" i="3"/>
  <c r="AA14" i="3" s="1"/>
  <c r="Z15" i="3"/>
  <c r="Z17" i="3"/>
  <c r="AA17" i="3" s="1"/>
  <c r="Z18" i="3"/>
  <c r="Z20" i="3"/>
  <c r="AA20" i="3" s="1"/>
  <c r="Z21" i="3"/>
  <c r="Z24" i="3"/>
  <c r="AA24" i="3" s="1"/>
  <c r="Z25" i="3"/>
  <c r="AA25" i="3" s="1"/>
  <c r="Z26" i="3"/>
  <c r="Z29" i="3"/>
  <c r="AA29" i="3" s="1"/>
  <c r="Z30" i="3"/>
  <c r="AA30" i="3" s="1"/>
  <c r="Z38" i="3"/>
  <c r="Z34" i="3"/>
  <c r="Z35" i="3"/>
  <c r="Z36" i="3"/>
  <c r="Z31" i="3"/>
  <c r="Z32" i="3"/>
  <c r="Z33" i="3"/>
  <c r="Z37" i="3"/>
  <c r="Z40" i="3"/>
  <c r="AA40" i="3" s="1"/>
  <c r="Z44" i="3"/>
  <c r="AA44" i="3" s="1"/>
  <c r="Z45" i="3"/>
  <c r="Z47" i="3"/>
  <c r="AA47" i="3" s="1"/>
  <c r="Z48" i="3"/>
  <c r="Z51" i="3"/>
  <c r="Z53" i="3"/>
  <c r="Z49" i="3"/>
  <c r="Z50" i="3"/>
  <c r="Z52" i="3"/>
  <c r="Z55" i="3"/>
  <c r="AA55" i="3" s="1"/>
  <c r="Z57" i="3"/>
  <c r="Z58" i="3"/>
  <c r="Z59" i="3"/>
  <c r="Z60" i="3"/>
  <c r="Z56" i="3"/>
  <c r="Z62" i="3"/>
  <c r="AA62" i="3" s="1"/>
  <c r="Z63" i="3"/>
  <c r="Z64" i="3"/>
  <c r="Z67" i="3"/>
  <c r="AA67" i="3" s="1"/>
  <c r="Z68" i="3"/>
  <c r="AA68" i="3" s="1"/>
  <c r="Z79" i="3"/>
  <c r="Z73" i="3"/>
  <c r="Z72" i="3"/>
  <c r="Z75" i="3"/>
  <c r="Z69" i="3"/>
  <c r="Z78" i="3"/>
  <c r="Z83" i="3"/>
  <c r="Z71" i="3"/>
  <c r="Z70" i="3"/>
  <c r="Z80" i="3"/>
  <c r="Z74" i="3"/>
  <c r="Z82" i="3"/>
  <c r="Z76" i="3"/>
  <c r="Z77" i="3"/>
  <c r="Z81" i="3"/>
  <c r="Z85" i="3"/>
  <c r="AA85" i="3" s="1"/>
  <c r="Z87" i="3"/>
  <c r="Z90" i="3"/>
  <c r="AA90" i="3" s="1"/>
  <c r="Z97" i="3"/>
  <c r="AA97" i="3" s="1"/>
  <c r="Z103" i="3"/>
  <c r="Z108" i="3"/>
  <c r="Z109" i="3"/>
  <c r="Z110" i="3"/>
  <c r="Z114" i="3"/>
  <c r="Z111" i="3"/>
  <c r="Z112" i="3"/>
  <c r="Z113" i="3"/>
  <c r="Z98" i="3"/>
  <c r="Z99" i="3"/>
  <c r="Z100" i="3"/>
  <c r="Z101" i="3"/>
  <c r="Z102" i="3"/>
  <c r="Z104" i="3"/>
  <c r="Z105" i="3"/>
  <c r="Z106" i="3"/>
  <c r="Z107" i="3"/>
  <c r="Z116" i="3"/>
  <c r="AA116" i="3" s="1"/>
  <c r="Z117" i="3"/>
  <c r="Z118" i="3"/>
  <c r="Z91" i="3"/>
  <c r="AA91" i="3" s="1"/>
  <c r="Z92" i="3"/>
  <c r="Z94" i="3"/>
  <c r="AA94" i="3" s="1"/>
  <c r="Z95" i="3"/>
  <c r="Z121" i="3"/>
  <c r="AA121" i="3" s="1"/>
  <c r="Z122" i="3"/>
  <c r="AA122" i="3" s="1"/>
  <c r="Z123" i="3"/>
  <c r="Z126" i="3"/>
  <c r="Z125" i="3"/>
  <c r="Z124" i="3"/>
  <c r="Z127" i="3"/>
  <c r="Z128" i="3"/>
  <c r="Z129" i="3"/>
  <c r="Z132" i="3"/>
  <c r="AA132" i="3" s="1"/>
  <c r="Z133" i="3"/>
  <c r="AA133" i="3" s="1"/>
  <c r="Z134" i="3"/>
  <c r="Z136" i="3"/>
  <c r="AA136" i="3" s="1"/>
  <c r="Z137" i="3"/>
  <c r="Z138" i="3"/>
  <c r="Z141" i="3"/>
  <c r="Z139" i="3"/>
  <c r="Z140" i="3"/>
  <c r="Z142" i="3"/>
  <c r="Z143" i="3"/>
  <c r="Z144" i="3"/>
  <c r="Z147" i="3"/>
  <c r="AA147" i="3" s="1"/>
  <c r="Z148" i="3"/>
  <c r="AA148" i="3" s="1"/>
  <c r="Z150" i="3"/>
  <c r="Z151" i="3"/>
  <c r="Z152" i="3"/>
  <c r="Z149" i="3"/>
  <c r="Z154" i="3"/>
  <c r="AA154" i="3" s="1"/>
  <c r="Z156" i="3"/>
  <c r="Z155" i="3"/>
  <c r="Z157" i="3"/>
  <c r="Z159" i="3"/>
  <c r="AA159" i="3" s="1"/>
  <c r="Z162" i="3"/>
  <c r="Z160" i="3"/>
  <c r="Z161" i="3"/>
  <c r="Z165" i="3"/>
  <c r="AA165" i="3" s="1"/>
  <c r="Z166" i="3"/>
  <c r="AA166" i="3" s="1"/>
  <c r="Z167" i="3"/>
  <c r="Z169" i="3"/>
  <c r="AA169" i="3" s="1"/>
  <c r="Z171" i="3"/>
  <c r="Z170" i="3"/>
  <c r="Z173" i="3"/>
  <c r="AA173" i="3" s="1"/>
  <c r="Z176" i="3"/>
  <c r="Z174" i="3"/>
  <c r="Z175" i="3"/>
  <c r="Z178" i="3"/>
  <c r="AA178" i="3" s="1"/>
  <c r="Z179" i="3"/>
  <c r="Z180" i="3"/>
  <c r="Z183" i="3"/>
  <c r="AA183" i="3" s="1"/>
  <c r="Z184" i="3"/>
  <c r="AA184" i="3" s="1"/>
  <c r="Z185" i="3"/>
  <c r="Z187" i="3"/>
  <c r="AA187" i="3" s="1"/>
  <c r="Z188" i="3"/>
  <c r="Z190" i="3"/>
  <c r="AA190" i="3" s="1"/>
  <c r="Z194" i="3"/>
  <c r="Z192" i="3"/>
  <c r="Z191" i="3"/>
  <c r="Z193" i="3"/>
  <c r="Z197" i="3"/>
  <c r="AA197" i="3" s="1"/>
  <c r="Z198" i="3"/>
  <c r="AA198" i="3" s="1"/>
  <c r="Z199" i="3"/>
  <c r="Z200" i="3"/>
  <c r="Z203" i="3"/>
  <c r="AA203" i="3" s="1"/>
  <c r="Z204" i="3"/>
  <c r="Z207" i="3"/>
  <c r="AA207" i="3" s="1"/>
  <c r="Z208" i="3"/>
  <c r="AA208" i="3" s="1"/>
  <c r="Z209" i="3"/>
  <c r="Z211" i="3"/>
  <c r="AA211" i="3" s="1"/>
  <c r="Z212" i="3"/>
  <c r="Z213" i="3"/>
  <c r="Z214" i="3"/>
  <c r="Z215" i="3"/>
  <c r="Z216" i="3"/>
  <c r="Z217" i="3"/>
  <c r="Z218" i="3"/>
  <c r="Z219" i="3"/>
  <c r="Z220" i="3"/>
  <c r="Z221" i="3"/>
  <c r="Z225" i="3"/>
  <c r="Z226" i="3"/>
  <c r="Z10" i="3"/>
  <c r="C38" i="3" l="1"/>
  <c r="D43" i="3"/>
  <c r="W42" i="3"/>
  <c r="Z42" i="3" s="1"/>
  <c r="W41" i="3"/>
  <c r="D66" i="3" l="1"/>
  <c r="AA38" i="3"/>
  <c r="Z41" i="3"/>
  <c r="W43" i="3"/>
  <c r="W66" i="3" s="1"/>
  <c r="W224" i="3" s="1"/>
  <c r="C41" i="3"/>
  <c r="C42" i="3"/>
  <c r="AA42" i="3" s="1"/>
  <c r="AA41" i="3" l="1"/>
  <c r="C43" i="3"/>
  <c r="Z205" i="3"/>
  <c r="I208" i="5"/>
  <c r="J208" i="5"/>
  <c r="K208" i="5"/>
  <c r="M208" i="5"/>
  <c r="N208" i="5"/>
  <c r="O208" i="5"/>
  <c r="Z206" i="3" l="1"/>
  <c r="M224" i="5" l="1"/>
  <c r="N224" i="5"/>
  <c r="O224" i="5"/>
  <c r="D221" i="3"/>
  <c r="C221" i="3" s="1"/>
  <c r="AA221" i="3" s="1"/>
  <c r="D220" i="3"/>
  <c r="C220" i="3" s="1"/>
  <c r="AA220" i="3" s="1"/>
  <c r="D219" i="3"/>
  <c r="C219" i="3" s="1"/>
  <c r="AA219" i="3" s="1"/>
  <c r="D218" i="3"/>
  <c r="C218" i="3" s="1"/>
  <c r="AA218" i="3" s="1"/>
  <c r="D217" i="3"/>
  <c r="C217" i="3" s="1"/>
  <c r="AA217" i="3" s="1"/>
  <c r="D216" i="3"/>
  <c r="C216" i="3" s="1"/>
  <c r="AA216" i="3" s="1"/>
  <c r="D215" i="3"/>
  <c r="C215" i="3" s="1"/>
  <c r="AA215" i="3" s="1"/>
  <c r="D214" i="3"/>
  <c r="C214" i="3" s="1"/>
  <c r="AA214" i="3" s="1"/>
  <c r="D213" i="3"/>
  <c r="C213" i="3" s="1"/>
  <c r="AA213" i="3" s="1"/>
  <c r="D212" i="3"/>
  <c r="H224" i="5"/>
  <c r="I224" i="5"/>
  <c r="J224" i="5"/>
  <c r="D222" i="3" l="1"/>
  <c r="D223" i="3" s="1"/>
  <c r="Z222" i="3"/>
  <c r="L215" i="5"/>
  <c r="V215" i="5" s="1"/>
  <c r="L218" i="5"/>
  <c r="V218" i="5" s="1"/>
  <c r="L221" i="5"/>
  <c r="V221" i="5" s="1"/>
  <c r="L216" i="5"/>
  <c r="V216" i="5" s="1"/>
  <c r="L219" i="5"/>
  <c r="V219" i="5" s="1"/>
  <c r="L222" i="5"/>
  <c r="V222" i="5" s="1"/>
  <c r="L217" i="5"/>
  <c r="V217" i="5" s="1"/>
  <c r="L220" i="5"/>
  <c r="V220" i="5" s="1"/>
  <c r="L223" i="5"/>
  <c r="V223" i="5" s="1"/>
  <c r="Q223" i="5" l="1"/>
  <c r="Q220" i="5"/>
  <c r="Q217" i="5"/>
  <c r="Q215" i="5"/>
  <c r="Q221" i="5"/>
  <c r="Q219" i="5"/>
  <c r="Q218" i="5"/>
  <c r="Q222" i="5"/>
  <c r="Q216" i="5"/>
  <c r="Z186" i="3" l="1"/>
  <c r="Z181" i="3" l="1"/>
  <c r="Z163" i="3"/>
  <c r="C157" i="3"/>
  <c r="C155" i="3"/>
  <c r="D149" i="3"/>
  <c r="C149" i="3" s="1"/>
  <c r="D152" i="3"/>
  <c r="D151" i="3"/>
  <c r="D150" i="3"/>
  <c r="D144" i="3"/>
  <c r="C144" i="3" s="1"/>
  <c r="D143" i="3"/>
  <c r="C143" i="3" s="1"/>
  <c r="D142" i="3"/>
  <c r="C142" i="3" s="1"/>
  <c r="D140" i="3"/>
  <c r="C140" i="3" s="1"/>
  <c r="D139" i="3"/>
  <c r="C139" i="3" s="1"/>
  <c r="D141" i="3"/>
  <c r="I147" i="5"/>
  <c r="J147" i="5"/>
  <c r="K147" i="5"/>
  <c r="M147" i="5"/>
  <c r="N147" i="5"/>
  <c r="O147" i="5"/>
  <c r="D153" i="3" l="1"/>
  <c r="U147" i="5"/>
  <c r="C141" i="3"/>
  <c r="L143" i="5" s="1"/>
  <c r="V143" i="5" s="1"/>
  <c r="D145" i="3"/>
  <c r="D146" i="3" s="1"/>
  <c r="D164" i="3"/>
  <c r="Z158" i="3"/>
  <c r="L142" i="5"/>
  <c r="V142" i="5" s="1"/>
  <c r="AA140" i="3"/>
  <c r="Z153" i="3"/>
  <c r="L157" i="5"/>
  <c r="AA155" i="3"/>
  <c r="Z145" i="3"/>
  <c r="L144" i="5"/>
  <c r="V144" i="5" s="1"/>
  <c r="AA142" i="3"/>
  <c r="L159" i="5"/>
  <c r="V159" i="5" s="1"/>
  <c r="AA157" i="3"/>
  <c r="L145" i="5"/>
  <c r="V145" i="5" s="1"/>
  <c r="AA143" i="3"/>
  <c r="L151" i="5"/>
  <c r="AA149" i="3"/>
  <c r="L141" i="5"/>
  <c r="V141" i="5" s="1"/>
  <c r="AA139" i="3"/>
  <c r="L146" i="5"/>
  <c r="V146" i="5" s="1"/>
  <c r="AA144" i="3"/>
  <c r="C129" i="3"/>
  <c r="C128" i="3"/>
  <c r="AA128" i="3" s="1"/>
  <c r="C127" i="3"/>
  <c r="C124" i="3"/>
  <c r="C125" i="3"/>
  <c r="C126" i="3"/>
  <c r="I133" i="5"/>
  <c r="J133" i="5"/>
  <c r="K133" i="5"/>
  <c r="M133" i="5"/>
  <c r="O133" i="5"/>
  <c r="H133" i="5"/>
  <c r="V157" i="5" l="1"/>
  <c r="V151" i="5"/>
  <c r="N133" i="5"/>
  <c r="D224" i="3"/>
  <c r="AA141" i="3"/>
  <c r="Q142" i="5"/>
  <c r="Q146" i="5"/>
  <c r="Q144" i="5"/>
  <c r="Q143" i="5"/>
  <c r="Q159" i="5"/>
  <c r="Q141" i="5"/>
  <c r="Q145" i="5"/>
  <c r="Z164" i="3"/>
  <c r="L131" i="5"/>
  <c r="V131" i="5" s="1"/>
  <c r="AA129" i="3"/>
  <c r="L129" i="5"/>
  <c r="V129" i="5" s="1"/>
  <c r="AA127" i="3"/>
  <c r="L126" i="5"/>
  <c r="V126" i="5" s="1"/>
  <c r="AA124" i="3"/>
  <c r="L127" i="5"/>
  <c r="V127" i="5" s="1"/>
  <c r="AA125" i="3"/>
  <c r="L128" i="5"/>
  <c r="V128" i="5" s="1"/>
  <c r="AA126" i="3"/>
  <c r="Z131" i="3"/>
  <c r="Z130" i="3"/>
  <c r="L130" i="5"/>
  <c r="V130" i="5" s="1"/>
  <c r="Q131" i="5" l="1"/>
  <c r="Q126" i="5"/>
  <c r="Q128" i="5"/>
  <c r="Q127" i="5"/>
  <c r="Q129" i="5"/>
  <c r="Z93" i="3"/>
  <c r="Z119" i="3"/>
  <c r="Q130" i="5"/>
  <c r="C81" i="3" l="1"/>
  <c r="AA81" i="3" s="1"/>
  <c r="C77" i="3"/>
  <c r="AA77" i="3" s="1"/>
  <c r="C76" i="3"/>
  <c r="AA76" i="3" s="1"/>
  <c r="C82" i="3"/>
  <c r="C74" i="3"/>
  <c r="C80" i="3"/>
  <c r="C70" i="3"/>
  <c r="C71" i="3"/>
  <c r="C83" i="3"/>
  <c r="C78" i="3"/>
  <c r="C69" i="3"/>
  <c r="C75" i="3"/>
  <c r="Z65" i="3"/>
  <c r="C52" i="3"/>
  <c r="C50" i="3"/>
  <c r="C49" i="3"/>
  <c r="C53" i="3"/>
  <c r="C51" i="3"/>
  <c r="I53" i="5"/>
  <c r="I56" i="5" s="1"/>
  <c r="L78" i="5" l="1"/>
  <c r="V78" i="5" s="1"/>
  <c r="L79" i="5"/>
  <c r="V79" i="5" s="1"/>
  <c r="L83" i="5"/>
  <c r="V83" i="5" s="1"/>
  <c r="Z84" i="3"/>
  <c r="L84" i="5"/>
  <c r="V84" i="5" s="1"/>
  <c r="AA82" i="3"/>
  <c r="L76" i="5"/>
  <c r="V76" i="5" s="1"/>
  <c r="AA74" i="3"/>
  <c r="L82" i="5"/>
  <c r="V82" i="5" s="1"/>
  <c r="AA80" i="3"/>
  <c r="L72" i="5"/>
  <c r="V72" i="5" s="1"/>
  <c r="AA70" i="3"/>
  <c r="L73" i="5"/>
  <c r="V73" i="5" s="1"/>
  <c r="AA71" i="3"/>
  <c r="L85" i="5"/>
  <c r="V85" i="5" s="1"/>
  <c r="AA83" i="3"/>
  <c r="L80" i="5"/>
  <c r="V80" i="5" s="1"/>
  <c r="AA78" i="3"/>
  <c r="L71" i="5"/>
  <c r="AA69" i="3"/>
  <c r="L77" i="5"/>
  <c r="V77" i="5" s="1"/>
  <c r="AA75" i="3"/>
  <c r="Z61" i="3"/>
  <c r="L54" i="5"/>
  <c r="V54" i="5" s="1"/>
  <c r="AA52" i="3"/>
  <c r="L52" i="5"/>
  <c r="V52" i="5" s="1"/>
  <c r="AA50" i="3"/>
  <c r="L51" i="5"/>
  <c r="V51" i="5" s="1"/>
  <c r="AA49" i="3"/>
  <c r="L55" i="5"/>
  <c r="V55" i="5" s="1"/>
  <c r="AA53" i="3"/>
  <c r="L53" i="5"/>
  <c r="V53" i="5" s="1"/>
  <c r="AA51" i="3"/>
  <c r="Z54" i="3"/>
  <c r="Z46" i="3"/>
  <c r="Z43" i="3"/>
  <c r="C33" i="3"/>
  <c r="C32" i="3"/>
  <c r="C31" i="3"/>
  <c r="V71" i="5" l="1"/>
  <c r="U41" i="5"/>
  <c r="Q78" i="5"/>
  <c r="Q83" i="5"/>
  <c r="Q79" i="5"/>
  <c r="L33" i="5"/>
  <c r="AA31" i="3"/>
  <c r="L34" i="5"/>
  <c r="V34" i="5" s="1"/>
  <c r="AA32" i="3"/>
  <c r="L35" i="5"/>
  <c r="V35" i="5" s="1"/>
  <c r="AA33" i="3"/>
  <c r="Q77" i="5"/>
  <c r="Q84" i="5"/>
  <c r="Q55" i="5"/>
  <c r="Q85" i="5"/>
  <c r="Q72" i="5"/>
  <c r="Q76" i="5"/>
  <c r="Q53" i="5"/>
  <c r="Q54" i="5"/>
  <c r="Q82" i="5"/>
  <c r="Q73" i="5"/>
  <c r="Q80" i="5"/>
  <c r="Q71" i="5"/>
  <c r="Q52" i="5"/>
  <c r="Q51" i="5"/>
  <c r="C37" i="3"/>
  <c r="C36" i="3"/>
  <c r="V33" i="5" l="1"/>
  <c r="Q35" i="5"/>
  <c r="Q33" i="5"/>
  <c r="Z39" i="3"/>
  <c r="Q34" i="5"/>
  <c r="L38" i="5"/>
  <c r="V38" i="5" s="1"/>
  <c r="AA36" i="3"/>
  <c r="L39" i="5"/>
  <c r="V39" i="5" s="1"/>
  <c r="AA37" i="3"/>
  <c r="Z66" i="3"/>
  <c r="H29" i="5"/>
  <c r="H30" i="5" s="1"/>
  <c r="A15" i="3"/>
  <c r="A18" i="3" s="1"/>
  <c r="A17" i="5"/>
  <c r="A20" i="5" s="1"/>
  <c r="Q39" i="5" l="1"/>
  <c r="Q38" i="5"/>
  <c r="Z27" i="3"/>
  <c r="H212" i="5"/>
  <c r="H225" i="5" s="1"/>
  <c r="I212" i="5"/>
  <c r="I225" i="5" s="1"/>
  <c r="J212" i="5"/>
  <c r="J225" i="5" s="1"/>
  <c r="K212" i="5"/>
  <c r="K225" i="5" s="1"/>
  <c r="M212" i="5"/>
  <c r="M225" i="5" s="1"/>
  <c r="N212" i="5"/>
  <c r="O212" i="5"/>
  <c r="O225" i="5" s="1"/>
  <c r="Z195" i="3"/>
  <c r="Z177" i="3"/>
  <c r="I170" i="5"/>
  <c r="J170" i="5"/>
  <c r="K170" i="5"/>
  <c r="M170" i="5"/>
  <c r="N170" i="5"/>
  <c r="O170" i="5"/>
  <c r="H170" i="5"/>
  <c r="N225" i="5" l="1"/>
  <c r="Z28" i="3"/>
  <c r="H166" i="5"/>
  <c r="I166" i="5"/>
  <c r="J166" i="5"/>
  <c r="K166" i="5"/>
  <c r="M166" i="5"/>
  <c r="O166" i="5"/>
  <c r="N166" i="5" l="1"/>
  <c r="K121" i="5"/>
  <c r="I121" i="5"/>
  <c r="J121" i="5"/>
  <c r="M121" i="5"/>
  <c r="N121" i="5"/>
  <c r="O121" i="5"/>
  <c r="I67" i="5" l="1"/>
  <c r="J67" i="5"/>
  <c r="K67" i="5"/>
  <c r="M67" i="5"/>
  <c r="N67" i="5"/>
  <c r="O67" i="5"/>
  <c r="H48" i="5" l="1"/>
  <c r="H68" i="5" s="1"/>
  <c r="I48" i="5"/>
  <c r="J48" i="5"/>
  <c r="K48" i="5"/>
  <c r="M48" i="5"/>
  <c r="N48" i="5"/>
  <c r="O48" i="5"/>
  <c r="I45" i="5"/>
  <c r="J45" i="5"/>
  <c r="K45" i="5"/>
  <c r="M45" i="5"/>
  <c r="N45" i="5"/>
  <c r="O45" i="5"/>
  <c r="U45" i="5" l="1"/>
  <c r="N68" i="5"/>
  <c r="I68" i="5"/>
  <c r="O68" i="5"/>
  <c r="J68" i="5"/>
  <c r="M68" i="5"/>
  <c r="K68" i="5"/>
  <c r="Z22" i="3" l="1"/>
  <c r="I24" i="5"/>
  <c r="J24" i="5"/>
  <c r="K24" i="5"/>
  <c r="M24" i="5"/>
  <c r="N24" i="5"/>
  <c r="O24" i="5"/>
  <c r="H24" i="5"/>
  <c r="H13" i="5" l="1"/>
  <c r="H14" i="5" s="1"/>
  <c r="Z11" i="3" l="1"/>
  <c r="I203" i="5"/>
  <c r="I204" i="5" s="1"/>
  <c r="J203" i="5"/>
  <c r="J204" i="5" s="1"/>
  <c r="K204" i="5"/>
  <c r="M203" i="5"/>
  <c r="M204" i="5" s="1"/>
  <c r="N203" i="5"/>
  <c r="O203" i="5"/>
  <c r="O204" i="5" s="1"/>
  <c r="H203" i="5"/>
  <c r="H204" i="5" s="1"/>
  <c r="N204" i="5" l="1"/>
  <c r="Z12" i="3"/>
  <c r="O191" i="5" l="1"/>
  <c r="N191" i="5"/>
  <c r="M191" i="5"/>
  <c r="K191" i="5"/>
  <c r="J191" i="5"/>
  <c r="I191" i="5"/>
  <c r="H191" i="5"/>
  <c r="O188" i="5"/>
  <c r="N188" i="5"/>
  <c r="M188" i="5"/>
  <c r="K188" i="5"/>
  <c r="J188" i="5"/>
  <c r="I188" i="5"/>
  <c r="H188" i="5"/>
  <c r="O183" i="5"/>
  <c r="N183" i="5"/>
  <c r="M183" i="5"/>
  <c r="K183" i="5"/>
  <c r="J183" i="5"/>
  <c r="I183" i="5"/>
  <c r="H183" i="5"/>
  <c r="H184" i="5" s="1"/>
  <c r="O137" i="5"/>
  <c r="O148" i="5" s="1"/>
  <c r="N137" i="5"/>
  <c r="M137" i="5"/>
  <c r="M148" i="5" s="1"/>
  <c r="K137" i="5"/>
  <c r="K148" i="5" s="1"/>
  <c r="J137" i="5"/>
  <c r="J148" i="5" s="1"/>
  <c r="I137" i="5"/>
  <c r="I148" i="5" s="1"/>
  <c r="H137" i="5"/>
  <c r="H148" i="5" s="1"/>
  <c r="O98" i="5"/>
  <c r="N98" i="5"/>
  <c r="M98" i="5"/>
  <c r="K98" i="5"/>
  <c r="J98" i="5"/>
  <c r="I98" i="5"/>
  <c r="H98" i="5"/>
  <c r="O95" i="5"/>
  <c r="N95" i="5"/>
  <c r="M95" i="5"/>
  <c r="K95" i="5"/>
  <c r="J95" i="5"/>
  <c r="I95" i="5"/>
  <c r="H95" i="5"/>
  <c r="O91" i="5"/>
  <c r="M91" i="5"/>
  <c r="K91" i="5"/>
  <c r="J91" i="5"/>
  <c r="I91" i="5"/>
  <c r="O29" i="5"/>
  <c r="O30" i="5" s="1"/>
  <c r="N29" i="5"/>
  <c r="M29" i="5"/>
  <c r="M30" i="5" s="1"/>
  <c r="K29" i="5"/>
  <c r="K30" i="5" s="1"/>
  <c r="J29" i="5"/>
  <c r="J30" i="5" s="1"/>
  <c r="I29" i="5"/>
  <c r="I30" i="5" s="1"/>
  <c r="O21" i="5"/>
  <c r="N21" i="5"/>
  <c r="M21" i="5"/>
  <c r="K21" i="5"/>
  <c r="J21" i="5"/>
  <c r="I21" i="5"/>
  <c r="H21" i="5"/>
  <c r="O18" i="5"/>
  <c r="N18" i="5"/>
  <c r="M18" i="5"/>
  <c r="K18" i="5"/>
  <c r="J18" i="5"/>
  <c r="I18" i="5"/>
  <c r="H18" i="5"/>
  <c r="O13" i="5"/>
  <c r="O14" i="5" s="1"/>
  <c r="N13" i="5"/>
  <c r="M13" i="5"/>
  <c r="M14" i="5" s="1"/>
  <c r="K13" i="5"/>
  <c r="K14" i="5" s="1"/>
  <c r="J13" i="5"/>
  <c r="J14" i="5" s="1"/>
  <c r="I13" i="5"/>
  <c r="I14" i="5" s="1"/>
  <c r="K122" i="5" l="1"/>
  <c r="N122" i="5"/>
  <c r="I122" i="5"/>
  <c r="H122" i="5"/>
  <c r="M122" i="5"/>
  <c r="J122" i="5"/>
  <c r="O122" i="5"/>
  <c r="N148" i="5"/>
  <c r="N14" i="5"/>
  <c r="N30" i="5"/>
  <c r="H198" i="5"/>
  <c r="H25" i="5"/>
  <c r="N91" i="5"/>
  <c r="K184" i="5"/>
  <c r="M184" i="5"/>
  <c r="I184" i="5"/>
  <c r="N184" i="5"/>
  <c r="J184" i="5"/>
  <c r="O184" i="5"/>
  <c r="K25" i="5"/>
  <c r="I25" i="5"/>
  <c r="N25" i="5"/>
  <c r="M25" i="5"/>
  <c r="J25" i="5"/>
  <c r="O25" i="5"/>
  <c r="J198" i="5"/>
  <c r="O198" i="5"/>
  <c r="I198" i="5"/>
  <c r="M198" i="5"/>
  <c r="K198" i="5"/>
  <c r="N198" i="5"/>
  <c r="I226" i="5" l="1"/>
  <c r="O226" i="5"/>
  <c r="O227" i="5" s="1"/>
  <c r="N226" i="5"/>
  <c r="N227" i="5" s="1"/>
  <c r="J226" i="5"/>
  <c r="M226" i="5"/>
  <c r="M227" i="5" s="1"/>
  <c r="K226" i="5"/>
  <c r="H226" i="5"/>
  <c r="A23" i="5"/>
  <c r="A28" i="5" l="1"/>
  <c r="A33" i="5" s="1"/>
  <c r="A34" i="5" s="1"/>
  <c r="A35" i="5" s="1"/>
  <c r="A36" i="5" s="1"/>
  <c r="A37" i="5" s="1"/>
  <c r="A38" i="5" s="1"/>
  <c r="A39" i="5" s="1"/>
  <c r="A40" i="5" s="1"/>
  <c r="A43" i="5" s="1"/>
  <c r="C105" i="3" l="1"/>
  <c r="C101" i="3"/>
  <c r="L103" i="5" s="1"/>
  <c r="P103" i="5" s="1"/>
  <c r="U103" i="5" s="1"/>
  <c r="L107" i="5" l="1"/>
  <c r="V107" i="5" s="1"/>
  <c r="AA105" i="3"/>
  <c r="V103" i="5"/>
  <c r="AA101" i="3"/>
  <c r="C99" i="3"/>
  <c r="C108" i="3"/>
  <c r="C109" i="3"/>
  <c r="C110" i="3"/>
  <c r="Q107" i="5" l="1"/>
  <c r="Q103" i="5"/>
  <c r="L101" i="5"/>
  <c r="AA99" i="3"/>
  <c r="L112" i="5"/>
  <c r="V112" i="5" s="1"/>
  <c r="AA110" i="3"/>
  <c r="L111" i="5"/>
  <c r="V111" i="5" s="1"/>
  <c r="AA109" i="3"/>
  <c r="L110" i="5"/>
  <c r="V110" i="5" s="1"/>
  <c r="AA108" i="3"/>
  <c r="A44" i="5"/>
  <c r="A47" i="5" s="1"/>
  <c r="A50" i="5" s="1"/>
  <c r="P101" i="5" l="1"/>
  <c r="U101" i="5" s="1"/>
  <c r="V101" i="5" s="1"/>
  <c r="A51" i="5"/>
  <c r="A52" i="5" s="1"/>
  <c r="A53" i="5" s="1"/>
  <c r="A54" i="5" s="1"/>
  <c r="A55" i="5" s="1"/>
  <c r="A58" i="5" s="1"/>
  <c r="A59" i="5" s="1"/>
  <c r="A60" i="5" s="1"/>
  <c r="A61" i="5" s="1"/>
  <c r="A62" i="5" s="1"/>
  <c r="A65" i="5" s="1"/>
  <c r="A66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8" i="5" s="1"/>
  <c r="A89" i="5" s="1"/>
  <c r="Q111" i="5"/>
  <c r="Q110" i="5"/>
  <c r="Q101" i="5"/>
  <c r="Q112" i="5"/>
  <c r="A94" i="5" l="1"/>
  <c r="C137" i="3"/>
  <c r="AA137" i="3" l="1"/>
  <c r="L139" i="5"/>
  <c r="V139" i="5" l="1"/>
  <c r="Q139" i="5"/>
  <c r="C160" i="3"/>
  <c r="C162" i="3"/>
  <c r="AA162" i="3" l="1"/>
  <c r="L162" i="5"/>
  <c r="AA160" i="3"/>
  <c r="L164" i="5"/>
  <c r="V164" i="5" s="1"/>
  <c r="C161" i="3"/>
  <c r="C163" i="3" s="1"/>
  <c r="V162" i="5" l="1"/>
  <c r="Q162" i="5"/>
  <c r="AA163" i="3"/>
  <c r="AA161" i="3"/>
  <c r="Q164" i="5"/>
  <c r="L163" i="5"/>
  <c r="V163" i="5" s="1"/>
  <c r="L165" i="5" l="1"/>
  <c r="Q163" i="5"/>
  <c r="U165" i="5" l="1"/>
  <c r="V165" i="5" s="1"/>
  <c r="Q165" i="5"/>
  <c r="Z202" i="3" l="1"/>
  <c r="Z201" i="3"/>
  <c r="Z168" i="3" l="1"/>
  <c r="C106" i="3"/>
  <c r="C114" i="3"/>
  <c r="L108" i="5" l="1"/>
  <c r="V108" i="5" s="1"/>
  <c r="AA106" i="3"/>
  <c r="L116" i="5"/>
  <c r="V116" i="5" s="1"/>
  <c r="AA114" i="3"/>
  <c r="C193" i="3"/>
  <c r="C151" i="3"/>
  <c r="C123" i="3"/>
  <c r="C130" i="3" s="1"/>
  <c r="C117" i="3"/>
  <c r="C73" i="3"/>
  <c r="AA73" i="3" s="1"/>
  <c r="C72" i="3"/>
  <c r="C79" i="3"/>
  <c r="C84" i="3" l="1"/>
  <c r="AA79" i="3"/>
  <c r="L153" i="5"/>
  <c r="V153" i="5" s="1"/>
  <c r="AA151" i="3"/>
  <c r="L195" i="5"/>
  <c r="V195" i="5" s="1"/>
  <c r="AA193" i="3"/>
  <c r="Q116" i="5"/>
  <c r="Q108" i="5"/>
  <c r="AA123" i="3"/>
  <c r="L119" i="5"/>
  <c r="V119" i="5" s="1"/>
  <c r="AA117" i="3"/>
  <c r="L74" i="5"/>
  <c r="AA72" i="3"/>
  <c r="L75" i="5"/>
  <c r="V75" i="5" s="1"/>
  <c r="L125" i="5"/>
  <c r="L132" i="5" s="1"/>
  <c r="L81" i="5"/>
  <c r="V81" i="5" s="1"/>
  <c r="V74" i="5" l="1"/>
  <c r="L86" i="5"/>
  <c r="V125" i="5"/>
  <c r="AA84" i="3"/>
  <c r="Q74" i="5"/>
  <c r="Q195" i="5"/>
  <c r="Q153" i="5"/>
  <c r="Q119" i="5"/>
  <c r="Q75" i="5"/>
  <c r="C131" i="3"/>
  <c r="AA131" i="3" s="1"/>
  <c r="AA130" i="3"/>
  <c r="Q81" i="5"/>
  <c r="Q125" i="5"/>
  <c r="Q132" i="5" l="1"/>
  <c r="U132" i="5"/>
  <c r="V132" i="5" s="1"/>
  <c r="L133" i="5"/>
  <c r="Q86" i="5"/>
  <c r="U86" i="5"/>
  <c r="V86" i="5" s="1"/>
  <c r="C205" i="3"/>
  <c r="C200" i="3"/>
  <c r="C199" i="3"/>
  <c r="C192" i="3"/>
  <c r="C194" i="3"/>
  <c r="C180" i="3"/>
  <c r="C175" i="3"/>
  <c r="C176" i="3"/>
  <c r="C152" i="3"/>
  <c r="C118" i="3"/>
  <c r="C102" i="3"/>
  <c r="C113" i="3"/>
  <c r="C64" i="3"/>
  <c r="C63" i="3"/>
  <c r="C56" i="3"/>
  <c r="C60" i="3"/>
  <c r="C48" i="3"/>
  <c r="C54" i="3" s="1"/>
  <c r="Z19" i="3"/>
  <c r="C15" i="3"/>
  <c r="AA194" i="3" l="1"/>
  <c r="AA199" i="3"/>
  <c r="C201" i="3"/>
  <c r="C202" i="3" s="1"/>
  <c r="AA118" i="3"/>
  <c r="C119" i="3"/>
  <c r="AA176" i="3"/>
  <c r="AA48" i="3"/>
  <c r="AA54" i="3"/>
  <c r="AA63" i="3"/>
  <c r="C65" i="3"/>
  <c r="AA65" i="3" s="1"/>
  <c r="P133" i="5"/>
  <c r="U133" i="5" s="1"/>
  <c r="V133" i="5" s="1"/>
  <c r="Z135" i="3"/>
  <c r="Z196" i="3"/>
  <c r="Z189" i="3"/>
  <c r="L177" i="5"/>
  <c r="V177" i="5" s="1"/>
  <c r="AA175" i="3"/>
  <c r="L202" i="5"/>
  <c r="V202" i="5" s="1"/>
  <c r="AA200" i="3"/>
  <c r="L154" i="5"/>
  <c r="V154" i="5" s="1"/>
  <c r="AA152" i="3"/>
  <c r="L182" i="5"/>
  <c r="V182" i="5" s="1"/>
  <c r="AA180" i="3"/>
  <c r="Z210" i="3"/>
  <c r="Z223" i="3"/>
  <c r="L194" i="5"/>
  <c r="V194" i="5" s="1"/>
  <c r="AA192" i="3"/>
  <c r="L207" i="5"/>
  <c r="V207" i="5" s="1"/>
  <c r="AA205" i="3"/>
  <c r="L17" i="5"/>
  <c r="V17" i="5" s="1"/>
  <c r="AA15" i="3"/>
  <c r="L104" i="5"/>
  <c r="V104" i="5" s="1"/>
  <c r="AA102" i="3"/>
  <c r="L115" i="5"/>
  <c r="V115" i="5" s="1"/>
  <c r="AA113" i="3"/>
  <c r="Z88" i="3"/>
  <c r="L66" i="5"/>
  <c r="V66" i="5" s="1"/>
  <c r="AA64" i="3"/>
  <c r="L58" i="5"/>
  <c r="AA56" i="3"/>
  <c r="L62" i="5"/>
  <c r="V62" i="5" s="1"/>
  <c r="AA60" i="3"/>
  <c r="L178" i="5"/>
  <c r="V178" i="5" s="1"/>
  <c r="L65" i="5"/>
  <c r="V65" i="5" s="1"/>
  <c r="L50" i="5"/>
  <c r="C209" i="3"/>
  <c r="L201" i="5"/>
  <c r="V201" i="5" s="1"/>
  <c r="L196" i="5"/>
  <c r="V196" i="5" s="1"/>
  <c r="L120" i="5"/>
  <c r="V120" i="5" s="1"/>
  <c r="C57" i="3"/>
  <c r="L44" i="5"/>
  <c r="V44" i="5" s="1"/>
  <c r="C10" i="3"/>
  <c r="C11" i="3" s="1"/>
  <c r="C87" i="3"/>
  <c r="C88" i="3" s="1"/>
  <c r="C191" i="3"/>
  <c r="C195" i="3" s="1"/>
  <c r="C35" i="3"/>
  <c r="C174" i="3"/>
  <c r="C177" i="3" s="1"/>
  <c r="C21" i="3"/>
  <c r="AA21" i="3" s="1"/>
  <c r="C26" i="3"/>
  <c r="C92" i="3"/>
  <c r="Z96" i="3"/>
  <c r="C95" i="3"/>
  <c r="C150" i="3"/>
  <c r="C153" i="3" s="1"/>
  <c r="C185" i="3"/>
  <c r="C186" i="3" s="1"/>
  <c r="C98" i="3"/>
  <c r="C111" i="3"/>
  <c r="C212" i="3"/>
  <c r="C222" i="3" s="1"/>
  <c r="C188" i="3"/>
  <c r="C100" i="3"/>
  <c r="C18" i="3"/>
  <c r="AA18" i="3" s="1"/>
  <c r="C34" i="3"/>
  <c r="C39" i="3" s="1"/>
  <c r="C45" i="3"/>
  <c r="C156" i="3"/>
  <c r="C158" i="3" s="1"/>
  <c r="C103" i="3"/>
  <c r="C179" i="3"/>
  <c r="C16" i="3"/>
  <c r="C104" i="3"/>
  <c r="C138" i="3"/>
  <c r="C145" i="3" s="1"/>
  <c r="C204" i="3"/>
  <c r="C206" i="3" s="1"/>
  <c r="C167" i="3"/>
  <c r="C168" i="3" s="1"/>
  <c r="C171" i="3"/>
  <c r="C107" i="3"/>
  <c r="C58" i="3"/>
  <c r="Z115" i="3"/>
  <c r="C59" i="3"/>
  <c r="C112" i="3"/>
  <c r="AA112" i="3" s="1"/>
  <c r="C134" i="3"/>
  <c r="C135" i="3" s="1"/>
  <c r="C170" i="3"/>
  <c r="V50" i="5" l="1"/>
  <c r="L56" i="5"/>
  <c r="C61" i="3"/>
  <c r="AA61" i="3" s="1"/>
  <c r="V58" i="5"/>
  <c r="C172" i="3"/>
  <c r="C115" i="3"/>
  <c r="AA179" i="3"/>
  <c r="C181" i="3"/>
  <c r="AA181" i="3" s="1"/>
  <c r="AA150" i="3"/>
  <c r="C164" i="3"/>
  <c r="AA138" i="3"/>
  <c r="C146" i="3"/>
  <c r="AA209" i="3"/>
  <c r="C210" i="3"/>
  <c r="C223" i="3" s="1"/>
  <c r="C89" i="3"/>
  <c r="AA39" i="3"/>
  <c r="Q17" i="5"/>
  <c r="AA188" i="3"/>
  <c r="C189" i="3"/>
  <c r="C196" i="3" s="1"/>
  <c r="AA57" i="3"/>
  <c r="Q154" i="5"/>
  <c r="AA87" i="3"/>
  <c r="Q194" i="5"/>
  <c r="Q182" i="5"/>
  <c r="Q202" i="5"/>
  <c r="L36" i="5"/>
  <c r="AA34" i="3"/>
  <c r="AA212" i="3"/>
  <c r="L214" i="5"/>
  <c r="AA222" i="3"/>
  <c r="L187" i="5"/>
  <c r="V187" i="5" s="1"/>
  <c r="AA185" i="3"/>
  <c r="AA195" i="3"/>
  <c r="AA191" i="3"/>
  <c r="L136" i="5"/>
  <c r="V136" i="5" s="1"/>
  <c r="AA134" i="3"/>
  <c r="L206" i="5"/>
  <c r="V206" i="5" s="1"/>
  <c r="AA204" i="3"/>
  <c r="AA206" i="3"/>
  <c r="L176" i="5"/>
  <c r="L179" i="5" s="1"/>
  <c r="AA174" i="3"/>
  <c r="AA10" i="3"/>
  <c r="L172" i="5"/>
  <c r="AA170" i="3"/>
  <c r="L169" i="5"/>
  <c r="V169" i="5" s="1"/>
  <c r="AA167" i="3"/>
  <c r="AA158" i="3"/>
  <c r="AA156" i="3"/>
  <c r="AA202" i="3"/>
  <c r="AA201" i="3"/>
  <c r="L173" i="5"/>
  <c r="AA171" i="3"/>
  <c r="L47" i="5"/>
  <c r="V47" i="5" s="1"/>
  <c r="AA45" i="3"/>
  <c r="Z182" i="3"/>
  <c r="Z172" i="3"/>
  <c r="L28" i="5"/>
  <c r="V28" i="5" s="1"/>
  <c r="AA26" i="3"/>
  <c r="L37" i="5"/>
  <c r="V37" i="5" s="1"/>
  <c r="AA35" i="3"/>
  <c r="L18" i="5"/>
  <c r="Z146" i="3"/>
  <c r="Q44" i="5"/>
  <c r="Q104" i="5"/>
  <c r="Q66" i="5"/>
  <c r="Q115" i="5"/>
  <c r="Z23" i="3"/>
  <c r="Z16" i="3"/>
  <c r="AA16" i="3" s="1"/>
  <c r="L97" i="5"/>
  <c r="V97" i="5" s="1"/>
  <c r="AA95" i="3"/>
  <c r="L94" i="5"/>
  <c r="V94" i="5" s="1"/>
  <c r="AA92" i="3"/>
  <c r="L109" i="5"/>
  <c r="V109" i="5" s="1"/>
  <c r="AA107" i="3"/>
  <c r="L106" i="5"/>
  <c r="V106" i="5" s="1"/>
  <c r="AA104" i="3"/>
  <c r="L102" i="5"/>
  <c r="AA100" i="3"/>
  <c r="L100" i="5"/>
  <c r="AA98" i="3"/>
  <c r="L113" i="5"/>
  <c r="V113" i="5" s="1"/>
  <c r="AA111" i="3"/>
  <c r="L105" i="5"/>
  <c r="V105" i="5" s="1"/>
  <c r="AA103" i="3"/>
  <c r="Z89" i="3"/>
  <c r="Q58" i="5"/>
  <c r="Q62" i="5"/>
  <c r="L61" i="5"/>
  <c r="V61" i="5" s="1"/>
  <c r="AA59" i="3"/>
  <c r="L60" i="5"/>
  <c r="V60" i="5" s="1"/>
  <c r="AA58" i="3"/>
  <c r="AA177" i="3"/>
  <c r="L152" i="5"/>
  <c r="L140" i="5"/>
  <c r="L147" i="5" s="1"/>
  <c r="Z120" i="3"/>
  <c r="Q65" i="5"/>
  <c r="Q50" i="5"/>
  <c r="L43" i="5"/>
  <c r="AA43" i="3"/>
  <c r="L40" i="5"/>
  <c r="L203" i="5"/>
  <c r="Q196" i="5"/>
  <c r="L67" i="5"/>
  <c r="Q120" i="5"/>
  <c r="L121" i="5"/>
  <c r="L211" i="5"/>
  <c r="V211" i="5" s="1"/>
  <c r="Q201" i="5"/>
  <c r="L190" i="5"/>
  <c r="V190" i="5" s="1"/>
  <c r="AA168" i="3"/>
  <c r="AA119" i="3"/>
  <c r="L114" i="5"/>
  <c r="V114" i="5" s="1"/>
  <c r="L89" i="5"/>
  <c r="L59" i="5"/>
  <c r="V59" i="5" s="1"/>
  <c r="C46" i="3"/>
  <c r="AA46" i="3" s="1"/>
  <c r="L23" i="5"/>
  <c r="V23" i="5" s="1"/>
  <c r="C22" i="3"/>
  <c r="AA22" i="3" s="1"/>
  <c r="L12" i="5"/>
  <c r="V12" i="5" s="1"/>
  <c r="Q177" i="5"/>
  <c r="L193" i="5"/>
  <c r="L181" i="5"/>
  <c r="V181" i="5" s="1"/>
  <c r="L158" i="5"/>
  <c r="C19" i="3"/>
  <c r="AA19" i="3" s="1"/>
  <c r="L20" i="5"/>
  <c r="V20" i="5" s="1"/>
  <c r="AA186" i="3"/>
  <c r="AA135" i="3"/>
  <c r="C96" i="3"/>
  <c r="C93" i="3"/>
  <c r="AA93" i="3" s="1"/>
  <c r="C27" i="3"/>
  <c r="C28" i="3" s="1"/>
  <c r="Q100" i="5" l="1"/>
  <c r="P100" i="5"/>
  <c r="U100" i="5" s="1"/>
  <c r="P102" i="5"/>
  <c r="V36" i="5"/>
  <c r="L41" i="5"/>
  <c r="L63" i="5"/>
  <c r="V193" i="5"/>
  <c r="L197" i="5"/>
  <c r="V172" i="5"/>
  <c r="L174" i="5"/>
  <c r="V158" i="5"/>
  <c r="L160" i="5"/>
  <c r="V152" i="5"/>
  <c r="L155" i="5"/>
  <c r="C120" i="3"/>
  <c r="AA120" i="3" s="1"/>
  <c r="C182" i="3"/>
  <c r="AA182" i="3" s="1"/>
  <c r="AA115" i="3"/>
  <c r="V100" i="5"/>
  <c r="L117" i="5"/>
  <c r="V89" i="5"/>
  <c r="L90" i="5"/>
  <c r="AA189" i="3"/>
  <c r="L45" i="5"/>
  <c r="V45" i="5" s="1"/>
  <c r="V43" i="5"/>
  <c r="V41" i="5"/>
  <c r="V40" i="5"/>
  <c r="V173" i="5"/>
  <c r="V147" i="5"/>
  <c r="V140" i="5"/>
  <c r="L224" i="5"/>
  <c r="V214" i="5"/>
  <c r="V176" i="5"/>
  <c r="AA96" i="3"/>
  <c r="C66" i="3"/>
  <c r="AA66" i="3" s="1"/>
  <c r="C23" i="3"/>
  <c r="AA23" i="3" s="1"/>
  <c r="U56" i="5"/>
  <c r="V56" i="5" s="1"/>
  <c r="P18" i="5"/>
  <c r="U18" i="5" s="1"/>
  <c r="V18" i="5" s="1"/>
  <c r="Q102" i="5"/>
  <c r="Q214" i="5"/>
  <c r="P67" i="5"/>
  <c r="U67" i="5" s="1"/>
  <c r="V67" i="5" s="1"/>
  <c r="AA145" i="3"/>
  <c r="AA146" i="3"/>
  <c r="L13" i="5"/>
  <c r="AA223" i="3"/>
  <c r="L188" i="5"/>
  <c r="Q61" i="5"/>
  <c r="Q172" i="5"/>
  <c r="Q187" i="5"/>
  <c r="Q169" i="5"/>
  <c r="Q176" i="5"/>
  <c r="Q18" i="5"/>
  <c r="Q36" i="5"/>
  <c r="L170" i="5"/>
  <c r="Q136" i="5"/>
  <c r="L29" i="5"/>
  <c r="AA89" i="3"/>
  <c r="L137" i="5"/>
  <c r="Q47" i="5"/>
  <c r="P203" i="5"/>
  <c r="U203" i="5" s="1"/>
  <c r="V203" i="5" s="1"/>
  <c r="AA28" i="3"/>
  <c r="AA27" i="3"/>
  <c r="Q37" i="5"/>
  <c r="Q28" i="5"/>
  <c r="AA164" i="3"/>
  <c r="AA153" i="3"/>
  <c r="C12" i="3"/>
  <c r="AA12" i="3" s="1"/>
  <c r="AA11" i="3"/>
  <c r="Q173" i="5"/>
  <c r="L48" i="5"/>
  <c r="AA172" i="3"/>
  <c r="AA210" i="3"/>
  <c r="Q40" i="5"/>
  <c r="Q113" i="5"/>
  <c r="L98" i="5"/>
  <c r="Q60" i="5"/>
  <c r="L183" i="5"/>
  <c r="Q121" i="5"/>
  <c r="Q114" i="5"/>
  <c r="Q67" i="5"/>
  <c r="Q152" i="5"/>
  <c r="L95" i="5"/>
  <c r="Q56" i="5"/>
  <c r="Q97" i="5"/>
  <c r="Q94" i="5"/>
  <c r="Q109" i="5"/>
  <c r="Q106" i="5"/>
  <c r="Q105" i="5"/>
  <c r="AA88" i="3"/>
  <c r="L208" i="5"/>
  <c r="Q203" i="5"/>
  <c r="L204" i="5"/>
  <c r="AA196" i="3"/>
  <c r="Q157" i="5"/>
  <c r="Q140" i="5"/>
  <c r="Q151" i="5"/>
  <c r="Q43" i="5"/>
  <c r="L212" i="5"/>
  <c r="Q89" i="5"/>
  <c r="L24" i="5"/>
  <c r="L191" i="5"/>
  <c r="Q211" i="5"/>
  <c r="Q190" i="5"/>
  <c r="Q178" i="5"/>
  <c r="P121" i="5"/>
  <c r="U121" i="5" s="1"/>
  <c r="V121" i="5" s="1"/>
  <c r="Q59" i="5"/>
  <c r="Q23" i="5"/>
  <c r="Q12" i="5"/>
  <c r="Q20" i="5"/>
  <c r="L21" i="5"/>
  <c r="Q181" i="5"/>
  <c r="Q158" i="5"/>
  <c r="Q193" i="5"/>
  <c r="P117" i="5" l="1"/>
  <c r="U102" i="5"/>
  <c r="V102" i="5" s="1"/>
  <c r="L122" i="5"/>
  <c r="Q174" i="5"/>
  <c r="L68" i="5"/>
  <c r="L198" i="5"/>
  <c r="Q21" i="5"/>
  <c r="L30" i="5"/>
  <c r="Q13" i="5"/>
  <c r="C224" i="3"/>
  <c r="C228" i="3" s="1"/>
  <c r="L184" i="5"/>
  <c r="L166" i="5"/>
  <c r="U197" i="5"/>
  <c r="V197" i="5" s="1"/>
  <c r="P21" i="5"/>
  <c r="U21" i="5" s="1"/>
  <c r="V21" i="5" s="1"/>
  <c r="P188" i="5"/>
  <c r="U188" i="5" s="1"/>
  <c r="V188" i="5" s="1"/>
  <c r="P183" i="5"/>
  <c r="U183" i="5" s="1"/>
  <c r="V183" i="5" s="1"/>
  <c r="P24" i="5"/>
  <c r="U24" i="5" s="1"/>
  <c r="V24" i="5" s="1"/>
  <c r="P98" i="5"/>
  <c r="U98" i="5" s="1"/>
  <c r="V98" i="5" s="1"/>
  <c r="P29" i="5"/>
  <c r="P13" i="5"/>
  <c r="U90" i="5"/>
  <c r="V90" i="5" s="1"/>
  <c r="P95" i="5"/>
  <c r="P204" i="5"/>
  <c r="U204" i="5" s="1"/>
  <c r="V204" i="5" s="1"/>
  <c r="P137" i="5"/>
  <c r="U137" i="5" s="1"/>
  <c r="V137" i="5" s="1"/>
  <c r="P191" i="5"/>
  <c r="U191" i="5" s="1"/>
  <c r="V191" i="5" s="1"/>
  <c r="P48" i="5"/>
  <c r="U48" i="5" s="1"/>
  <c r="V48" i="5" s="1"/>
  <c r="P170" i="5"/>
  <c r="U170" i="5" s="1"/>
  <c r="V170" i="5" s="1"/>
  <c r="P224" i="5"/>
  <c r="U224" i="5" s="1"/>
  <c r="V224" i="5" s="1"/>
  <c r="L148" i="5"/>
  <c r="L14" i="5"/>
  <c r="Q188" i="5"/>
  <c r="U174" i="5"/>
  <c r="V174" i="5" s="1"/>
  <c r="Q197" i="5"/>
  <c r="Q98" i="5"/>
  <c r="Q29" i="5"/>
  <c r="Q147" i="5"/>
  <c r="U179" i="5"/>
  <c r="V179" i="5" s="1"/>
  <c r="Q137" i="5"/>
  <c r="Q170" i="5"/>
  <c r="Q48" i="5"/>
  <c r="Q224" i="5"/>
  <c r="Q117" i="5"/>
  <c r="Q160" i="5"/>
  <c r="Q183" i="5"/>
  <c r="Q191" i="5"/>
  <c r="Q95" i="5"/>
  <c r="L225" i="5"/>
  <c r="U63" i="5"/>
  <c r="V63" i="5" s="1"/>
  <c r="U117" i="5"/>
  <c r="V117" i="5" s="1"/>
  <c r="Q24" i="5"/>
  <c r="Q45" i="5"/>
  <c r="D228" i="3"/>
  <c r="Z224" i="3"/>
  <c r="P208" i="5"/>
  <c r="U208" i="5" s="1"/>
  <c r="V208" i="5" s="1"/>
  <c r="U155" i="5"/>
  <c r="V155" i="5" s="1"/>
  <c r="Q155" i="5"/>
  <c r="U160" i="5"/>
  <c r="V160" i="5" s="1"/>
  <c r="Q90" i="5"/>
  <c r="L91" i="5"/>
  <c r="Q41" i="5"/>
  <c r="L25" i="5"/>
  <c r="Q204" i="5"/>
  <c r="Q179" i="5"/>
  <c r="Q63" i="5"/>
  <c r="P212" i="5"/>
  <c r="U212" i="5" s="1"/>
  <c r="V212" i="5" s="1"/>
  <c r="Q212" i="5"/>
  <c r="U95" i="5" l="1"/>
  <c r="V95" i="5" s="1"/>
  <c r="P122" i="5"/>
  <c r="U122" i="5" s="1"/>
  <c r="V122" i="5" s="1"/>
  <c r="P30" i="5"/>
  <c r="U30" i="5" s="1"/>
  <c r="V30" i="5" s="1"/>
  <c r="U29" i="5"/>
  <c r="V29" i="5" s="1"/>
  <c r="P14" i="5"/>
  <c r="U14" i="5" s="1"/>
  <c r="V14" i="5" s="1"/>
  <c r="U13" i="5"/>
  <c r="V13" i="5" s="1"/>
  <c r="Q30" i="5"/>
  <c r="Q25" i="5"/>
  <c r="P198" i="5"/>
  <c r="U198" i="5" s="1"/>
  <c r="V198" i="5" s="1"/>
  <c r="P25" i="5"/>
  <c r="U25" i="5" s="1"/>
  <c r="V25" i="5" s="1"/>
  <c r="P91" i="5"/>
  <c r="U91" i="5" s="1"/>
  <c r="V91" i="5" s="1"/>
  <c r="P148" i="5"/>
  <c r="U148" i="5" s="1"/>
  <c r="V148" i="5" s="1"/>
  <c r="P225" i="5"/>
  <c r="U225" i="5" s="1"/>
  <c r="V225" i="5" s="1"/>
  <c r="P184" i="5"/>
  <c r="U184" i="5" s="1"/>
  <c r="V184" i="5" s="1"/>
  <c r="P166" i="5"/>
  <c r="U166" i="5" s="1"/>
  <c r="V166" i="5" s="1"/>
  <c r="Q148" i="5"/>
  <c r="P68" i="5"/>
  <c r="U68" i="5" s="1"/>
  <c r="V68" i="5" s="1"/>
  <c r="Q225" i="5"/>
  <c r="Q122" i="5"/>
  <c r="Q91" i="5"/>
  <c r="Q184" i="5"/>
  <c r="Q166" i="5"/>
  <c r="Q68" i="5"/>
  <c r="Q198" i="5"/>
  <c r="AA224" i="3"/>
  <c r="L226" i="5"/>
  <c r="A21" i="3"/>
  <c r="Q14" i="5"/>
  <c r="AA225" i="3" l="1"/>
  <c r="P226" i="5"/>
  <c r="A26" i="3"/>
  <c r="A31" i="3" s="1"/>
  <c r="A32" i="3" s="1"/>
  <c r="A33" i="3" s="1"/>
  <c r="A34" i="3" s="1"/>
  <c r="A35" i="3" s="1"/>
  <c r="A36" i="3" s="1"/>
  <c r="A37" i="3" s="1"/>
  <c r="A38" i="3" s="1"/>
  <c r="A41" i="3" s="1"/>
  <c r="P227" i="5" l="1"/>
  <c r="U227" i="5" s="1"/>
  <c r="U226" i="5"/>
  <c r="V226" i="5" s="1"/>
  <c r="C226" i="3"/>
  <c r="AA226" i="3" s="1"/>
  <c r="L227" i="5" l="1"/>
  <c r="V227" i="5" s="1"/>
  <c r="Q206" i="5"/>
  <c r="A42" i="3"/>
  <c r="A45" i="3" s="1"/>
  <c r="A48" i="3" s="1"/>
  <c r="A49" i="3" l="1"/>
  <c r="A50" i="3" s="1"/>
  <c r="A51" i="3" s="1"/>
  <c r="A52" i="3" s="1"/>
  <c r="A53" i="3" s="1"/>
  <c r="A56" i="3" s="1"/>
  <c r="A57" i="3" s="1"/>
  <c r="A58" i="3" s="1"/>
  <c r="A59" i="3" s="1"/>
  <c r="A60" i="3" s="1"/>
  <c r="A63" i="3" s="1"/>
  <c r="Q207" i="5"/>
  <c r="A64" i="3" l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6" i="3" s="1"/>
  <c r="A87" i="3" s="1"/>
  <c r="A92" i="3" l="1"/>
  <c r="A95" i="3" s="1"/>
  <c r="A98" i="3" s="1"/>
  <c r="A99" i="3" s="1"/>
  <c r="A100" i="3" l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7" i="3" s="1"/>
  <c r="A118" i="3" l="1"/>
  <c r="A123" i="3" l="1"/>
  <c r="A124" i="3" s="1"/>
  <c r="A125" i="3" s="1"/>
  <c r="A126" i="3" s="1"/>
  <c r="A127" i="3" s="1"/>
  <c r="A128" i="3" s="1"/>
  <c r="A129" i="3" s="1"/>
  <c r="A134" i="3" s="1"/>
  <c r="A137" i="3" s="1"/>
  <c r="A138" i="3" s="1"/>
  <c r="A139" i="3" l="1"/>
  <c r="A140" i="3" s="1"/>
  <c r="A141" i="3" s="1"/>
  <c r="A142" i="3" s="1"/>
  <c r="A143" i="3" s="1"/>
  <c r="A144" i="3" s="1"/>
  <c r="A149" i="3" l="1"/>
  <c r="A150" i="3" s="1"/>
  <c r="A151" i="3" s="1"/>
  <c r="A152" i="3" s="1"/>
  <c r="A155" i="3" l="1"/>
  <c r="A156" i="3" s="1"/>
  <c r="A157" i="3" s="1"/>
  <c r="A160" i="3" s="1"/>
  <c r="A161" i="3" l="1"/>
  <c r="A162" i="3" l="1"/>
  <c r="A167" i="3" s="1"/>
  <c r="A170" i="3" s="1"/>
  <c r="A171" i="3" s="1"/>
  <c r="A174" i="3" s="1"/>
  <c r="Q208" i="5"/>
  <c r="A175" i="3" l="1"/>
  <c r="A176" i="3" s="1"/>
  <c r="A179" i="3" s="1"/>
  <c r="A180" i="3" l="1"/>
  <c r="A185" i="3" s="1"/>
  <c r="A188" i="3" s="1"/>
  <c r="A191" i="3" s="1"/>
  <c r="A192" i="3" s="1"/>
  <c r="A193" i="3" s="1"/>
  <c r="A194" i="3" s="1"/>
  <c r="A199" i="3" s="1"/>
  <c r="A200" i="3" l="1"/>
  <c r="A204" i="3" s="1"/>
  <c r="A205" i="3" l="1"/>
  <c r="A209" i="3" s="1"/>
  <c r="A212" i="3" l="1"/>
  <c r="A213" i="3" l="1"/>
  <c r="A214" i="3" s="1"/>
  <c r="A215" i="3" s="1"/>
  <c r="A216" i="3" s="1"/>
  <c r="A217" i="3" s="1"/>
  <c r="A218" i="3" s="1"/>
  <c r="A219" i="3" s="1"/>
  <c r="A220" i="3" l="1"/>
  <c r="A221" i="3" s="1"/>
  <c r="Q133" i="5" l="1"/>
  <c r="Q226" i="5"/>
  <c r="A97" i="5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9" i="5" s="1"/>
  <c r="A120" i="5" s="1"/>
  <c r="A125" i="5" s="1"/>
  <c r="A126" i="5" l="1"/>
  <c r="A127" i="5" s="1"/>
  <c r="A128" i="5" s="1"/>
  <c r="A129" i="5" s="1"/>
  <c r="A130" i="5" s="1"/>
  <c r="A131" i="5" s="1"/>
  <c r="A136" i="5" s="1"/>
  <c r="A139" i="5" s="1"/>
  <c r="A140" i="5" s="1"/>
  <c r="A141" i="5" l="1"/>
  <c r="A142" i="5" s="1"/>
  <c r="A143" i="5" s="1"/>
  <c r="A144" i="5" s="1"/>
  <c r="A145" i="5" s="1"/>
  <c r="A146" i="5" s="1"/>
  <c r="A151" i="5" l="1"/>
  <c r="A152" i="5" s="1"/>
  <c r="A153" i="5" s="1"/>
  <c r="A154" i="5" s="1"/>
  <c r="A157" i="5" l="1"/>
  <c r="A158" i="5" s="1"/>
  <c r="A159" i="5" s="1"/>
  <c r="A162" i="5" l="1"/>
  <c r="A163" i="5" s="1"/>
  <c r="A164" i="5" l="1"/>
  <c r="A169" i="5" s="1"/>
  <c r="A172" i="5" l="1"/>
  <c r="A173" i="5" s="1"/>
  <c r="A176" i="5" l="1"/>
  <c r="A177" i="5" s="1"/>
  <c r="A178" i="5" l="1"/>
  <c r="A181" i="5" s="1"/>
  <c r="A182" i="5" s="1"/>
  <c r="A187" i="5" s="1"/>
  <c r="A190" i="5" s="1"/>
  <c r="A193" i="5" l="1"/>
  <c r="A194" i="5" s="1"/>
  <c r="A195" i="5" s="1"/>
  <c r="A196" i="5" s="1"/>
  <c r="A201" i="5" s="1"/>
  <c r="A202" i="5" s="1"/>
  <c r="A206" i="5" s="1"/>
  <c r="A207" i="5" s="1"/>
  <c r="A211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</calcChain>
</file>

<file path=xl/sharedStrings.xml><?xml version="1.0" encoding="utf-8"?>
<sst xmlns="http://schemas.openxmlformats.org/spreadsheetml/2006/main" count="1282" uniqueCount="263">
  <si>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</si>
  <si>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</si>
  <si>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</si>
  <si>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</si>
  <si>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</si>
  <si>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</si>
  <si>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</si>
  <si>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</si>
  <si>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</si>
  <si>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</si>
  <si>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</si>
  <si>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</si>
  <si>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</si>
  <si>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</si>
  <si>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</si>
  <si>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</si>
  <si>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</si>
  <si>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Итого по муниципальному образованию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</si>
  <si>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</si>
  <si>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</si>
  <si>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</si>
  <si>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Светогорское городское поселение</t>
  </si>
  <si>
    <t>Итого по Выборгскому району</t>
  </si>
  <si>
    <t>Киришский муниципальный район</t>
  </si>
  <si>
    <t>Муниципальное образование Киришское городское поселение</t>
  </si>
  <si>
    <t>Итого по Киришскому муниципальному району</t>
  </si>
  <si>
    <t>Ломоносовский муниципальный район</t>
  </si>
  <si>
    <t>Муниципальное образование Аннинское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</si>
  <si>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</si>
  <si>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</si>
  <si>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Дзержинское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</si>
  <si>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</si>
  <si>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</si>
  <si>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</si>
  <si>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</si>
  <si>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</si>
  <si>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</si>
  <si>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</si>
  <si>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Приозерское городское поселение</t>
  </si>
  <si>
    <t>Итого по Приозерскому муниципальному району</t>
  </si>
  <si>
    <t>Муниципальное образование Сосновоборгский городской округ</t>
  </si>
  <si>
    <t>Тосненский муниципальный район</t>
  </si>
  <si>
    <t>Муниципальное образование Ульяновское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</si>
  <si>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</si>
  <si>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</si>
  <si>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</si>
  <si>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Борское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</si>
  <si>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</si>
  <si>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</si>
  <si>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</si>
  <si>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</si>
  <si>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Город Всеволожск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</si>
  <si>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</si>
  <si>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</si>
  <si>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</si>
  <si>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</si>
  <si>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</si>
  <si>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</si>
  <si>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</si>
  <si>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</si>
  <si>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</si>
  <si>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Путиловское сельское поселение</t>
  </si>
  <si>
    <t>Итого по Кировскому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</si>
  <si>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</si>
  <si>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</si>
  <si>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</si>
  <si>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</si>
  <si>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</si>
  <si>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</si>
  <si>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</si>
  <si>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</si>
  <si>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</si>
  <si>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</si>
  <si>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</si>
  <si>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</si>
  <si>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</si>
  <si>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</si>
  <si>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</si>
  <si>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</si>
  <si>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</si>
  <si>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</si>
  <si>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</si>
  <si>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</si>
  <si>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</si>
  <si>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</si>
  <si>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</si>
  <si>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</si>
  <si>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</si>
  <si>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</si>
  <si>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</si>
  <si>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</si>
  <si>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</si>
  <si>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</si>
  <si>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</si>
  <si>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</si>
  <si>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</si>
  <si>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</si>
  <si>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</si>
  <si>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</si>
  <si>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Панель</t>
  </si>
  <si>
    <t>Муниципальное образование Город Выборг</t>
  </si>
  <si>
    <t>Гатчинский муниципальный район</t>
  </si>
  <si>
    <t>РО</t>
  </si>
  <si>
    <t>Итого по Сосоновоборскому городскому округу</t>
  </si>
  <si>
    <t>Итого по Ленинградской области</t>
  </si>
  <si>
    <t>до 1940</t>
  </si>
  <si>
    <t>Дерево</t>
  </si>
  <si>
    <t>30.12.2017</t>
  </si>
  <si>
    <t>Пос. Токсово, ул. Привокзальная, д. 14</t>
  </si>
  <si>
    <t>Пос. Токсово, ул. Привокзальная, д. 16</t>
  </si>
  <si>
    <t>Другое</t>
  </si>
  <si>
    <t>Работы по предпроектной подготовке</t>
  </si>
  <si>
    <t>Дер. Бор, д. 25</t>
  </si>
  <si>
    <t>Муниципальное образование Большеврудское сельское поселение</t>
  </si>
  <si>
    <t>Дер. Большая Вруда, д. 4</t>
  </si>
  <si>
    <t>Муниципальное образование Зимитицкое сельское поселение</t>
  </si>
  <si>
    <t>Пос. Зимитицы, д. 14</t>
  </si>
  <si>
    <t xml:space="preserve"> Муниципальное образование Зимитицкое сельское поселение</t>
  </si>
  <si>
    <t>Муниципальное образование Сельцовское сельское поселение</t>
  </si>
  <si>
    <t>Пос. Сельцо, д. 33</t>
  </si>
  <si>
    <t>Муниципальное образование Потанинское сельское поселение</t>
  </si>
  <si>
    <t>Дер. Потанино, д. 5</t>
  </si>
  <si>
    <t xml:space="preserve">Г. Всеволожск, ш. Колтушское, д. 78  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</si>
  <si>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</si>
  <si>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</si>
  <si>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</si>
  <si>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Ленинградская, д. 13  </t>
  </si>
  <si>
    <t xml:space="preserve">Г. Всеволожск, ул. Ленинградская, д. 21/2  </t>
  </si>
  <si>
    <t xml:space="preserve">Г. Всеволожск, ул. Ленинградская, д. 21/3  </t>
  </si>
  <si>
    <t xml:space="preserve">Г. Всеволожск, ул. Межевая, д. 18  </t>
  </si>
  <si>
    <t>Муниципальное образование Лесколовское сельское поселение</t>
  </si>
  <si>
    <t>Пос. Осельки, д. 3</t>
  </si>
  <si>
    <t>Дер. Лесколово, ул. Красноборская, д. 12</t>
  </si>
  <si>
    <t>Муниципальное образование Новодевяткинское сельское поселение</t>
  </si>
  <si>
    <t xml:space="preserve">Дер. Новое Девяткино, д. 95  </t>
  </si>
  <si>
    <t>Пос. им. Свердлова, микрорайон 1, д. 2</t>
  </si>
  <si>
    <t>Пос. им. Свердлова, микрорайон 1, д. 4</t>
  </si>
  <si>
    <t>Пос. им. Свердлова, микрорайон 1, д. 5</t>
  </si>
  <si>
    <t>Пос. им. Свердлова, микрорайон 1, д. 37</t>
  </si>
  <si>
    <t>Пос. им. Свердлова, микрорайон 1, д. 39</t>
  </si>
  <si>
    <t>Пос. им. Свердлова, микрорайон 2, д. 49</t>
  </si>
  <si>
    <t xml:space="preserve">Г. Сертолово, ул. Ларина, д. 1  </t>
  </si>
  <si>
    <t xml:space="preserve">Г. Сертолово, ул. Ларина, д. 4  </t>
  </si>
  <si>
    <t xml:space="preserve">Г. Сертолово, ул. Ларина, д. 8  </t>
  </si>
  <si>
    <t xml:space="preserve">Г. Сертолово, ул. Центральная, д. 2  </t>
  </si>
  <si>
    <t xml:space="preserve">Г. Сертолово, микрорайон Черная Речка, д. 9  </t>
  </si>
  <si>
    <t xml:space="preserve">Г. Выборг, ул. Репина, д. 7  </t>
  </si>
  <si>
    <t xml:space="preserve">Г. Выборг, ул. Большая Каменная, д. 9  </t>
  </si>
  <si>
    <t xml:space="preserve">Г. Выборг, ул. Крепостная, д. 49  </t>
  </si>
  <si>
    <t xml:space="preserve">Г. Выборг, бул. Кутузова, д. 43  </t>
  </si>
  <si>
    <t xml:space="preserve">Г. Выборг, ул. Первомайская, д. 2  </t>
  </si>
  <si>
    <t xml:space="preserve">Г. Выборг, ш. Приморское, д. 2  </t>
  </si>
  <si>
    <t xml:space="preserve">Г. Выборг, просп. Московский, д. 7  </t>
  </si>
  <si>
    <t xml:space="preserve">Г. Выборг, просп. Ленина, д. 20  </t>
  </si>
  <si>
    <t xml:space="preserve">Г. Выборг, ул. Рубежная, д. 23  </t>
  </si>
  <si>
    <t xml:space="preserve">Г. Выборг, ул. Гагарина, д. 16  </t>
  </si>
  <si>
    <t xml:space="preserve">Г. Выборг, ш. Ленинградское, д. 15  </t>
  </si>
  <si>
    <t xml:space="preserve">Г. Выборг, ул. Куйбышева, д. 15  </t>
  </si>
  <si>
    <t xml:space="preserve">Г. Выборг, ул. Куйбышева, д. 21  </t>
  </si>
  <si>
    <t xml:space="preserve">Г. Выборг, ул. Рубежная, д. 25  </t>
  </si>
  <si>
    <t>Г. Светогорск, ул. Красноармейская, д. 4</t>
  </si>
  <si>
    <t>Г. Светогорск, ул. Красноармейская, д. 18</t>
  </si>
  <si>
    <t>Г. Гатчина, просп. 25 Октября, д. 31</t>
  </si>
  <si>
    <t>Г. Гатчина, ул. Беляева, д. 32</t>
  </si>
  <si>
    <t>Г. Гатчина, ул. К. Маркса, д. 34</t>
  </si>
  <si>
    <t>Г. Гатчина, ул. К. Маркса, д. 49/51</t>
  </si>
  <si>
    <t>Г. Гатчина, ул. Лейтенанта Шмидта, д. 3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</si>
  <si>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</si>
  <si>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</si>
  <si>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</si>
  <si>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</si>
  <si>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</si>
  <si>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</si>
  <si>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</si>
  <si>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</si>
  <si>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25 Октября, д. 46, кор. 1</t>
  </si>
  <si>
    <t>Г. Гатчина, просп. 25 Октября, д. 50, кор. 1</t>
  </si>
  <si>
    <t>Г. Гатчина, просп. 25 Октября, д. 59</t>
  </si>
  <si>
    <t>Г. Гатчина, просп. 25 Октября, д. 63</t>
  </si>
  <si>
    <t>Г. Коммунар, ул. Бумажников, д. 7</t>
  </si>
  <si>
    <t>Г. Коммунар, ш. Ленинградское, д. 24</t>
  </si>
  <si>
    <t>Муниципальное образование Большеколпанское сельское поселение</t>
  </si>
  <si>
    <t>Дер. Большие Колпаны, ул. 30 лет Победы, д. 7</t>
  </si>
  <si>
    <t>Муниципальное образование Веревское сельское поселение</t>
  </si>
  <si>
    <t>Дер. Зайцево, д. 8</t>
  </si>
  <si>
    <t>Г. Кириши, бул. Молодежный, д. 15</t>
  </si>
  <si>
    <t>Г. Кириши, ул. Декабристов Бестужевых, д. 27</t>
  </si>
  <si>
    <t>Г. Кириши, бул. Плавницкий, д. 4</t>
  </si>
  <si>
    <t>Г. Кириши, бул. Плавницкий, д. 10</t>
  </si>
  <si>
    <t>Г. Кириши, ул. Пионерская, д. 5</t>
  </si>
  <si>
    <t>Г. Кириши, ул. Пионерская, д. 7</t>
  </si>
  <si>
    <t>С. Путилово, ул. Братьев Пожарских, д. 23</t>
  </si>
  <si>
    <t>Муниципальное образование Синявинское городское поселение</t>
  </si>
  <si>
    <t>Г.п. Синявино, ул. Кравченко, д. 10</t>
  </si>
  <si>
    <t>Г.п. Синявино, ул. Кравченко, д. 13</t>
  </si>
  <si>
    <t>Г.п. Синявино, ул. Кравченко, д. 3</t>
  </si>
  <si>
    <t>Г.п. Синявино, ул. Кравченко, д. 18</t>
  </si>
  <si>
    <t>Г.п. Синявино, ул. Кравченко, д. 19</t>
  </si>
  <si>
    <t>Г.п. Синявино, ул. Кравченко, д. 4</t>
  </si>
  <si>
    <t>Г.п. Синявино, ул. Кравченко, д. 8</t>
  </si>
  <si>
    <t>Г.п. Синявино, ул. Кравченко, д. 9</t>
  </si>
  <si>
    <t>Пос. Новоселье, д. 156</t>
  </si>
  <si>
    <t>Пос. Новоселье, д. 160</t>
  </si>
  <si>
    <t>Пос. Новоселье, д. 167</t>
  </si>
  <si>
    <t>Пос. Аннино, ул. Центральная, д. 2</t>
  </si>
  <si>
    <t>Муниципальное образование Виллозское сельское поселение</t>
  </si>
  <si>
    <t>Дер. Виллози, д. 4</t>
  </si>
  <si>
    <t>Дер. Малое Карлино, д. 17а</t>
  </si>
  <si>
    <t>Муниципальное образование Лопухинское сельское поселение</t>
  </si>
  <si>
    <t>Дер. Лопухинка, ул. Мира, д. 7</t>
  </si>
  <si>
    <t>Дер. Лопухинка, ул. Мира, д. 11</t>
  </si>
  <si>
    <t>Дер. Лопухинка, ул. Мира, д. 13</t>
  </si>
  <si>
    <t>Пос. Дзержинского, пер. Октябрьский, д. 3</t>
  </si>
  <si>
    <t>Дер. Ям-Тесово, ул. Центральная, д. 5</t>
  </si>
  <si>
    <t>Дер. Ям-Тесово, ул. Центральная, д. 8</t>
  </si>
  <si>
    <t>Муниципальное образование Серебрянское сельское поселение</t>
  </si>
  <si>
    <t>Пос. Серебрянский, ул. Совхозная,  д. 14</t>
  </si>
  <si>
    <t>Пос. Серебрянский, ул. Лужская,  д. 1</t>
  </si>
  <si>
    <t>Муниципальное образование Тесовское сельское поселение</t>
  </si>
  <si>
    <t>Дер. Тесовов-4, ул. Гагарина, д. 9</t>
  </si>
  <si>
    <t>Дер. Мошковые Поляны, ул. Широкая, д. 1</t>
  </si>
  <si>
    <t>Дер. Мошковые Поляны, ул. Широкая, д. 2</t>
  </si>
  <si>
    <t>Муниципальное образование Вознесенское городское поселение</t>
  </si>
  <si>
    <t>Г.п. Вознесенье, ул. Пионерская, д. 47А</t>
  </si>
  <si>
    <t>Г. Никольский, ул. Советская, д. 1</t>
  </si>
  <si>
    <t>Г. Подпорожье, ул. Строителей, д. 9</t>
  </si>
  <si>
    <t>Г. Подпорожье, ул. Красноармейская, д. 14а</t>
  </si>
  <si>
    <t>Г. Подпорожье, просп. Ленина, д. 13</t>
  </si>
  <si>
    <t>Г. Подпорожье, ул. Свирская, д. 54</t>
  </si>
  <si>
    <t>Г. Приозерск, ул. Выборгская, д. 27</t>
  </si>
  <si>
    <t>Г. Приозерск, ул. Сосновая, д. 21</t>
  </si>
  <si>
    <t>Г. Сосновый Бор, ул. Ленинградская, д. 4</t>
  </si>
  <si>
    <t>Г. Сосновый Бор, ул. Солнечная, д. 32</t>
  </si>
  <si>
    <t>Муниципальное образование Рябовское городское поселение</t>
  </si>
  <si>
    <t>Г.п. Рябово, ул. Школьная, д. 9</t>
  </si>
  <si>
    <t>Г.п. Ульяновка, ул. Калинина, д. 74</t>
  </si>
  <si>
    <t>Г.п. Ульяновка, ул. Калинина, д. 74а</t>
  </si>
  <si>
    <t>Г.п. Ульяновка, ул. Калинина, д. 74б</t>
  </si>
  <si>
    <t>Г.п. Ульяновка, ул. Калинина, д. 78</t>
  </si>
  <si>
    <t>Г.п. Ульяновка, ул. Калинина, д. 80</t>
  </si>
  <si>
    <t>Г.п. Ульяновка, ул. Калинина, д. 82</t>
  </si>
  <si>
    <t>Г.п. Ульяновка, ул. Победы, д. 37</t>
  </si>
  <si>
    <t>Г.п. Ульяновка, ул. Победы, д. 39</t>
  </si>
  <si>
    <t>Г.п. Ульяновка, ул. Победы, д. 41</t>
  </si>
  <si>
    <t>Г.п. Ульяновка, ул. Победы, д. 44</t>
  </si>
  <si>
    <t>III. Перечень многоквратирных домов, которые подлежат капитальному ремонту в 2016 году с учетом мер государственной поддержки</t>
  </si>
  <si>
    <t>IV. Реестр многоквратирных домов, которые подлежат капитальному ремонту в 2016 году с учетом мер государственной поддержки</t>
  </si>
  <si>
    <t>электрика+тепло</t>
  </si>
  <si>
    <t>фасад</t>
  </si>
  <si>
    <t>электрика</t>
  </si>
  <si>
    <t>тепло</t>
  </si>
  <si>
    <t>фундамент, фасад</t>
  </si>
  <si>
    <t>фундамент+электрика</t>
  </si>
  <si>
    <t>Т,ХВС,ГВС,В,УУ+Э,УУ</t>
  </si>
  <si>
    <t>крыша</t>
  </si>
  <si>
    <t>фунтамент+крыша</t>
  </si>
  <si>
    <t>Спецчсет</t>
  </si>
  <si>
    <t>спецсчет</t>
  </si>
  <si>
    <t>Дер. Виллози, д. 12</t>
  </si>
  <si>
    <t xml:space="preserve">Г. Выборг, ул. Большая Каменная, д. 3  </t>
  </si>
  <si>
    <t>Г. Кириши, ул. Нефтехимиков, д. 6</t>
  </si>
  <si>
    <t>от  4 августа 2017 года №314</t>
  </si>
  <si>
    <t xml:space="preserve">Приложение                                                     к постановлению Правительства                  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</si>
</sst>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21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3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4" fontId="10" fillId="2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" xfId="7" quotePrefix="1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center" vertical="center" wrapText="1"/>
    </xf>
    <xf numFmtId="4" fontId="9" fillId="2" borderId="1" xfId="1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/>
    </xf>
    <xf numFmtId="0" fontId="10" fillId="2" borderId="1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" fontId="25" fillId="2" borderId="1" xfId="0" applyNumberFormat="1" applyFont="1" applyFill="1" applyBorder="1" applyAlignment="1">
      <alignment horizontal="right" vertical="center" indent="1"/>
    </xf>
    <xf numFmtId="4" fontId="25" fillId="2" borderId="0" xfId="0" applyNumberFormat="1" applyFont="1" applyFill="1" applyAlignment="1">
      <alignment horizontal="right" vertical="center" indent="1"/>
    </xf>
    <xf numFmtId="0" fontId="10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3" fontId="9" fillId="2" borderId="1" xfId="1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/>
    </xf>
    <xf numFmtId="1" fontId="10" fillId="2" borderId="1" xfId="7" applyNumberFormat="1" applyFont="1" applyFill="1" applyBorder="1" applyAlignment="1">
      <alignment horizontal="center" vertical="center" wrapText="1"/>
    </xf>
    <xf numFmtId="1" fontId="10" fillId="2" borderId="1" xfId="7" applyNumberFormat="1" applyFont="1" applyFill="1" applyBorder="1" applyAlignment="1">
      <alignment horizontal="center" vertical="center"/>
    </xf>
    <xf numFmtId="0" fontId="10" fillId="2" borderId="1" xfId="47" applyFont="1" applyFill="1" applyBorder="1" applyAlignment="1">
      <alignment horizontal="center" vertical="top" wrapText="1"/>
    </xf>
    <xf numFmtId="0" fontId="10" fillId="2" borderId="1" xfId="48" applyFont="1" applyFill="1" applyBorder="1" applyAlignment="1">
      <alignment horizontal="center" vertical="center"/>
    </xf>
    <xf numFmtId="4" fontId="10" fillId="2" borderId="1" xfId="48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4" fontId="10" fillId="2" borderId="1" xfId="5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 shrinkToFit="1"/>
    </xf>
    <xf numFmtId="4" fontId="25" fillId="2" borderId="0" xfId="0" applyNumberFormat="1" applyFont="1" applyFill="1" applyBorder="1" applyAlignment="1">
      <alignment vertical="center"/>
    </xf>
    <xf numFmtId="4" fontId="25" fillId="2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 wrapText="1"/>
    </xf>
    <xf numFmtId="2" fontId="10" fillId="2" borderId="1" xfId="47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 vertical="center" wrapText="1" indent="1"/>
    </xf>
    <xf numFmtId="4" fontId="10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indent="1"/>
    </xf>
    <xf numFmtId="0" fontId="19" fillId="2" borderId="0" xfId="0" applyFont="1" applyFill="1"/>
    <xf numFmtId="0" fontId="24" fillId="2" borderId="0" xfId="0" applyFont="1" applyFill="1"/>
    <xf numFmtId="0" fontId="9" fillId="2" borderId="0" xfId="0" applyFont="1" applyFill="1" applyAlignment="1">
      <alignment vertical="center"/>
    </xf>
    <xf numFmtId="4" fontId="10" fillId="2" borderId="1" xfId="5" applyNumberFormat="1" applyFont="1" applyFill="1" applyBorder="1" applyAlignment="1">
      <alignment horizontal="center" vertical="center" wrapText="1"/>
    </xf>
    <xf numFmtId="3" fontId="10" fillId="2" borderId="1" xfId="1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2" borderId="1" xfId="10" applyNumberFormat="1" applyFont="1" applyFill="1" applyBorder="1" applyAlignment="1">
      <alignment horizontal="center" vertical="center"/>
    </xf>
    <xf numFmtId="4" fontId="10" fillId="2" borderId="1" xfId="5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4" fontId="10" fillId="2" borderId="1" xfId="47" applyNumberFormat="1" applyFont="1" applyFill="1" applyBorder="1" applyAlignment="1">
      <alignment horizontal="center" vertical="top" wrapText="1"/>
    </xf>
    <xf numFmtId="4" fontId="10" fillId="2" borderId="1" xfId="22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3" fontId="10" fillId="2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47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48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4" fontId="9" fillId="2" borderId="8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2" xfId="7" applyNumberFormat="1" applyFont="1" applyFill="1" applyBorder="1" applyAlignment="1">
      <alignment horizontal="left" vertical="center" wrapText="1"/>
    </xf>
    <xf numFmtId="4" fontId="9" fillId="2" borderId="3" xfId="7" applyNumberFormat="1" applyFont="1" applyFill="1" applyBorder="1" applyAlignment="1">
      <alignment horizontal="left" vertical="center" wrapText="1"/>
    </xf>
    <xf numFmtId="4" fontId="9" fillId="2" borderId="4" xfId="7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center" vertical="center"/>
    </xf>
    <xf numFmtId="4" fontId="9" fillId="2" borderId="3" xfId="10" applyNumberFormat="1" applyFont="1" applyFill="1" applyBorder="1" applyAlignment="1">
      <alignment horizontal="center" vertical="center"/>
    </xf>
    <xf numFmtId="4" fontId="9" fillId="2" borderId="4" xfId="10" applyNumberFormat="1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left" vertical="center"/>
    </xf>
    <xf numFmtId="4" fontId="9" fillId="2" borderId="4" xfId="10" applyNumberFormat="1" applyFont="1" applyFill="1" applyBorder="1" applyAlignment="1">
      <alignment horizontal="left" vertical="center"/>
    </xf>
    <xf numFmtId="4" fontId="9" fillId="2" borderId="2" xfId="7" applyNumberFormat="1" applyFont="1" applyFill="1" applyBorder="1" applyAlignment="1">
      <alignment horizontal="left" vertical="center"/>
    </xf>
    <xf numFmtId="4" fontId="9" fillId="2" borderId="3" xfId="7" applyNumberFormat="1" applyFont="1" applyFill="1" applyBorder="1" applyAlignment="1">
      <alignment horizontal="left" vertical="center"/>
    </xf>
    <xf numFmtId="4" fontId="9" fillId="2" borderId="4" xfId="7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</cellXfs>
  <cellStyles count="58">
    <cellStyle name="Excel Built-in Normal" xfId="1"/>
    <cellStyle name="Excel Built-in Normal 2" xfId="2"/>
    <cellStyle name="Excel Built-in Normal 2 2" xfId="3"/>
    <cellStyle name="Excel Built-in Normal 3" xfId="4"/>
    <cellStyle name="TableStyleLight1" xfId="46"/>
    <cellStyle name="Обычный" xfId="0" builtinId="0"/>
    <cellStyle name="Обычный 10" xfId="5"/>
    <cellStyle name="Обычный 10 2" xfId="6"/>
    <cellStyle name="Обычный 11" xfId="24"/>
    <cellStyle name="Обычный 12" xfId="32"/>
    <cellStyle name="Обычный 13" xfId="40"/>
    <cellStyle name="Обычный 14" xfId="47"/>
    <cellStyle name="Обычный 15" xfId="48"/>
    <cellStyle name="Обычный 16" xfId="53"/>
    <cellStyle name="Обычный 2" xfId="7"/>
    <cellStyle name="Обычный 2 2" xfId="8"/>
    <cellStyle name="Обычный 2 2 2" xfId="34"/>
    <cellStyle name="Обычный 2 3" xfId="9"/>
    <cellStyle name="Обычный 2 4" xfId="33"/>
    <cellStyle name="Обычный 3" xfId="10"/>
    <cellStyle name="Обычный 3 2" xfId="11"/>
    <cellStyle name="Обычный 3 2 2" xfId="25"/>
    <cellStyle name="Обычный 3 3" xfId="12"/>
    <cellStyle name="Обычный 3 4" xfId="35"/>
    <cellStyle name="Обычный 3 5" xfId="41"/>
    <cellStyle name="Обычный 3 6" xfId="49"/>
    <cellStyle name="Обычный 3 7" xfId="54"/>
    <cellStyle name="Обычный 4" xfId="13"/>
    <cellStyle name="Обычный 4 2" xfId="14"/>
    <cellStyle name="Обычный 4 3" xfId="26"/>
    <cellStyle name="Обычный 4 4" xfId="36"/>
    <cellStyle name="Обычный 4 5" xfId="42"/>
    <cellStyle name="Обычный 4 6" xfId="50"/>
    <cellStyle name="Обычный 4 7" xfId="55"/>
    <cellStyle name="Обычный 5" xfId="15"/>
    <cellStyle name="Обычный 5 2" xfId="37"/>
    <cellStyle name="Обычный 6" xfId="16"/>
    <cellStyle name="Обычный 6 2" xfId="17"/>
    <cellStyle name="Обычный 6 3" xfId="27"/>
    <cellStyle name="Обычный 6 4" xfId="38"/>
    <cellStyle name="Обычный 6 5" xfId="43"/>
    <cellStyle name="Обычный 6 6" xfId="51"/>
    <cellStyle name="Обычный 6 7" xfId="56"/>
    <cellStyle name="Обычный 7" xfId="18"/>
    <cellStyle name="Обычный 7 2" xfId="19"/>
    <cellStyle name="Обычный 7 3" xfId="28"/>
    <cellStyle name="Обычный 7 4" xfId="39"/>
    <cellStyle name="Обычный 7 5" xfId="44"/>
    <cellStyle name="Обычный 7 6" xfId="52"/>
    <cellStyle name="Обычный 7 7" xfId="57"/>
    <cellStyle name="Обычный 8" xfId="20"/>
    <cellStyle name="Обычный 8 2" xfId="29"/>
    <cellStyle name="Обычный 9" xfId="21"/>
    <cellStyle name="Обычный 9 2" xfId="30"/>
    <cellStyle name="Обычный 9 3" xfId="31"/>
    <cellStyle name="Финансовый" xfId="22" builtinId="3"/>
    <cellStyle name="Финансовый 2" xfId="23"/>
    <cellStyle name="Финансовый 3" xfId="45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tabSelected="1" view="pageBreakPreview" topLeftCell="D1" zoomScale="90" zoomScaleNormal="100" zoomScaleSheetLayoutView="90" workbookViewId="0">
      <selection activeCell="N2" sqref="N2"/>
    </sheetView>
  </sheetViews>
  <sheetFormatPr defaultRowHeight="15" x14ac:dyDescent="0.25"/>
  <cols>
    <col min="1" max="1" width="6.85546875" style="55" customWidth="1"/>
    <col min="2" max="2" width="46.7109375" style="56" customWidth="1"/>
    <col min="3" max="3" width="8.140625" style="55" customWidth="1"/>
    <col min="4" max="4" width="8.28515625" style="55" customWidth="1"/>
    <col min="5" max="5" width="9.28515625" style="55" bestFit="1" customWidth="1"/>
    <col min="6" max="6" width="9.42578125" style="55" bestFit="1" customWidth="1"/>
    <col min="7" max="7" width="8.28515625" style="55" customWidth="1"/>
    <col min="8" max="8" width="13.140625" style="55" bestFit="1" customWidth="1"/>
    <col min="9" max="9" width="11" style="55" customWidth="1"/>
    <col min="10" max="11" width="11.42578125" style="55" customWidth="1"/>
    <col min="12" max="12" width="15.85546875" style="55" customWidth="1"/>
    <col min="13" max="13" width="11.7109375" style="55" customWidth="1"/>
    <col min="14" max="14" width="13.5703125" style="55" customWidth="1"/>
    <col min="15" max="15" width="12.7109375" style="55" customWidth="1"/>
    <col min="16" max="16" width="16.7109375" style="55" customWidth="1"/>
    <col min="17" max="17" width="10.85546875" style="55" customWidth="1"/>
    <col min="18" max="18" width="11.140625" style="55" customWidth="1"/>
    <col min="19" max="19" width="11.42578125" style="55" customWidth="1"/>
    <col min="20" max="20" width="8.42578125" style="55" customWidth="1"/>
    <col min="21" max="21" width="13.85546875" customWidth="1"/>
    <col min="22" max="22" width="15" customWidth="1"/>
  </cols>
  <sheetData>
    <row r="1" spans="1:22" s="6" customFormat="1" ht="40.5" customHeight="1" x14ac:dyDescent="0.2">
      <c r="A1" s="23"/>
      <c r="B1" s="5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53"/>
      <c r="R1" s="138" t="s">
        <v>262</v>
      </c>
      <c r="S1" s="138"/>
      <c r="T1" s="138"/>
    </row>
    <row r="2" spans="1:22" s="6" customFormat="1" ht="12.75" customHeight="1" x14ac:dyDescent="0.2">
      <c r="A2" s="23"/>
      <c r="B2" s="5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3"/>
      <c r="R2" s="138" t="s">
        <v>261</v>
      </c>
      <c r="S2" s="138"/>
      <c r="T2" s="138"/>
    </row>
    <row r="3" spans="1:22" s="6" customFormat="1" ht="15" customHeight="1" x14ac:dyDescent="0.2">
      <c r="A3" s="23"/>
      <c r="B3" s="5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53"/>
      <c r="R3" s="139"/>
      <c r="S3" s="139"/>
      <c r="T3" s="139"/>
    </row>
    <row r="4" spans="1:22" s="6" customFormat="1" ht="12.75" x14ac:dyDescent="0.2">
      <c r="A4" s="23"/>
      <c r="B4" s="53"/>
      <c r="C4" s="23"/>
      <c r="D4" s="140" t="s">
        <v>245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23"/>
      <c r="S4" s="23"/>
      <c r="T4" s="23"/>
    </row>
    <row r="5" spans="1:22" s="6" customFormat="1" ht="30" customHeight="1" x14ac:dyDescent="0.2">
      <c r="A5" s="141" t="s">
        <v>73</v>
      </c>
      <c r="B5" s="141" t="s">
        <v>1</v>
      </c>
      <c r="C5" s="142" t="s">
        <v>74</v>
      </c>
      <c r="D5" s="142"/>
      <c r="E5" s="143" t="s">
        <v>75</v>
      </c>
      <c r="F5" s="143" t="s">
        <v>76</v>
      </c>
      <c r="G5" s="143" t="s">
        <v>77</v>
      </c>
      <c r="H5" s="144" t="s">
        <v>78</v>
      </c>
      <c r="I5" s="141" t="s">
        <v>79</v>
      </c>
      <c r="J5" s="141"/>
      <c r="K5" s="144" t="s">
        <v>80</v>
      </c>
      <c r="L5" s="141" t="s">
        <v>81</v>
      </c>
      <c r="M5" s="141"/>
      <c r="N5" s="141"/>
      <c r="O5" s="141"/>
      <c r="P5" s="141"/>
      <c r="Q5" s="146" t="s">
        <v>82</v>
      </c>
      <c r="R5" s="146" t="s">
        <v>83</v>
      </c>
      <c r="S5" s="144" t="s">
        <v>84</v>
      </c>
      <c r="T5" s="144" t="s">
        <v>85</v>
      </c>
    </row>
    <row r="6" spans="1:22" s="6" customFormat="1" ht="15" customHeight="1" x14ac:dyDescent="0.2">
      <c r="A6" s="141"/>
      <c r="B6" s="141"/>
      <c r="C6" s="144" t="s">
        <v>86</v>
      </c>
      <c r="D6" s="144" t="s">
        <v>87</v>
      </c>
      <c r="E6" s="143"/>
      <c r="F6" s="143"/>
      <c r="G6" s="143"/>
      <c r="H6" s="144"/>
      <c r="I6" s="144" t="s">
        <v>88</v>
      </c>
      <c r="J6" s="144" t="s">
        <v>89</v>
      </c>
      <c r="K6" s="144"/>
      <c r="L6" s="144" t="s">
        <v>88</v>
      </c>
      <c r="M6" s="131"/>
      <c r="N6" s="131"/>
      <c r="O6" s="132"/>
      <c r="P6" s="132"/>
      <c r="Q6" s="146"/>
      <c r="R6" s="146"/>
      <c r="S6" s="144"/>
      <c r="T6" s="144"/>
    </row>
    <row r="7" spans="1:22" s="6" customFormat="1" ht="60" customHeight="1" x14ac:dyDescent="0.2">
      <c r="A7" s="141"/>
      <c r="B7" s="141"/>
      <c r="C7" s="144"/>
      <c r="D7" s="144"/>
      <c r="E7" s="143"/>
      <c r="F7" s="143"/>
      <c r="G7" s="143"/>
      <c r="H7" s="144"/>
      <c r="I7" s="144"/>
      <c r="J7" s="144"/>
      <c r="K7" s="144"/>
      <c r="L7" s="144"/>
      <c r="M7" s="131" t="s">
        <v>90</v>
      </c>
      <c r="N7" s="131" t="s">
        <v>91</v>
      </c>
      <c r="O7" s="131" t="s">
        <v>92</v>
      </c>
      <c r="P7" s="131" t="s">
        <v>93</v>
      </c>
      <c r="Q7" s="146"/>
      <c r="R7" s="146"/>
      <c r="S7" s="144"/>
      <c r="T7" s="144"/>
    </row>
    <row r="8" spans="1:22" s="6" customFormat="1" ht="13.5" customHeight="1" x14ac:dyDescent="0.2">
      <c r="A8" s="141"/>
      <c r="B8" s="141"/>
      <c r="C8" s="144"/>
      <c r="D8" s="144"/>
      <c r="E8" s="143"/>
      <c r="F8" s="143"/>
      <c r="G8" s="143"/>
      <c r="H8" s="132" t="s">
        <v>94</v>
      </c>
      <c r="I8" s="132" t="s">
        <v>94</v>
      </c>
      <c r="J8" s="132" t="s">
        <v>94</v>
      </c>
      <c r="K8" s="132" t="s">
        <v>95</v>
      </c>
      <c r="L8" s="132" t="s">
        <v>12</v>
      </c>
      <c r="M8" s="132"/>
      <c r="N8" s="132"/>
      <c r="O8" s="132" t="s">
        <v>12</v>
      </c>
      <c r="P8" s="132" t="s">
        <v>12</v>
      </c>
      <c r="Q8" s="54" t="s">
        <v>96</v>
      </c>
      <c r="R8" s="54" t="s">
        <v>96</v>
      </c>
      <c r="S8" s="144"/>
      <c r="T8" s="144"/>
    </row>
    <row r="9" spans="1:22" s="6" customFormat="1" ht="12.75" x14ac:dyDescent="0.2">
      <c r="A9" s="133">
        <v>1</v>
      </c>
      <c r="B9" s="133">
        <v>2</v>
      </c>
      <c r="C9" s="133">
        <v>3</v>
      </c>
      <c r="D9" s="133">
        <v>4</v>
      </c>
      <c r="E9" s="133">
        <v>5</v>
      </c>
      <c r="F9" s="133">
        <v>6</v>
      </c>
      <c r="G9" s="133">
        <v>7</v>
      </c>
      <c r="H9" s="133">
        <v>8</v>
      </c>
      <c r="I9" s="133">
        <v>9</v>
      </c>
      <c r="J9" s="133">
        <v>10</v>
      </c>
      <c r="K9" s="133">
        <v>11</v>
      </c>
      <c r="L9" s="133">
        <v>12</v>
      </c>
      <c r="M9" s="133">
        <v>13</v>
      </c>
      <c r="N9" s="133">
        <v>14</v>
      </c>
      <c r="O9" s="133">
        <v>15</v>
      </c>
      <c r="P9" s="133">
        <v>16</v>
      </c>
      <c r="Q9" s="133">
        <v>17</v>
      </c>
      <c r="R9" s="133">
        <v>18</v>
      </c>
      <c r="S9" s="133">
        <v>19</v>
      </c>
      <c r="T9" s="132">
        <v>20</v>
      </c>
    </row>
    <row r="10" spans="1:22" s="6" customFormat="1" ht="16.5" customHeight="1" x14ac:dyDescent="0.2">
      <c r="A10" s="145" t="s">
        <v>45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</row>
    <row r="11" spans="1:22" s="6" customFormat="1" ht="16.5" customHeight="1" x14ac:dyDescent="0.2">
      <c r="A11" s="147" t="s">
        <v>46</v>
      </c>
      <c r="B11" s="148"/>
      <c r="C11" s="148"/>
      <c r="D11" s="148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1:22" s="6" customFormat="1" ht="16.5" customHeight="1" x14ac:dyDescent="0.2">
      <c r="A12" s="18">
        <v>1</v>
      </c>
      <c r="B12" s="8" t="s">
        <v>112</v>
      </c>
      <c r="C12" s="133">
        <v>1980</v>
      </c>
      <c r="D12" s="132"/>
      <c r="E12" s="132" t="s">
        <v>97</v>
      </c>
      <c r="F12" s="125">
        <v>3</v>
      </c>
      <c r="G12" s="125">
        <v>3</v>
      </c>
      <c r="H12" s="126">
        <v>1353.4</v>
      </c>
      <c r="I12" s="126">
        <v>771.3</v>
      </c>
      <c r="J12" s="126">
        <v>541.6</v>
      </c>
      <c r="K12" s="126">
        <v>73</v>
      </c>
      <c r="L12" s="126">
        <f>'виды работ '!C10</f>
        <v>714982</v>
      </c>
      <c r="M12" s="126">
        <v>0</v>
      </c>
      <c r="N12" s="88">
        <v>296003</v>
      </c>
      <c r="O12" s="88">
        <v>142996</v>
      </c>
      <c r="P12" s="126">
        <v>275983</v>
      </c>
      <c r="Q12" s="126">
        <f>L12/H12</f>
        <v>528.28579872912655</v>
      </c>
      <c r="R12" s="126">
        <v>14593.7</v>
      </c>
      <c r="S12" s="126" t="s">
        <v>107</v>
      </c>
      <c r="T12" s="129" t="s">
        <v>102</v>
      </c>
      <c r="U12" s="31">
        <f>N12+O12+P12</f>
        <v>714982</v>
      </c>
      <c r="V12" s="31">
        <f>U12-L12</f>
        <v>0</v>
      </c>
    </row>
    <row r="13" spans="1:22" s="6" customFormat="1" ht="16.5" customHeight="1" x14ac:dyDescent="0.2">
      <c r="A13" s="151" t="s">
        <v>17</v>
      </c>
      <c r="B13" s="152"/>
      <c r="C13" s="129" t="s">
        <v>98</v>
      </c>
      <c r="D13" s="129" t="s">
        <v>98</v>
      </c>
      <c r="E13" s="129" t="s">
        <v>98</v>
      </c>
      <c r="F13" s="129" t="s">
        <v>98</v>
      </c>
      <c r="G13" s="129" t="s">
        <v>98</v>
      </c>
      <c r="H13" s="126">
        <f t="shared" ref="H13:P13" si="0">SUM(H12:H12)</f>
        <v>1353.4</v>
      </c>
      <c r="I13" s="126">
        <f t="shared" si="0"/>
        <v>771.3</v>
      </c>
      <c r="J13" s="126">
        <f t="shared" si="0"/>
        <v>541.6</v>
      </c>
      <c r="K13" s="126">
        <f t="shared" si="0"/>
        <v>73</v>
      </c>
      <c r="L13" s="126">
        <f t="shared" si="0"/>
        <v>714982</v>
      </c>
      <c r="M13" s="126">
        <f t="shared" si="0"/>
        <v>0</v>
      </c>
      <c r="N13" s="126">
        <f t="shared" si="0"/>
        <v>296003</v>
      </c>
      <c r="O13" s="126">
        <f t="shared" si="0"/>
        <v>142996</v>
      </c>
      <c r="P13" s="126">
        <f t="shared" si="0"/>
        <v>275983</v>
      </c>
      <c r="Q13" s="126">
        <f>L13/H13</f>
        <v>528.28579872912655</v>
      </c>
      <c r="R13" s="129" t="s">
        <v>98</v>
      </c>
      <c r="S13" s="126" t="s">
        <v>98</v>
      </c>
      <c r="T13" s="129" t="s">
        <v>98</v>
      </c>
      <c r="U13" s="31">
        <f t="shared" ref="U13:U81" si="1">N13+O13+P13</f>
        <v>714982</v>
      </c>
      <c r="V13" s="31">
        <f t="shared" ref="V13:V81" si="2">U13-L13</f>
        <v>0</v>
      </c>
    </row>
    <row r="14" spans="1:22" s="7" customFormat="1" ht="16.5" customHeight="1" x14ac:dyDescent="0.2">
      <c r="A14" s="153" t="s">
        <v>47</v>
      </c>
      <c r="B14" s="154"/>
      <c r="C14" s="155"/>
      <c r="D14" s="127" t="s">
        <v>98</v>
      </c>
      <c r="E14" s="127" t="s">
        <v>98</v>
      </c>
      <c r="F14" s="127" t="s">
        <v>98</v>
      </c>
      <c r="G14" s="127" t="s">
        <v>98</v>
      </c>
      <c r="H14" s="130">
        <f>H13</f>
        <v>1353.4</v>
      </c>
      <c r="I14" s="130">
        <f t="shared" ref="I14:K14" si="3">I13</f>
        <v>771.3</v>
      </c>
      <c r="J14" s="130">
        <f t="shared" si="3"/>
        <v>541.6</v>
      </c>
      <c r="K14" s="130">
        <f t="shared" si="3"/>
        <v>73</v>
      </c>
      <c r="L14" s="130">
        <f>L13</f>
        <v>714982</v>
      </c>
      <c r="M14" s="130">
        <f t="shared" ref="M14:P14" si="4">M13</f>
        <v>0</v>
      </c>
      <c r="N14" s="130">
        <f t="shared" si="4"/>
        <v>296003</v>
      </c>
      <c r="O14" s="130">
        <f t="shared" si="4"/>
        <v>142996</v>
      </c>
      <c r="P14" s="130">
        <f t="shared" si="4"/>
        <v>275983</v>
      </c>
      <c r="Q14" s="130">
        <f t="shared" ref="Q14" si="5">L14/H14</f>
        <v>528.28579872912655</v>
      </c>
      <c r="R14" s="127" t="s">
        <v>98</v>
      </c>
      <c r="S14" s="130" t="s">
        <v>98</v>
      </c>
      <c r="T14" s="127" t="s">
        <v>98</v>
      </c>
      <c r="U14" s="31">
        <f t="shared" si="1"/>
        <v>714982</v>
      </c>
      <c r="V14" s="31">
        <f t="shared" si="2"/>
        <v>0</v>
      </c>
    </row>
    <row r="15" spans="1:22" s="6" customFormat="1" ht="16.5" customHeight="1" x14ac:dyDescent="0.2">
      <c r="A15" s="145" t="s">
        <v>48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31">
        <f t="shared" si="1"/>
        <v>0</v>
      </c>
      <c r="V15" s="31">
        <f t="shared" si="2"/>
        <v>0</v>
      </c>
    </row>
    <row r="16" spans="1:22" s="6" customFormat="1" ht="16.5" customHeight="1" x14ac:dyDescent="0.2">
      <c r="A16" s="153" t="s">
        <v>113</v>
      </c>
      <c r="B16" s="154"/>
      <c r="C16" s="154"/>
      <c r="D16" s="154"/>
      <c r="E16" s="155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31">
        <f t="shared" si="1"/>
        <v>0</v>
      </c>
      <c r="V16" s="31">
        <f t="shared" si="2"/>
        <v>0</v>
      </c>
    </row>
    <row r="17" spans="1:22" s="6" customFormat="1" ht="16.5" customHeight="1" x14ac:dyDescent="0.2">
      <c r="A17" s="19">
        <f>A12+1</f>
        <v>2</v>
      </c>
      <c r="B17" s="8" t="s">
        <v>114</v>
      </c>
      <c r="C17" s="133">
        <v>1977</v>
      </c>
      <c r="D17" s="133"/>
      <c r="E17" s="132" t="s">
        <v>99</v>
      </c>
      <c r="F17" s="125">
        <v>5</v>
      </c>
      <c r="G17" s="125">
        <v>6</v>
      </c>
      <c r="H17" s="126">
        <v>5416.8</v>
      </c>
      <c r="I17" s="126">
        <v>4833</v>
      </c>
      <c r="J17" s="126">
        <v>3574</v>
      </c>
      <c r="K17" s="126">
        <v>252</v>
      </c>
      <c r="L17" s="129">
        <f>'виды работ '!C15</f>
        <v>1880963</v>
      </c>
      <c r="M17" s="126">
        <v>0</v>
      </c>
      <c r="N17" s="88">
        <v>778719</v>
      </c>
      <c r="O17" s="88">
        <v>376192</v>
      </c>
      <c r="P17" s="129">
        <v>726052</v>
      </c>
      <c r="Q17" s="126">
        <f>L17/H17</f>
        <v>347.24616009452075</v>
      </c>
      <c r="R17" s="126">
        <v>14593.7</v>
      </c>
      <c r="S17" s="126" t="s">
        <v>107</v>
      </c>
      <c r="T17" s="129" t="s">
        <v>102</v>
      </c>
      <c r="U17" s="31">
        <f t="shared" si="1"/>
        <v>1880963</v>
      </c>
      <c r="V17" s="31">
        <f t="shared" si="2"/>
        <v>0</v>
      </c>
    </row>
    <row r="18" spans="1:22" s="6" customFormat="1" ht="16.5" customHeight="1" x14ac:dyDescent="0.2">
      <c r="A18" s="151" t="s">
        <v>17</v>
      </c>
      <c r="B18" s="152"/>
      <c r="C18" s="129" t="s">
        <v>98</v>
      </c>
      <c r="D18" s="129" t="s">
        <v>98</v>
      </c>
      <c r="E18" s="129" t="s">
        <v>98</v>
      </c>
      <c r="F18" s="129" t="s">
        <v>98</v>
      </c>
      <c r="G18" s="129" t="s">
        <v>98</v>
      </c>
      <c r="H18" s="126">
        <f t="shared" ref="H18:P18" si="6">SUM(H17:H17)</f>
        <v>5416.8</v>
      </c>
      <c r="I18" s="126">
        <f t="shared" si="6"/>
        <v>4833</v>
      </c>
      <c r="J18" s="126">
        <f t="shared" si="6"/>
        <v>3574</v>
      </c>
      <c r="K18" s="126">
        <f t="shared" si="6"/>
        <v>252</v>
      </c>
      <c r="L18" s="126">
        <f t="shared" si="6"/>
        <v>1880963</v>
      </c>
      <c r="M18" s="126">
        <f t="shared" si="6"/>
        <v>0</v>
      </c>
      <c r="N18" s="126">
        <f t="shared" si="6"/>
        <v>778719</v>
      </c>
      <c r="O18" s="126">
        <f t="shared" si="6"/>
        <v>376192</v>
      </c>
      <c r="P18" s="126">
        <f t="shared" si="6"/>
        <v>726052</v>
      </c>
      <c r="Q18" s="126">
        <f>L18/H18</f>
        <v>347.24616009452075</v>
      </c>
      <c r="R18" s="129" t="s">
        <v>98</v>
      </c>
      <c r="S18" s="126" t="s">
        <v>98</v>
      </c>
      <c r="T18" s="129" t="s">
        <v>98</v>
      </c>
      <c r="U18" s="31">
        <f t="shared" si="1"/>
        <v>1880963</v>
      </c>
      <c r="V18" s="31">
        <f t="shared" si="2"/>
        <v>0</v>
      </c>
    </row>
    <row r="19" spans="1:22" s="6" customFormat="1" ht="16.5" customHeight="1" x14ac:dyDescent="0.2">
      <c r="A19" s="153" t="s">
        <v>115</v>
      </c>
      <c r="B19" s="154"/>
      <c r="C19" s="154"/>
      <c r="D19" s="154"/>
      <c r="E19" s="155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31">
        <f t="shared" si="1"/>
        <v>0</v>
      </c>
      <c r="V19" s="31">
        <f t="shared" si="2"/>
        <v>0</v>
      </c>
    </row>
    <row r="20" spans="1:22" s="6" customFormat="1" ht="16.5" customHeight="1" x14ac:dyDescent="0.2">
      <c r="A20" s="19">
        <f>A17+1</f>
        <v>3</v>
      </c>
      <c r="B20" s="8" t="s">
        <v>116</v>
      </c>
      <c r="C20" s="132">
        <v>1961</v>
      </c>
      <c r="D20" s="133"/>
      <c r="E20" s="132" t="s">
        <v>97</v>
      </c>
      <c r="F20" s="125">
        <v>2</v>
      </c>
      <c r="G20" s="125">
        <v>2</v>
      </c>
      <c r="H20" s="126">
        <v>472.3</v>
      </c>
      <c r="I20" s="126">
        <v>455.7</v>
      </c>
      <c r="J20" s="126">
        <v>162</v>
      </c>
      <c r="K20" s="129">
        <v>33</v>
      </c>
      <c r="L20" s="129">
        <f>'виды работ '!C18</f>
        <v>1637282</v>
      </c>
      <c r="M20" s="126">
        <v>0</v>
      </c>
      <c r="N20" s="88">
        <v>677835</v>
      </c>
      <c r="O20" s="88">
        <v>327456</v>
      </c>
      <c r="P20" s="129">
        <v>631991</v>
      </c>
      <c r="Q20" s="126">
        <f>L20/H20</f>
        <v>3466.6144399745922</v>
      </c>
      <c r="R20" s="126">
        <v>14593.7</v>
      </c>
      <c r="S20" s="126" t="s">
        <v>107</v>
      </c>
      <c r="T20" s="129" t="s">
        <v>102</v>
      </c>
      <c r="U20" s="31">
        <f t="shared" si="1"/>
        <v>1637282</v>
      </c>
      <c r="V20" s="31">
        <f t="shared" si="2"/>
        <v>0</v>
      </c>
    </row>
    <row r="21" spans="1:22" s="6" customFormat="1" ht="16.5" customHeight="1" x14ac:dyDescent="0.2">
      <c r="A21" s="151" t="s">
        <v>17</v>
      </c>
      <c r="B21" s="152"/>
      <c r="C21" s="129" t="s">
        <v>98</v>
      </c>
      <c r="D21" s="129" t="s">
        <v>98</v>
      </c>
      <c r="E21" s="129" t="s">
        <v>98</v>
      </c>
      <c r="F21" s="129" t="s">
        <v>98</v>
      </c>
      <c r="G21" s="129" t="s">
        <v>98</v>
      </c>
      <c r="H21" s="126">
        <f t="shared" ref="H21:P21" si="7">SUM(H20:H20)</f>
        <v>472.3</v>
      </c>
      <c r="I21" s="126">
        <f t="shared" si="7"/>
        <v>455.7</v>
      </c>
      <c r="J21" s="126">
        <f t="shared" si="7"/>
        <v>162</v>
      </c>
      <c r="K21" s="126">
        <f t="shared" si="7"/>
        <v>33</v>
      </c>
      <c r="L21" s="126">
        <f t="shared" si="7"/>
        <v>1637282</v>
      </c>
      <c r="M21" s="126">
        <f t="shared" si="7"/>
        <v>0</v>
      </c>
      <c r="N21" s="126">
        <f t="shared" si="7"/>
        <v>677835</v>
      </c>
      <c r="O21" s="126">
        <f t="shared" si="7"/>
        <v>327456</v>
      </c>
      <c r="P21" s="126">
        <f t="shared" si="7"/>
        <v>631991</v>
      </c>
      <c r="Q21" s="126">
        <f>L21/H21</f>
        <v>3466.6144399745922</v>
      </c>
      <c r="R21" s="129" t="s">
        <v>98</v>
      </c>
      <c r="S21" s="126" t="s">
        <v>98</v>
      </c>
      <c r="T21" s="129" t="s">
        <v>98</v>
      </c>
      <c r="U21" s="31">
        <f t="shared" si="1"/>
        <v>1637282</v>
      </c>
      <c r="V21" s="31">
        <f t="shared" si="2"/>
        <v>0</v>
      </c>
    </row>
    <row r="22" spans="1:22" s="6" customFormat="1" ht="16.5" customHeight="1" x14ac:dyDescent="0.2">
      <c r="A22" s="159" t="s">
        <v>118</v>
      </c>
      <c r="B22" s="159"/>
      <c r="C22" s="159"/>
      <c r="D22" s="159"/>
      <c r="E22" s="15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31">
        <f t="shared" si="1"/>
        <v>0</v>
      </c>
      <c r="V22" s="31">
        <f t="shared" si="2"/>
        <v>0</v>
      </c>
    </row>
    <row r="23" spans="1:22" s="6" customFormat="1" ht="16.5" customHeight="1" x14ac:dyDescent="0.2">
      <c r="A23" s="21">
        <f>A20+1</f>
        <v>4</v>
      </c>
      <c r="B23" s="8" t="s">
        <v>119</v>
      </c>
      <c r="C23" s="132">
        <v>1963</v>
      </c>
      <c r="D23" s="133"/>
      <c r="E23" s="132" t="s">
        <v>97</v>
      </c>
      <c r="F23" s="125">
        <v>2</v>
      </c>
      <c r="G23" s="125">
        <v>2</v>
      </c>
      <c r="H23" s="126">
        <v>402.9</v>
      </c>
      <c r="I23" s="126">
        <v>273</v>
      </c>
      <c r="J23" s="126">
        <v>0</v>
      </c>
      <c r="K23" s="129">
        <v>28</v>
      </c>
      <c r="L23" s="126">
        <f>'виды работ '!C21</f>
        <v>1619539</v>
      </c>
      <c r="M23" s="126">
        <v>0</v>
      </c>
      <c r="N23" s="88">
        <v>670490</v>
      </c>
      <c r="O23" s="88">
        <v>323907</v>
      </c>
      <c r="P23" s="129">
        <v>625142</v>
      </c>
      <c r="Q23" s="126">
        <f>L23/H23</f>
        <v>4019.7046413502112</v>
      </c>
      <c r="R23" s="126">
        <v>14593.7</v>
      </c>
      <c r="S23" s="126" t="s">
        <v>107</v>
      </c>
      <c r="T23" s="129" t="s">
        <v>102</v>
      </c>
      <c r="U23" s="31">
        <f t="shared" si="1"/>
        <v>1619539</v>
      </c>
      <c r="V23" s="31">
        <f t="shared" si="2"/>
        <v>0</v>
      </c>
    </row>
    <row r="24" spans="1:22" s="6" customFormat="1" ht="16.5" customHeight="1" x14ac:dyDescent="0.2">
      <c r="A24" s="151" t="s">
        <v>17</v>
      </c>
      <c r="B24" s="152"/>
      <c r="C24" s="129" t="s">
        <v>98</v>
      </c>
      <c r="D24" s="129" t="s">
        <v>98</v>
      </c>
      <c r="E24" s="129" t="s">
        <v>98</v>
      </c>
      <c r="F24" s="129" t="s">
        <v>98</v>
      </c>
      <c r="G24" s="129" t="s">
        <v>98</v>
      </c>
      <c r="H24" s="126">
        <f t="shared" ref="H24:P24" si="8">SUM(H23:H23)</f>
        <v>402.9</v>
      </c>
      <c r="I24" s="126">
        <f t="shared" si="8"/>
        <v>273</v>
      </c>
      <c r="J24" s="126">
        <f t="shared" si="8"/>
        <v>0</v>
      </c>
      <c r="K24" s="126">
        <f t="shared" si="8"/>
        <v>28</v>
      </c>
      <c r="L24" s="126">
        <f t="shared" si="8"/>
        <v>1619539</v>
      </c>
      <c r="M24" s="126">
        <f t="shared" si="8"/>
        <v>0</v>
      </c>
      <c r="N24" s="126">
        <f t="shared" si="8"/>
        <v>670490</v>
      </c>
      <c r="O24" s="126">
        <f t="shared" si="8"/>
        <v>323907</v>
      </c>
      <c r="P24" s="126">
        <f t="shared" si="8"/>
        <v>625142</v>
      </c>
      <c r="Q24" s="126">
        <f>L24/H24</f>
        <v>4019.7046413502112</v>
      </c>
      <c r="R24" s="129" t="s">
        <v>98</v>
      </c>
      <c r="S24" s="126" t="s">
        <v>98</v>
      </c>
      <c r="T24" s="129" t="s">
        <v>98</v>
      </c>
      <c r="U24" s="31">
        <f t="shared" si="1"/>
        <v>1619539</v>
      </c>
      <c r="V24" s="31">
        <f t="shared" si="2"/>
        <v>0</v>
      </c>
    </row>
    <row r="25" spans="1:22" s="7" customFormat="1" ht="16.5" customHeight="1" x14ac:dyDescent="0.2">
      <c r="A25" s="153" t="s">
        <v>49</v>
      </c>
      <c r="B25" s="154"/>
      <c r="C25" s="155"/>
      <c r="D25" s="127" t="s">
        <v>98</v>
      </c>
      <c r="E25" s="127" t="s">
        <v>98</v>
      </c>
      <c r="F25" s="127" t="s">
        <v>98</v>
      </c>
      <c r="G25" s="127" t="s">
        <v>98</v>
      </c>
      <c r="H25" s="130">
        <f>H18+H21+H24</f>
        <v>6292</v>
      </c>
      <c r="I25" s="130">
        <f t="shared" ref="I25:P25" si="9">I18+I21+I24</f>
        <v>5561.7</v>
      </c>
      <c r="J25" s="130">
        <f t="shared" si="9"/>
        <v>3736</v>
      </c>
      <c r="K25" s="130">
        <f t="shared" si="9"/>
        <v>313</v>
      </c>
      <c r="L25" s="130">
        <f t="shared" si="9"/>
        <v>5137784</v>
      </c>
      <c r="M25" s="130">
        <f t="shared" si="9"/>
        <v>0</v>
      </c>
      <c r="N25" s="130">
        <f t="shared" si="9"/>
        <v>2127044</v>
      </c>
      <c r="O25" s="130">
        <f t="shared" si="9"/>
        <v>1027555</v>
      </c>
      <c r="P25" s="130">
        <f t="shared" si="9"/>
        <v>1983185</v>
      </c>
      <c r="Q25" s="126">
        <f>L25/H25</f>
        <v>816.55816910362364</v>
      </c>
      <c r="R25" s="127" t="s">
        <v>98</v>
      </c>
      <c r="S25" s="130" t="s">
        <v>98</v>
      </c>
      <c r="T25" s="127" t="s">
        <v>98</v>
      </c>
      <c r="U25" s="31">
        <f t="shared" si="1"/>
        <v>5137784</v>
      </c>
      <c r="V25" s="31">
        <f t="shared" si="2"/>
        <v>0</v>
      </c>
    </row>
    <row r="26" spans="1:22" s="6" customFormat="1" ht="16.5" customHeight="1" x14ac:dyDescent="0.2">
      <c r="A26" s="156" t="s">
        <v>16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31">
        <f t="shared" si="1"/>
        <v>0</v>
      </c>
      <c r="V26" s="31">
        <f t="shared" si="2"/>
        <v>0</v>
      </c>
    </row>
    <row r="27" spans="1:22" s="6" customFormat="1" ht="16.5" customHeight="1" x14ac:dyDescent="0.2">
      <c r="A27" s="164" t="s">
        <v>120</v>
      </c>
      <c r="B27" s="164"/>
      <c r="C27" s="164"/>
      <c r="D27" s="164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31">
        <f t="shared" si="1"/>
        <v>0</v>
      </c>
      <c r="V27" s="31">
        <f t="shared" si="2"/>
        <v>0</v>
      </c>
    </row>
    <row r="28" spans="1:22" s="6" customFormat="1" ht="16.5" customHeight="1" x14ac:dyDescent="0.2">
      <c r="A28" s="33">
        <f>A23+1</f>
        <v>5</v>
      </c>
      <c r="B28" s="8" t="s">
        <v>121</v>
      </c>
      <c r="C28" s="16">
        <v>1978</v>
      </c>
      <c r="D28" s="16"/>
      <c r="E28" s="132" t="s">
        <v>97</v>
      </c>
      <c r="F28" s="74">
        <v>2</v>
      </c>
      <c r="G28" s="74">
        <v>4</v>
      </c>
      <c r="H28" s="88">
        <v>1029.29</v>
      </c>
      <c r="I28" s="88">
        <v>742.93</v>
      </c>
      <c r="J28" s="88">
        <v>428.68</v>
      </c>
      <c r="K28" s="74">
        <v>22</v>
      </c>
      <c r="L28" s="126">
        <f>'виды работ '!C26</f>
        <v>236882</v>
      </c>
      <c r="M28" s="129">
        <v>0</v>
      </c>
      <c r="N28" s="88">
        <v>98070</v>
      </c>
      <c r="O28" s="88">
        <v>47376</v>
      </c>
      <c r="P28" s="126">
        <v>91436</v>
      </c>
      <c r="Q28" s="129">
        <f t="shared" ref="Q28" si="10">L28/H28</f>
        <v>230.1411652692633</v>
      </c>
      <c r="R28" s="126">
        <v>14593.7</v>
      </c>
      <c r="S28" s="126" t="s">
        <v>107</v>
      </c>
      <c r="T28" s="129" t="s">
        <v>102</v>
      </c>
      <c r="U28" s="31">
        <f t="shared" si="1"/>
        <v>236882</v>
      </c>
      <c r="V28" s="31">
        <f t="shared" si="2"/>
        <v>0</v>
      </c>
    </row>
    <row r="29" spans="1:22" s="6" customFormat="1" ht="16.5" customHeight="1" x14ac:dyDescent="0.2">
      <c r="A29" s="166" t="s">
        <v>17</v>
      </c>
      <c r="B29" s="166"/>
      <c r="C29" s="129" t="s">
        <v>98</v>
      </c>
      <c r="D29" s="129" t="s">
        <v>98</v>
      </c>
      <c r="E29" s="129" t="s">
        <v>98</v>
      </c>
      <c r="F29" s="129" t="s">
        <v>98</v>
      </c>
      <c r="G29" s="129" t="s">
        <v>98</v>
      </c>
      <c r="H29" s="126">
        <f>SUM(H28:H28)</f>
        <v>1029.29</v>
      </c>
      <c r="I29" s="126">
        <f t="shared" ref="I29:P29" si="11">SUM(I28:I28)</f>
        <v>742.93</v>
      </c>
      <c r="J29" s="126">
        <f t="shared" si="11"/>
        <v>428.68</v>
      </c>
      <c r="K29" s="125">
        <f t="shared" si="11"/>
        <v>22</v>
      </c>
      <c r="L29" s="126">
        <f t="shared" si="11"/>
        <v>236882</v>
      </c>
      <c r="M29" s="126">
        <f t="shared" si="11"/>
        <v>0</v>
      </c>
      <c r="N29" s="126">
        <f t="shared" si="11"/>
        <v>98070</v>
      </c>
      <c r="O29" s="126">
        <f t="shared" si="11"/>
        <v>47376</v>
      </c>
      <c r="P29" s="126">
        <f t="shared" si="11"/>
        <v>91436</v>
      </c>
      <c r="Q29" s="126">
        <f>L29/H29</f>
        <v>230.1411652692633</v>
      </c>
      <c r="R29" s="129" t="s">
        <v>98</v>
      </c>
      <c r="S29" s="126" t="s">
        <v>98</v>
      </c>
      <c r="T29" s="129" t="s">
        <v>98</v>
      </c>
      <c r="U29" s="31">
        <f t="shared" si="1"/>
        <v>236882</v>
      </c>
      <c r="V29" s="31">
        <f t="shared" si="2"/>
        <v>0</v>
      </c>
    </row>
    <row r="30" spans="1:22" s="7" customFormat="1" ht="16.5" customHeight="1" x14ac:dyDescent="0.2">
      <c r="A30" s="169" t="s">
        <v>18</v>
      </c>
      <c r="B30" s="169"/>
      <c r="C30" s="169"/>
      <c r="D30" s="127" t="s">
        <v>98</v>
      </c>
      <c r="E30" s="127" t="s">
        <v>98</v>
      </c>
      <c r="F30" s="127" t="s">
        <v>98</v>
      </c>
      <c r="G30" s="127" t="s">
        <v>98</v>
      </c>
      <c r="H30" s="130">
        <f>H29</f>
        <v>1029.29</v>
      </c>
      <c r="I30" s="130">
        <f t="shared" ref="I30:P30" si="12">I29</f>
        <v>742.93</v>
      </c>
      <c r="J30" s="130">
        <f t="shared" si="12"/>
        <v>428.68</v>
      </c>
      <c r="K30" s="14">
        <f t="shared" si="12"/>
        <v>22</v>
      </c>
      <c r="L30" s="130">
        <f t="shared" si="12"/>
        <v>236882</v>
      </c>
      <c r="M30" s="130">
        <f t="shared" si="12"/>
        <v>0</v>
      </c>
      <c r="N30" s="130">
        <f t="shared" si="12"/>
        <v>98070</v>
      </c>
      <c r="O30" s="130">
        <f t="shared" si="12"/>
        <v>47376</v>
      </c>
      <c r="P30" s="130">
        <f t="shared" si="12"/>
        <v>91436</v>
      </c>
      <c r="Q30" s="129">
        <f>L30/H30</f>
        <v>230.1411652692633</v>
      </c>
      <c r="R30" s="127" t="s">
        <v>98</v>
      </c>
      <c r="S30" s="130" t="s">
        <v>98</v>
      </c>
      <c r="T30" s="127" t="s">
        <v>98</v>
      </c>
      <c r="U30" s="31">
        <f t="shared" si="1"/>
        <v>236882</v>
      </c>
      <c r="V30" s="31">
        <f t="shared" si="2"/>
        <v>0</v>
      </c>
    </row>
    <row r="31" spans="1:22" s="6" customFormat="1" ht="16.5" customHeight="1" x14ac:dyDescent="0.2">
      <c r="A31" s="170" t="s">
        <v>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45"/>
      <c r="N31" s="145"/>
      <c r="O31" s="145"/>
      <c r="P31" s="145"/>
      <c r="Q31" s="145"/>
      <c r="R31" s="145"/>
      <c r="S31" s="145"/>
      <c r="T31" s="145"/>
      <c r="U31" s="31">
        <f t="shared" si="1"/>
        <v>0</v>
      </c>
      <c r="V31" s="31">
        <f t="shared" si="2"/>
        <v>0</v>
      </c>
    </row>
    <row r="32" spans="1:22" s="6" customFormat="1" ht="16.5" customHeight="1" x14ac:dyDescent="0.2">
      <c r="A32" s="160" t="s">
        <v>51</v>
      </c>
      <c r="B32" s="167"/>
      <c r="C32" s="167"/>
      <c r="D32" s="167"/>
      <c r="E32" s="168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31">
        <f t="shared" si="1"/>
        <v>0</v>
      </c>
      <c r="V32" s="31">
        <f t="shared" si="2"/>
        <v>0</v>
      </c>
    </row>
    <row r="33" spans="1:22" s="6" customFormat="1" ht="16.5" customHeight="1" x14ac:dyDescent="0.2">
      <c r="A33" s="21">
        <f>A28+1</f>
        <v>6</v>
      </c>
      <c r="B33" s="8" t="s">
        <v>126</v>
      </c>
      <c r="C33" s="26">
        <v>1987</v>
      </c>
      <c r="D33" s="16"/>
      <c r="E33" s="132" t="s">
        <v>99</v>
      </c>
      <c r="F33" s="74">
        <v>9</v>
      </c>
      <c r="G33" s="74">
        <v>5</v>
      </c>
      <c r="H33" s="102">
        <v>10591.9</v>
      </c>
      <c r="I33" s="102">
        <v>10591.9</v>
      </c>
      <c r="J33" s="88">
        <v>10337.299999999999</v>
      </c>
      <c r="K33" s="74">
        <v>590</v>
      </c>
      <c r="L33" s="129">
        <f>'виды работ '!C31</f>
        <v>13893157</v>
      </c>
      <c r="M33" s="129">
        <v>0</v>
      </c>
      <c r="N33" s="88">
        <v>5751767</v>
      </c>
      <c r="O33" s="88">
        <v>2778631</v>
      </c>
      <c r="P33" s="129">
        <v>5362759</v>
      </c>
      <c r="Q33" s="129">
        <f t="shared" ref="Q33:Q38" si="13">L33/H33</f>
        <v>1311.6775082846327</v>
      </c>
      <c r="R33" s="126">
        <v>14593.7</v>
      </c>
      <c r="S33" s="126" t="s">
        <v>107</v>
      </c>
      <c r="T33" s="129" t="s">
        <v>102</v>
      </c>
      <c r="U33" s="31">
        <f t="shared" ref="U33:U39" si="14">N33+O33+P33</f>
        <v>13893157</v>
      </c>
      <c r="V33" s="31">
        <f t="shared" ref="V33:V39" si="15">U33-L33</f>
        <v>0</v>
      </c>
    </row>
    <row r="34" spans="1:22" s="6" customFormat="1" ht="16.5" customHeight="1" x14ac:dyDescent="0.2">
      <c r="A34" s="21">
        <f>A33+1</f>
        <v>7</v>
      </c>
      <c r="B34" s="8" t="s">
        <v>127</v>
      </c>
      <c r="C34" s="26">
        <v>1988</v>
      </c>
      <c r="D34" s="16"/>
      <c r="E34" s="132" t="s">
        <v>99</v>
      </c>
      <c r="F34" s="74">
        <v>9</v>
      </c>
      <c r="G34" s="74">
        <v>8</v>
      </c>
      <c r="H34" s="90">
        <v>15552</v>
      </c>
      <c r="I34" s="90">
        <v>15552</v>
      </c>
      <c r="J34" s="88">
        <v>13920</v>
      </c>
      <c r="K34" s="74">
        <v>743</v>
      </c>
      <c r="L34" s="129">
        <f>'виды работ '!C32</f>
        <v>11398223</v>
      </c>
      <c r="M34" s="129">
        <v>0</v>
      </c>
      <c r="N34" s="88">
        <v>4718865</v>
      </c>
      <c r="O34" s="88">
        <v>2279644</v>
      </c>
      <c r="P34" s="129">
        <v>4399714</v>
      </c>
      <c r="Q34" s="129">
        <f t="shared" si="13"/>
        <v>732.910429526749</v>
      </c>
      <c r="R34" s="126">
        <v>14593.7</v>
      </c>
      <c r="S34" s="126" t="s">
        <v>107</v>
      </c>
      <c r="T34" s="129" t="s">
        <v>102</v>
      </c>
      <c r="U34" s="31">
        <f t="shared" si="14"/>
        <v>11398223</v>
      </c>
      <c r="V34" s="31">
        <f t="shared" si="15"/>
        <v>0</v>
      </c>
    </row>
    <row r="35" spans="1:22" s="6" customFormat="1" ht="16.5" customHeight="1" x14ac:dyDescent="0.2">
      <c r="A35" s="21">
        <f t="shared" ref="A35:A40" si="16">A34+1</f>
        <v>8</v>
      </c>
      <c r="B35" s="8" t="s">
        <v>128</v>
      </c>
      <c r="C35" s="16">
        <v>1989</v>
      </c>
      <c r="D35" s="16"/>
      <c r="E35" s="132" t="s">
        <v>99</v>
      </c>
      <c r="F35" s="74">
        <v>9</v>
      </c>
      <c r="G35" s="74">
        <v>3</v>
      </c>
      <c r="H35" s="88">
        <v>6280.5</v>
      </c>
      <c r="I35" s="88">
        <v>6280.5</v>
      </c>
      <c r="J35" s="88">
        <v>5652.8</v>
      </c>
      <c r="K35" s="74">
        <v>317</v>
      </c>
      <c r="L35" s="129">
        <f>'виды работ '!C33</f>
        <v>8411553</v>
      </c>
      <c r="M35" s="129">
        <v>0</v>
      </c>
      <c r="N35" s="88">
        <v>3482383</v>
      </c>
      <c r="O35" s="88">
        <v>1682310</v>
      </c>
      <c r="P35" s="129">
        <v>3246860</v>
      </c>
      <c r="Q35" s="129">
        <f t="shared" si="13"/>
        <v>1339.3126343443994</v>
      </c>
      <c r="R35" s="126">
        <v>14593.7</v>
      </c>
      <c r="S35" s="126" t="s">
        <v>107</v>
      </c>
      <c r="T35" s="129" t="s">
        <v>102</v>
      </c>
      <c r="U35" s="31">
        <f t="shared" si="14"/>
        <v>8411553</v>
      </c>
      <c r="V35" s="31">
        <f t="shared" si="15"/>
        <v>0</v>
      </c>
    </row>
    <row r="36" spans="1:22" s="6" customFormat="1" ht="16.5" customHeight="1" x14ac:dyDescent="0.2">
      <c r="A36" s="21">
        <f t="shared" si="16"/>
        <v>9</v>
      </c>
      <c r="B36" s="8" t="s">
        <v>123</v>
      </c>
      <c r="C36" s="26">
        <v>1988</v>
      </c>
      <c r="D36" s="16"/>
      <c r="E36" s="132" t="s">
        <v>99</v>
      </c>
      <c r="F36" s="74">
        <v>9</v>
      </c>
      <c r="G36" s="74">
        <v>2</v>
      </c>
      <c r="H36" s="88">
        <v>4770.3</v>
      </c>
      <c r="I36" s="88">
        <v>4770.3</v>
      </c>
      <c r="J36" s="88">
        <v>4074.2</v>
      </c>
      <c r="K36" s="74">
        <v>159</v>
      </c>
      <c r="L36" s="129">
        <f>'виды работ '!C34</f>
        <v>5588868</v>
      </c>
      <c r="M36" s="129">
        <v>0</v>
      </c>
      <c r="N36" s="88">
        <v>2313792</v>
      </c>
      <c r="O36" s="88">
        <v>1117773</v>
      </c>
      <c r="P36" s="129">
        <v>2157303</v>
      </c>
      <c r="Q36" s="129">
        <f t="shared" si="13"/>
        <v>1171.5967549210741</v>
      </c>
      <c r="R36" s="126">
        <v>14593.7</v>
      </c>
      <c r="S36" s="126" t="s">
        <v>107</v>
      </c>
      <c r="T36" s="129" t="s">
        <v>102</v>
      </c>
      <c r="U36" s="31">
        <f t="shared" si="14"/>
        <v>5588868</v>
      </c>
      <c r="V36" s="31">
        <f t="shared" si="15"/>
        <v>0</v>
      </c>
    </row>
    <row r="37" spans="1:22" s="6" customFormat="1" ht="16.5" customHeight="1" x14ac:dyDescent="0.2">
      <c r="A37" s="21">
        <f t="shared" si="16"/>
        <v>10</v>
      </c>
      <c r="B37" s="8" t="s">
        <v>124</v>
      </c>
      <c r="C37" s="26">
        <v>1988</v>
      </c>
      <c r="D37" s="16"/>
      <c r="E37" s="132" t="s">
        <v>99</v>
      </c>
      <c r="F37" s="74">
        <v>9</v>
      </c>
      <c r="G37" s="74">
        <v>2</v>
      </c>
      <c r="H37" s="88">
        <v>4770.3</v>
      </c>
      <c r="I37" s="88">
        <v>4770.3</v>
      </c>
      <c r="J37" s="88">
        <v>4023.2</v>
      </c>
      <c r="K37" s="74">
        <v>159</v>
      </c>
      <c r="L37" s="129">
        <f>'виды работ '!C35</f>
        <v>5588868</v>
      </c>
      <c r="M37" s="129">
        <v>0</v>
      </c>
      <c r="N37" s="88">
        <v>2313792</v>
      </c>
      <c r="O37" s="88">
        <v>1117773</v>
      </c>
      <c r="P37" s="129">
        <v>2157303</v>
      </c>
      <c r="Q37" s="129">
        <f t="shared" si="13"/>
        <v>1171.5967549210741</v>
      </c>
      <c r="R37" s="126">
        <v>14593.7</v>
      </c>
      <c r="S37" s="126" t="s">
        <v>107</v>
      </c>
      <c r="T37" s="129" t="s">
        <v>102</v>
      </c>
      <c r="U37" s="31">
        <f t="shared" si="14"/>
        <v>5588868</v>
      </c>
      <c r="V37" s="31">
        <f t="shared" si="15"/>
        <v>0</v>
      </c>
    </row>
    <row r="38" spans="1:22" s="6" customFormat="1" ht="16.5" customHeight="1" x14ac:dyDescent="0.2">
      <c r="A38" s="21">
        <f t="shared" si="16"/>
        <v>11</v>
      </c>
      <c r="B38" s="8" t="s">
        <v>125</v>
      </c>
      <c r="C38" s="26">
        <v>1988</v>
      </c>
      <c r="D38" s="16"/>
      <c r="E38" s="132" t="s">
        <v>97</v>
      </c>
      <c r="F38" s="74">
        <v>9</v>
      </c>
      <c r="G38" s="74">
        <v>1</v>
      </c>
      <c r="H38" s="88">
        <v>2221</v>
      </c>
      <c r="I38" s="88">
        <v>2221</v>
      </c>
      <c r="J38" s="88">
        <v>1941.4</v>
      </c>
      <c r="K38" s="74">
        <v>88</v>
      </c>
      <c r="L38" s="129">
        <f>'виды работ '!C36</f>
        <v>3116130</v>
      </c>
      <c r="M38" s="129">
        <v>0</v>
      </c>
      <c r="N38" s="88">
        <v>1290078</v>
      </c>
      <c r="O38" s="88">
        <v>623226</v>
      </c>
      <c r="P38" s="129">
        <v>1202826</v>
      </c>
      <c r="Q38" s="129">
        <f t="shared" si="13"/>
        <v>1403.0301665916254</v>
      </c>
      <c r="R38" s="126">
        <v>14593.7</v>
      </c>
      <c r="S38" s="126" t="s">
        <v>107</v>
      </c>
      <c r="T38" s="129" t="s">
        <v>102</v>
      </c>
      <c r="U38" s="31">
        <f t="shared" si="14"/>
        <v>3116130</v>
      </c>
      <c r="V38" s="31">
        <f t="shared" si="15"/>
        <v>0</v>
      </c>
    </row>
    <row r="39" spans="1:22" s="6" customFormat="1" ht="16.5" customHeight="1" x14ac:dyDescent="0.2">
      <c r="A39" s="21">
        <f t="shared" si="16"/>
        <v>12</v>
      </c>
      <c r="B39" s="8" t="s">
        <v>129</v>
      </c>
      <c r="C39" s="16">
        <v>1990</v>
      </c>
      <c r="D39" s="16"/>
      <c r="E39" s="132" t="s">
        <v>97</v>
      </c>
      <c r="F39" s="74">
        <v>16</v>
      </c>
      <c r="G39" s="74">
        <v>1</v>
      </c>
      <c r="H39" s="88">
        <v>6603.9</v>
      </c>
      <c r="I39" s="88">
        <v>6603.9</v>
      </c>
      <c r="J39" s="88">
        <v>5597.3</v>
      </c>
      <c r="K39" s="74">
        <v>249</v>
      </c>
      <c r="L39" s="129">
        <f>'виды работ '!C37</f>
        <v>7107728</v>
      </c>
      <c r="M39" s="129">
        <v>0</v>
      </c>
      <c r="N39" s="88">
        <v>2942600</v>
      </c>
      <c r="O39" s="88">
        <v>1421545</v>
      </c>
      <c r="P39" s="129">
        <v>2743583</v>
      </c>
      <c r="Q39" s="129">
        <f t="shared" ref="Q39" si="17">L39/H39</f>
        <v>1076.2924938294038</v>
      </c>
      <c r="R39" s="126">
        <v>14593.7</v>
      </c>
      <c r="S39" s="126" t="s">
        <v>107</v>
      </c>
      <c r="T39" s="129" t="s">
        <v>102</v>
      </c>
      <c r="U39" s="31">
        <f t="shared" si="14"/>
        <v>7107728</v>
      </c>
      <c r="V39" s="31">
        <f t="shared" si="15"/>
        <v>0</v>
      </c>
    </row>
    <row r="40" spans="1:22" s="6" customFormat="1" ht="16.5" customHeight="1" x14ac:dyDescent="0.2">
      <c r="A40" s="21">
        <f t="shared" si="16"/>
        <v>13</v>
      </c>
      <c r="B40" s="8" t="s">
        <v>122</v>
      </c>
      <c r="C40" s="16">
        <v>1993</v>
      </c>
      <c r="D40" s="16"/>
      <c r="E40" s="132" t="s">
        <v>99</v>
      </c>
      <c r="F40" s="74">
        <v>9</v>
      </c>
      <c r="G40" s="74">
        <v>3</v>
      </c>
      <c r="H40" s="88">
        <v>7161.3</v>
      </c>
      <c r="I40" s="88">
        <v>7161.3</v>
      </c>
      <c r="J40" s="88">
        <v>6186.7</v>
      </c>
      <c r="K40" s="74">
        <v>274</v>
      </c>
      <c r="L40" s="129">
        <f>'виды работ '!C38</f>
        <v>12918761</v>
      </c>
      <c r="M40" s="129">
        <v>0</v>
      </c>
      <c r="N40" s="88">
        <v>5348367</v>
      </c>
      <c r="O40" s="88">
        <v>2583752</v>
      </c>
      <c r="P40" s="129">
        <v>4986642</v>
      </c>
      <c r="Q40" s="129">
        <f t="shared" ref="Q40" si="18">L40/H40</f>
        <v>1803.9686928350998</v>
      </c>
      <c r="R40" s="126">
        <v>14593.7</v>
      </c>
      <c r="S40" s="126" t="s">
        <v>107</v>
      </c>
      <c r="T40" s="129" t="s">
        <v>102</v>
      </c>
      <c r="U40" s="31">
        <f t="shared" si="1"/>
        <v>12918761</v>
      </c>
      <c r="V40" s="31">
        <f t="shared" si="2"/>
        <v>0</v>
      </c>
    </row>
    <row r="41" spans="1:22" s="6" customFormat="1" ht="16.5" customHeight="1" x14ac:dyDescent="0.2">
      <c r="A41" s="151" t="s">
        <v>17</v>
      </c>
      <c r="B41" s="152"/>
      <c r="C41" s="129" t="s">
        <v>98</v>
      </c>
      <c r="D41" s="129" t="s">
        <v>98</v>
      </c>
      <c r="E41" s="129" t="s">
        <v>98</v>
      </c>
      <c r="F41" s="129" t="s">
        <v>98</v>
      </c>
      <c r="G41" s="129" t="s">
        <v>98</v>
      </c>
      <c r="H41" s="24">
        <f>SUM(H33:H40)</f>
        <v>57951.200000000012</v>
      </c>
      <c r="I41" s="24">
        <f t="shared" ref="I41:P41" si="19">SUM(I33:I40)</f>
        <v>57951.200000000012</v>
      </c>
      <c r="J41" s="24">
        <f t="shared" si="19"/>
        <v>51732.899999999994</v>
      </c>
      <c r="K41" s="25">
        <f t="shared" si="19"/>
        <v>2579</v>
      </c>
      <c r="L41" s="24">
        <f t="shared" si="19"/>
        <v>68023288</v>
      </c>
      <c r="M41" s="24">
        <f t="shared" si="19"/>
        <v>0</v>
      </c>
      <c r="N41" s="24">
        <f t="shared" si="19"/>
        <v>28161644</v>
      </c>
      <c r="O41" s="24">
        <f t="shared" si="19"/>
        <v>13604654</v>
      </c>
      <c r="P41" s="24">
        <f t="shared" si="19"/>
        <v>26256990</v>
      </c>
      <c r="Q41" s="129">
        <f>L41/H41</f>
        <v>1173.8029238393681</v>
      </c>
      <c r="R41" s="129" t="s">
        <v>98</v>
      </c>
      <c r="S41" s="24" t="s">
        <v>98</v>
      </c>
      <c r="T41" s="129" t="s">
        <v>98</v>
      </c>
      <c r="U41" s="31">
        <f t="shared" si="1"/>
        <v>68023288</v>
      </c>
      <c r="V41" s="31">
        <f t="shared" si="2"/>
        <v>0</v>
      </c>
    </row>
    <row r="42" spans="1:22" s="6" customFormat="1" ht="16.5" customHeight="1" x14ac:dyDescent="0.2">
      <c r="A42" s="160" t="s">
        <v>130</v>
      </c>
      <c r="B42" s="167"/>
      <c r="C42" s="167"/>
      <c r="D42" s="167"/>
      <c r="E42" s="168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31">
        <f t="shared" si="1"/>
        <v>0</v>
      </c>
      <c r="V42" s="31">
        <f t="shared" si="2"/>
        <v>0</v>
      </c>
    </row>
    <row r="43" spans="1:22" s="6" customFormat="1" ht="16.5" customHeight="1" x14ac:dyDescent="0.2">
      <c r="A43" s="33">
        <f>A40+1</f>
        <v>14</v>
      </c>
      <c r="B43" s="8" t="s">
        <v>132</v>
      </c>
      <c r="C43" s="16">
        <v>1978</v>
      </c>
      <c r="D43" s="133"/>
      <c r="E43" s="132" t="s">
        <v>99</v>
      </c>
      <c r="F43" s="74">
        <v>5</v>
      </c>
      <c r="G43" s="74">
        <v>3</v>
      </c>
      <c r="H43" s="88">
        <v>3115.7</v>
      </c>
      <c r="I43" s="88">
        <v>2874.7</v>
      </c>
      <c r="J43" s="88">
        <v>2444.5</v>
      </c>
      <c r="K43" s="74">
        <v>156</v>
      </c>
      <c r="L43" s="24">
        <f>'виды работ '!C41</f>
        <v>6924159</v>
      </c>
      <c r="M43" s="129">
        <v>0</v>
      </c>
      <c r="N43" s="88">
        <v>2866602</v>
      </c>
      <c r="O43" s="88">
        <v>1384831</v>
      </c>
      <c r="P43" s="129">
        <v>2672726</v>
      </c>
      <c r="Q43" s="129">
        <f>L43/H43</f>
        <v>2222.3445774625288</v>
      </c>
      <c r="R43" s="126">
        <v>14593.7</v>
      </c>
      <c r="S43" s="126" t="s">
        <v>107</v>
      </c>
      <c r="T43" s="129" t="s">
        <v>102</v>
      </c>
      <c r="U43" s="31">
        <f t="shared" si="1"/>
        <v>6924159</v>
      </c>
      <c r="V43" s="31">
        <f t="shared" si="2"/>
        <v>0</v>
      </c>
    </row>
    <row r="44" spans="1:22" s="6" customFormat="1" ht="16.5" customHeight="1" x14ac:dyDescent="0.2">
      <c r="A44" s="33">
        <f>A43+1</f>
        <v>15</v>
      </c>
      <c r="B44" s="8" t="s">
        <v>131</v>
      </c>
      <c r="C44" s="16">
        <v>1936</v>
      </c>
      <c r="D44" s="133"/>
      <c r="E44" s="132" t="s">
        <v>97</v>
      </c>
      <c r="F44" s="74">
        <v>4</v>
      </c>
      <c r="G44" s="74">
        <v>3</v>
      </c>
      <c r="H44" s="88">
        <v>1784.2</v>
      </c>
      <c r="I44" s="88">
        <v>1664.8</v>
      </c>
      <c r="J44" s="88">
        <v>876.7</v>
      </c>
      <c r="K44" s="74">
        <v>79</v>
      </c>
      <c r="L44" s="24">
        <f>'виды работ '!C42</f>
        <v>2689658</v>
      </c>
      <c r="M44" s="129">
        <v>0</v>
      </c>
      <c r="N44" s="88">
        <v>1113519</v>
      </c>
      <c r="O44" s="88">
        <v>537931</v>
      </c>
      <c r="P44" s="129">
        <v>1038208</v>
      </c>
      <c r="Q44" s="129">
        <f t="shared" ref="Q44" si="20">L44/H44</f>
        <v>1507.4868288308485</v>
      </c>
      <c r="R44" s="126">
        <v>14593.7</v>
      </c>
      <c r="S44" s="126" t="s">
        <v>107</v>
      </c>
      <c r="T44" s="129" t="s">
        <v>102</v>
      </c>
      <c r="U44" s="31">
        <f t="shared" si="1"/>
        <v>2689658</v>
      </c>
      <c r="V44" s="31">
        <f t="shared" si="2"/>
        <v>0</v>
      </c>
    </row>
    <row r="45" spans="1:22" s="6" customFormat="1" ht="16.5" customHeight="1" x14ac:dyDescent="0.2">
      <c r="A45" s="151" t="s">
        <v>17</v>
      </c>
      <c r="B45" s="152"/>
      <c r="C45" s="129" t="s">
        <v>98</v>
      </c>
      <c r="D45" s="129" t="s">
        <v>98</v>
      </c>
      <c r="E45" s="129" t="s">
        <v>98</v>
      </c>
      <c r="F45" s="129" t="s">
        <v>98</v>
      </c>
      <c r="G45" s="129" t="s">
        <v>98</v>
      </c>
      <c r="H45" s="24">
        <f>SUM(H43:H44)</f>
        <v>4899.8999999999996</v>
      </c>
      <c r="I45" s="24">
        <f t="shared" ref="I45:O45" si="21">SUM(I43:I44)</f>
        <v>4539.5</v>
      </c>
      <c r="J45" s="24">
        <f t="shared" si="21"/>
        <v>3321.2</v>
      </c>
      <c r="K45" s="25">
        <f t="shared" si="21"/>
        <v>235</v>
      </c>
      <c r="L45" s="24">
        <f>SUM(L43:L44)</f>
        <v>9613817</v>
      </c>
      <c r="M45" s="24">
        <f t="shared" si="21"/>
        <v>0</v>
      </c>
      <c r="N45" s="24">
        <f t="shared" si="21"/>
        <v>3980121</v>
      </c>
      <c r="O45" s="24">
        <f t="shared" si="21"/>
        <v>1922762</v>
      </c>
      <c r="P45" s="24">
        <f>SUM(P43:P44)</f>
        <v>3710934</v>
      </c>
      <c r="Q45" s="129">
        <f>L45/H45</f>
        <v>1962.0435110920632</v>
      </c>
      <c r="R45" s="129" t="s">
        <v>98</v>
      </c>
      <c r="S45" s="24" t="s">
        <v>98</v>
      </c>
      <c r="T45" s="129" t="s">
        <v>98</v>
      </c>
      <c r="U45" s="31">
        <f t="shared" si="1"/>
        <v>9613817</v>
      </c>
      <c r="V45" s="31">
        <f t="shared" si="2"/>
        <v>0</v>
      </c>
    </row>
    <row r="46" spans="1:22" s="6" customFormat="1" ht="16.5" customHeight="1" x14ac:dyDescent="0.2">
      <c r="A46" s="160" t="s">
        <v>133</v>
      </c>
      <c r="B46" s="161"/>
      <c r="C46" s="161"/>
      <c r="D46" s="161"/>
      <c r="E46" s="162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31">
        <f t="shared" si="1"/>
        <v>0</v>
      </c>
      <c r="V46" s="31">
        <f t="shared" si="2"/>
        <v>0</v>
      </c>
    </row>
    <row r="47" spans="1:22" s="6" customFormat="1" ht="16.5" customHeight="1" x14ac:dyDescent="0.2">
      <c r="A47" s="21">
        <f>A44+1</f>
        <v>16</v>
      </c>
      <c r="B47" s="8" t="s">
        <v>134</v>
      </c>
      <c r="C47" s="132">
        <v>1986</v>
      </c>
      <c r="D47" s="132"/>
      <c r="E47" s="132" t="s">
        <v>99</v>
      </c>
      <c r="F47" s="33">
        <v>12</v>
      </c>
      <c r="G47" s="33">
        <v>3</v>
      </c>
      <c r="H47" s="129">
        <v>12400.9</v>
      </c>
      <c r="I47" s="129">
        <v>10522.2</v>
      </c>
      <c r="J47" s="129">
        <v>10066.200000000001</v>
      </c>
      <c r="K47" s="33">
        <v>545</v>
      </c>
      <c r="L47" s="129">
        <f>'виды работ '!C45</f>
        <v>14409468</v>
      </c>
      <c r="M47" s="129">
        <v>0</v>
      </c>
      <c r="N47" s="88">
        <v>5965520</v>
      </c>
      <c r="O47" s="88">
        <v>2881893</v>
      </c>
      <c r="P47" s="129">
        <v>5562055</v>
      </c>
      <c r="Q47" s="129">
        <f>L47/H47</f>
        <v>1161.9695344692725</v>
      </c>
      <c r="R47" s="126">
        <v>14593.7</v>
      </c>
      <c r="S47" s="126" t="s">
        <v>107</v>
      </c>
      <c r="T47" s="129" t="s">
        <v>102</v>
      </c>
      <c r="U47" s="31">
        <f t="shared" si="1"/>
        <v>14409468</v>
      </c>
      <c r="V47" s="31">
        <f t="shared" si="2"/>
        <v>0</v>
      </c>
    </row>
    <row r="48" spans="1:22" s="6" customFormat="1" ht="16.5" customHeight="1" x14ac:dyDescent="0.2">
      <c r="A48" s="151" t="s">
        <v>17</v>
      </c>
      <c r="B48" s="152"/>
      <c r="C48" s="129" t="s">
        <v>98</v>
      </c>
      <c r="D48" s="129" t="s">
        <v>98</v>
      </c>
      <c r="E48" s="129" t="s">
        <v>98</v>
      </c>
      <c r="F48" s="129" t="s">
        <v>98</v>
      </c>
      <c r="G48" s="129" t="s">
        <v>98</v>
      </c>
      <c r="H48" s="24">
        <f t="shared" ref="H48:P48" si="22">SUM(H47:H47)</f>
        <v>12400.9</v>
      </c>
      <c r="I48" s="24">
        <f t="shared" si="22"/>
        <v>10522.2</v>
      </c>
      <c r="J48" s="24">
        <f t="shared" si="22"/>
        <v>10066.200000000001</v>
      </c>
      <c r="K48" s="25">
        <f t="shared" si="22"/>
        <v>545</v>
      </c>
      <c r="L48" s="24">
        <f t="shared" si="22"/>
        <v>14409468</v>
      </c>
      <c r="M48" s="24">
        <f t="shared" si="22"/>
        <v>0</v>
      </c>
      <c r="N48" s="24">
        <f t="shared" si="22"/>
        <v>5965520</v>
      </c>
      <c r="O48" s="24">
        <f t="shared" si="22"/>
        <v>2881893</v>
      </c>
      <c r="P48" s="24">
        <f t="shared" si="22"/>
        <v>5562055</v>
      </c>
      <c r="Q48" s="129">
        <f>L48/H48</f>
        <v>1161.9695344692725</v>
      </c>
      <c r="R48" s="129" t="s">
        <v>98</v>
      </c>
      <c r="S48" s="24" t="s">
        <v>98</v>
      </c>
      <c r="T48" s="129" t="s">
        <v>98</v>
      </c>
      <c r="U48" s="31">
        <f t="shared" si="1"/>
        <v>14409468</v>
      </c>
      <c r="V48" s="31">
        <f t="shared" si="2"/>
        <v>0</v>
      </c>
    </row>
    <row r="49" spans="1:22" s="6" customFormat="1" ht="16.5" customHeight="1" x14ac:dyDescent="0.2">
      <c r="A49" s="153" t="s">
        <v>52</v>
      </c>
      <c r="B49" s="172"/>
      <c r="C49" s="172"/>
      <c r="D49" s="172"/>
      <c r="E49" s="17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31">
        <f t="shared" si="1"/>
        <v>0</v>
      </c>
      <c r="V49" s="31">
        <f t="shared" si="2"/>
        <v>0</v>
      </c>
    </row>
    <row r="50" spans="1:22" s="6" customFormat="1" ht="16.5" customHeight="1" x14ac:dyDescent="0.2">
      <c r="A50" s="21">
        <f>A47+1</f>
        <v>17</v>
      </c>
      <c r="B50" s="83" t="s">
        <v>135</v>
      </c>
      <c r="C50" s="132">
        <v>1987</v>
      </c>
      <c r="D50" s="132"/>
      <c r="E50" s="132" t="s">
        <v>99</v>
      </c>
      <c r="F50" s="33">
        <v>5</v>
      </c>
      <c r="G50" s="33">
        <v>4</v>
      </c>
      <c r="H50" s="129">
        <v>5171.7</v>
      </c>
      <c r="I50" s="129">
        <v>4603.6899999999996</v>
      </c>
      <c r="J50" s="129">
        <v>4032.59</v>
      </c>
      <c r="K50" s="33">
        <v>269</v>
      </c>
      <c r="L50" s="129">
        <f>'виды работ '!C48</f>
        <v>433558</v>
      </c>
      <c r="M50" s="129">
        <v>0</v>
      </c>
      <c r="N50" s="88">
        <v>179493</v>
      </c>
      <c r="O50" s="88">
        <v>86711</v>
      </c>
      <c r="P50" s="129">
        <v>167354</v>
      </c>
      <c r="Q50" s="129">
        <f t="shared" ref="Q50" si="23">L50/H50</f>
        <v>83.832782257284848</v>
      </c>
      <c r="R50" s="126">
        <v>14593.7</v>
      </c>
      <c r="S50" s="126" t="s">
        <v>107</v>
      </c>
      <c r="T50" s="129" t="s">
        <v>102</v>
      </c>
      <c r="U50" s="31">
        <f t="shared" si="1"/>
        <v>433558</v>
      </c>
      <c r="V50" s="31">
        <f t="shared" si="2"/>
        <v>0</v>
      </c>
    </row>
    <row r="51" spans="1:22" s="6" customFormat="1" ht="16.5" customHeight="1" x14ac:dyDescent="0.2">
      <c r="A51" s="21">
        <f>A50+1</f>
        <v>18</v>
      </c>
      <c r="B51" s="83" t="s">
        <v>138</v>
      </c>
      <c r="C51" s="132">
        <v>1968</v>
      </c>
      <c r="D51" s="132"/>
      <c r="E51" s="132" t="s">
        <v>99</v>
      </c>
      <c r="F51" s="33">
        <v>5</v>
      </c>
      <c r="G51" s="33">
        <v>7</v>
      </c>
      <c r="H51" s="129">
        <v>3570.7</v>
      </c>
      <c r="I51" s="129">
        <v>3175.31</v>
      </c>
      <c r="J51" s="129">
        <v>2573.98</v>
      </c>
      <c r="K51" s="33">
        <v>176</v>
      </c>
      <c r="L51" s="129">
        <f>'виды работ '!C49</f>
        <v>400202</v>
      </c>
      <c r="M51" s="129">
        <v>0</v>
      </c>
      <c r="N51" s="88">
        <v>165684</v>
      </c>
      <c r="O51" s="88">
        <v>80040</v>
      </c>
      <c r="P51" s="129">
        <v>154478</v>
      </c>
      <c r="Q51" s="129">
        <f>L51/H51</f>
        <v>112.07942420253733</v>
      </c>
      <c r="R51" s="126">
        <v>14593.7</v>
      </c>
      <c r="S51" s="126" t="s">
        <v>107</v>
      </c>
      <c r="T51" s="129" t="s">
        <v>102</v>
      </c>
      <c r="U51" s="31">
        <f>N51+O51+P51</f>
        <v>400202</v>
      </c>
      <c r="V51" s="31">
        <f>U51-L51</f>
        <v>0</v>
      </c>
    </row>
    <row r="52" spans="1:22" s="6" customFormat="1" ht="16.5" customHeight="1" x14ac:dyDescent="0.2">
      <c r="A52" s="21">
        <f t="shared" ref="A52:A55" si="24">A51+1</f>
        <v>19</v>
      </c>
      <c r="B52" s="83" t="s">
        <v>139</v>
      </c>
      <c r="C52" s="132">
        <v>1979</v>
      </c>
      <c r="D52" s="132"/>
      <c r="E52" s="132" t="s">
        <v>99</v>
      </c>
      <c r="F52" s="33">
        <v>5</v>
      </c>
      <c r="G52" s="33">
        <v>4</v>
      </c>
      <c r="H52" s="129">
        <v>3091</v>
      </c>
      <c r="I52" s="129">
        <v>2785.32</v>
      </c>
      <c r="J52" s="129">
        <v>2604.02</v>
      </c>
      <c r="K52" s="33">
        <v>126</v>
      </c>
      <c r="L52" s="129">
        <f>'виды работ '!C50</f>
        <v>347442</v>
      </c>
      <c r="M52" s="129">
        <v>0</v>
      </c>
      <c r="N52" s="88">
        <v>143841</v>
      </c>
      <c r="O52" s="88">
        <v>69488</v>
      </c>
      <c r="P52" s="129">
        <v>134113</v>
      </c>
      <c r="Q52" s="129">
        <f>L52/H52</f>
        <v>112.40439987059204</v>
      </c>
      <c r="R52" s="126">
        <v>14593.7</v>
      </c>
      <c r="S52" s="126" t="s">
        <v>107</v>
      </c>
      <c r="T52" s="129" t="s">
        <v>102</v>
      </c>
      <c r="U52" s="31">
        <f>N52+O52+P52</f>
        <v>347442</v>
      </c>
      <c r="V52" s="31">
        <f>U52-L52</f>
        <v>0</v>
      </c>
    </row>
    <row r="53" spans="1:22" s="6" customFormat="1" ht="16.5" customHeight="1" x14ac:dyDescent="0.2">
      <c r="A53" s="21">
        <f t="shared" si="24"/>
        <v>20</v>
      </c>
      <c r="B53" s="83" t="s">
        <v>136</v>
      </c>
      <c r="C53" s="132">
        <v>1986</v>
      </c>
      <c r="D53" s="132"/>
      <c r="E53" s="132" t="s">
        <v>99</v>
      </c>
      <c r="F53" s="33">
        <v>5</v>
      </c>
      <c r="G53" s="33">
        <v>4</v>
      </c>
      <c r="H53" s="129">
        <v>4489.1000000000004</v>
      </c>
      <c r="I53" s="129">
        <f>H53-G53</f>
        <v>4485.1000000000004</v>
      </c>
      <c r="J53" s="129">
        <v>3805.1</v>
      </c>
      <c r="K53" s="33">
        <v>248</v>
      </c>
      <c r="L53" s="129">
        <f>'виды работ '!C51</f>
        <v>433558</v>
      </c>
      <c r="M53" s="129">
        <v>0</v>
      </c>
      <c r="N53" s="88">
        <v>179493</v>
      </c>
      <c r="O53" s="88">
        <v>86711</v>
      </c>
      <c r="P53" s="129">
        <v>167354</v>
      </c>
      <c r="Q53" s="129">
        <f t="shared" ref="Q53:Q55" si="25">L53/H53</f>
        <v>96.580160834020177</v>
      </c>
      <c r="R53" s="126">
        <v>14593.7</v>
      </c>
      <c r="S53" s="126" t="s">
        <v>107</v>
      </c>
      <c r="T53" s="129" t="s">
        <v>102</v>
      </c>
      <c r="U53" s="31">
        <f t="shared" si="1"/>
        <v>433558</v>
      </c>
      <c r="V53" s="31">
        <f t="shared" si="2"/>
        <v>0</v>
      </c>
    </row>
    <row r="54" spans="1:22" s="6" customFormat="1" ht="16.5" customHeight="1" x14ac:dyDescent="0.2">
      <c r="A54" s="21">
        <f t="shared" si="24"/>
        <v>21</v>
      </c>
      <c r="B54" s="83" t="s">
        <v>140</v>
      </c>
      <c r="C54" s="132">
        <v>1967</v>
      </c>
      <c r="D54" s="132"/>
      <c r="E54" s="132" t="s">
        <v>99</v>
      </c>
      <c r="F54" s="33">
        <v>4</v>
      </c>
      <c r="G54" s="33">
        <v>4</v>
      </c>
      <c r="H54" s="129">
        <v>2704</v>
      </c>
      <c r="I54" s="129">
        <v>2736.73</v>
      </c>
      <c r="J54" s="129">
        <v>2348.79</v>
      </c>
      <c r="K54" s="33">
        <v>135</v>
      </c>
      <c r="L54" s="129">
        <f>'виды работ '!C52</f>
        <v>335746</v>
      </c>
      <c r="M54" s="129">
        <v>0</v>
      </c>
      <c r="N54" s="88">
        <v>138999</v>
      </c>
      <c r="O54" s="88">
        <v>67149</v>
      </c>
      <c r="P54" s="129">
        <v>129598</v>
      </c>
      <c r="Q54" s="129">
        <f>L54/H54</f>
        <v>124.1664201183432</v>
      </c>
      <c r="R54" s="126">
        <v>14593.7</v>
      </c>
      <c r="S54" s="126" t="s">
        <v>107</v>
      </c>
      <c r="T54" s="129" t="s">
        <v>102</v>
      </c>
      <c r="U54" s="31">
        <f>N54+O54+P54</f>
        <v>335746</v>
      </c>
      <c r="V54" s="31">
        <f>U54-L54</f>
        <v>0</v>
      </c>
    </row>
    <row r="55" spans="1:22" s="6" customFormat="1" ht="16.5" customHeight="1" x14ac:dyDescent="0.2">
      <c r="A55" s="21">
        <f t="shared" si="24"/>
        <v>22</v>
      </c>
      <c r="B55" s="83" t="s">
        <v>137</v>
      </c>
      <c r="C55" s="132">
        <v>1983</v>
      </c>
      <c r="D55" s="132"/>
      <c r="E55" s="132" t="s">
        <v>99</v>
      </c>
      <c r="F55" s="33">
        <v>5</v>
      </c>
      <c r="G55" s="33">
        <v>5</v>
      </c>
      <c r="H55" s="129">
        <v>6300.6</v>
      </c>
      <c r="I55" s="129">
        <v>5728.12</v>
      </c>
      <c r="J55" s="129">
        <v>4299.5200000000004</v>
      </c>
      <c r="K55" s="33">
        <v>300</v>
      </c>
      <c r="L55" s="129">
        <f>'виды работ '!C53</f>
        <v>491201</v>
      </c>
      <c r="M55" s="129">
        <v>0</v>
      </c>
      <c r="N55" s="88">
        <v>203358</v>
      </c>
      <c r="O55" s="88">
        <v>98240</v>
      </c>
      <c r="P55" s="129">
        <v>189603</v>
      </c>
      <c r="Q55" s="129">
        <f t="shared" si="25"/>
        <v>77.960987842427699</v>
      </c>
      <c r="R55" s="126">
        <v>14593.7</v>
      </c>
      <c r="S55" s="126" t="s">
        <v>107</v>
      </c>
      <c r="T55" s="129" t="s">
        <v>102</v>
      </c>
      <c r="U55" s="31">
        <f t="shared" si="1"/>
        <v>491201</v>
      </c>
      <c r="V55" s="31">
        <f t="shared" si="2"/>
        <v>0</v>
      </c>
    </row>
    <row r="56" spans="1:22" s="6" customFormat="1" ht="16.5" customHeight="1" x14ac:dyDescent="0.2">
      <c r="A56" s="151" t="s">
        <v>17</v>
      </c>
      <c r="B56" s="152"/>
      <c r="C56" s="72" t="s">
        <v>98</v>
      </c>
      <c r="D56" s="72" t="s">
        <v>98</v>
      </c>
      <c r="E56" s="72" t="s">
        <v>98</v>
      </c>
      <c r="F56" s="129" t="s">
        <v>98</v>
      </c>
      <c r="G56" s="129" t="s">
        <v>98</v>
      </c>
      <c r="H56" s="24">
        <f>SUM(H50:H55)</f>
        <v>25327.1</v>
      </c>
      <c r="I56" s="24">
        <f t="shared" ref="I56:P56" si="26">SUM(I50:I55)</f>
        <v>23514.27</v>
      </c>
      <c r="J56" s="24">
        <f t="shared" si="26"/>
        <v>19664</v>
      </c>
      <c r="K56" s="25">
        <f t="shared" si="26"/>
        <v>1254</v>
      </c>
      <c r="L56" s="24">
        <f t="shared" si="26"/>
        <v>2441707</v>
      </c>
      <c r="M56" s="24">
        <f t="shared" si="26"/>
        <v>0</v>
      </c>
      <c r="N56" s="24">
        <f t="shared" si="26"/>
        <v>1010868</v>
      </c>
      <c r="O56" s="24">
        <f t="shared" si="26"/>
        <v>488339</v>
      </c>
      <c r="P56" s="24">
        <f t="shared" si="26"/>
        <v>942500</v>
      </c>
      <c r="Q56" s="129">
        <f>L56/H56</f>
        <v>96.406892222165197</v>
      </c>
      <c r="R56" s="129" t="s">
        <v>98</v>
      </c>
      <c r="S56" s="24" t="s">
        <v>98</v>
      </c>
      <c r="T56" s="129" t="s">
        <v>98</v>
      </c>
      <c r="U56" s="31">
        <f t="shared" si="1"/>
        <v>2441707</v>
      </c>
      <c r="V56" s="31">
        <f t="shared" si="2"/>
        <v>0</v>
      </c>
    </row>
    <row r="57" spans="1:22" s="6" customFormat="1" ht="16.5" customHeight="1" x14ac:dyDescent="0.2">
      <c r="A57" s="160" t="s">
        <v>53</v>
      </c>
      <c r="B57" s="167"/>
      <c r="C57" s="167"/>
      <c r="D57" s="167"/>
      <c r="E57" s="168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31">
        <f t="shared" si="1"/>
        <v>0</v>
      </c>
      <c r="V57" s="31">
        <f t="shared" si="2"/>
        <v>0</v>
      </c>
    </row>
    <row r="58" spans="1:22" s="6" customFormat="1" ht="16.5" customHeight="1" x14ac:dyDescent="0.2">
      <c r="A58" s="33">
        <f>A55+1</f>
        <v>23</v>
      </c>
      <c r="B58" s="8" t="s">
        <v>145</v>
      </c>
      <c r="C58" s="133">
        <v>1961</v>
      </c>
      <c r="D58" s="133"/>
      <c r="E58" s="132" t="s">
        <v>97</v>
      </c>
      <c r="F58" s="125">
        <v>3</v>
      </c>
      <c r="G58" s="125">
        <v>3</v>
      </c>
      <c r="H58" s="126">
        <v>1656.1</v>
      </c>
      <c r="I58" s="126">
        <v>1513</v>
      </c>
      <c r="J58" s="126">
        <v>1377.5</v>
      </c>
      <c r="K58" s="125">
        <v>77</v>
      </c>
      <c r="L58" s="129">
        <f>'виды работ '!C56</f>
        <v>2172047</v>
      </c>
      <c r="M58" s="129">
        <v>0</v>
      </c>
      <c r="N58" s="88">
        <v>899228</v>
      </c>
      <c r="O58" s="88">
        <v>434409</v>
      </c>
      <c r="P58" s="129">
        <v>838410</v>
      </c>
      <c r="Q58" s="129">
        <f>L58/H58</f>
        <v>1311.5433850612887</v>
      </c>
      <c r="R58" s="126">
        <v>14593.7</v>
      </c>
      <c r="S58" s="126" t="s">
        <v>107</v>
      </c>
      <c r="T58" s="129" t="s">
        <v>102</v>
      </c>
      <c r="U58" s="31">
        <f>N58+O58+P58</f>
        <v>2172047</v>
      </c>
      <c r="V58" s="31">
        <f>U58-L58</f>
        <v>0</v>
      </c>
    </row>
    <row r="59" spans="1:22" s="6" customFormat="1" ht="16.5" customHeight="1" x14ac:dyDescent="0.2">
      <c r="A59" s="33">
        <f>A58+1</f>
        <v>24</v>
      </c>
      <c r="B59" s="8" t="s">
        <v>141</v>
      </c>
      <c r="C59" s="133">
        <v>1936</v>
      </c>
      <c r="D59" s="133"/>
      <c r="E59" s="132" t="s">
        <v>97</v>
      </c>
      <c r="F59" s="33">
        <v>4</v>
      </c>
      <c r="G59" s="33">
        <v>3</v>
      </c>
      <c r="H59" s="129">
        <v>2445.8000000000002</v>
      </c>
      <c r="I59" s="129">
        <v>2244.5</v>
      </c>
      <c r="J59" s="129">
        <v>1924.7</v>
      </c>
      <c r="K59" s="33">
        <v>101</v>
      </c>
      <c r="L59" s="129">
        <f>'виды работ '!C57</f>
        <v>283769</v>
      </c>
      <c r="M59" s="129">
        <v>0</v>
      </c>
      <c r="N59" s="88">
        <v>117481</v>
      </c>
      <c r="O59" s="88">
        <v>56753</v>
      </c>
      <c r="P59" s="129">
        <v>109535</v>
      </c>
      <c r="Q59" s="129">
        <f>L59/H59</f>
        <v>116.02297816665303</v>
      </c>
      <c r="R59" s="126">
        <v>14593.7</v>
      </c>
      <c r="S59" s="126" t="s">
        <v>107</v>
      </c>
      <c r="T59" s="129" t="s">
        <v>102</v>
      </c>
      <c r="U59" s="31">
        <f t="shared" si="1"/>
        <v>283769</v>
      </c>
      <c r="V59" s="31">
        <f t="shared" si="2"/>
        <v>0</v>
      </c>
    </row>
    <row r="60" spans="1:22" s="6" customFormat="1" ht="16.5" customHeight="1" x14ac:dyDescent="0.2">
      <c r="A60" s="33">
        <f t="shared" ref="A60:A62" si="27">A59+1</f>
        <v>25</v>
      </c>
      <c r="B60" s="8" t="s">
        <v>142</v>
      </c>
      <c r="C60" s="133">
        <v>1954</v>
      </c>
      <c r="D60" s="133"/>
      <c r="E60" s="132" t="s">
        <v>97</v>
      </c>
      <c r="F60" s="125">
        <v>4</v>
      </c>
      <c r="G60" s="125">
        <v>3</v>
      </c>
      <c r="H60" s="126">
        <v>1984.1</v>
      </c>
      <c r="I60" s="126">
        <v>1563.1</v>
      </c>
      <c r="J60" s="126">
        <v>1481.5</v>
      </c>
      <c r="K60" s="125">
        <v>79</v>
      </c>
      <c r="L60" s="129">
        <f>'виды работ '!C58</f>
        <v>6288551</v>
      </c>
      <c r="M60" s="129">
        <v>0</v>
      </c>
      <c r="N60" s="88">
        <v>2603461</v>
      </c>
      <c r="O60" s="88">
        <v>1257710</v>
      </c>
      <c r="P60" s="129">
        <v>2427380</v>
      </c>
      <c r="Q60" s="129">
        <f>L60/H60</f>
        <v>3169.4728088302004</v>
      </c>
      <c r="R60" s="126">
        <v>14593.7</v>
      </c>
      <c r="S60" s="126" t="s">
        <v>107</v>
      </c>
      <c r="T60" s="129" t="s">
        <v>102</v>
      </c>
      <c r="U60" s="31">
        <f t="shared" si="1"/>
        <v>6288551</v>
      </c>
      <c r="V60" s="31">
        <f t="shared" si="2"/>
        <v>0</v>
      </c>
    </row>
    <row r="61" spans="1:22" s="6" customFormat="1" ht="16.5" customHeight="1" x14ac:dyDescent="0.2">
      <c r="A61" s="33">
        <f t="shared" si="27"/>
        <v>26</v>
      </c>
      <c r="B61" s="8" t="s">
        <v>143</v>
      </c>
      <c r="C61" s="133">
        <v>1988</v>
      </c>
      <c r="D61" s="133"/>
      <c r="E61" s="132" t="s">
        <v>97</v>
      </c>
      <c r="F61" s="125">
        <v>9</v>
      </c>
      <c r="G61" s="125">
        <v>1</v>
      </c>
      <c r="H61" s="126">
        <v>4604.2</v>
      </c>
      <c r="I61" s="126">
        <v>3023.5</v>
      </c>
      <c r="J61" s="126">
        <v>1580.7</v>
      </c>
      <c r="K61" s="125">
        <v>151</v>
      </c>
      <c r="L61" s="129">
        <f>'виды работ '!C59</f>
        <v>2605540</v>
      </c>
      <c r="M61" s="129">
        <v>0</v>
      </c>
      <c r="N61" s="88">
        <v>1078694</v>
      </c>
      <c r="O61" s="88">
        <v>521108</v>
      </c>
      <c r="P61" s="129">
        <v>1005738</v>
      </c>
      <c r="Q61" s="129">
        <f>L61/H61</f>
        <v>565.90504322140657</v>
      </c>
      <c r="R61" s="126">
        <v>14593.7</v>
      </c>
      <c r="S61" s="126" t="s">
        <v>107</v>
      </c>
      <c r="T61" s="129" t="s">
        <v>102</v>
      </c>
      <c r="U61" s="31">
        <f t="shared" si="1"/>
        <v>2605540</v>
      </c>
      <c r="V61" s="31">
        <f t="shared" si="2"/>
        <v>0</v>
      </c>
    </row>
    <row r="62" spans="1:22" s="6" customFormat="1" ht="16.5" customHeight="1" x14ac:dyDescent="0.2">
      <c r="A62" s="33">
        <f t="shared" si="27"/>
        <v>27</v>
      </c>
      <c r="B62" s="8" t="s">
        <v>144</v>
      </c>
      <c r="C62" s="133">
        <v>1993</v>
      </c>
      <c r="D62" s="133"/>
      <c r="E62" s="132" t="s">
        <v>99</v>
      </c>
      <c r="F62" s="125">
        <v>10</v>
      </c>
      <c r="G62" s="125">
        <v>3</v>
      </c>
      <c r="H62" s="126">
        <v>6819.7</v>
      </c>
      <c r="I62" s="126">
        <v>5918.8</v>
      </c>
      <c r="J62" s="126">
        <v>5286</v>
      </c>
      <c r="K62" s="125">
        <v>276</v>
      </c>
      <c r="L62" s="129">
        <f>'виды работ '!C60</f>
        <v>18856862</v>
      </c>
      <c r="M62" s="129">
        <v>0</v>
      </c>
      <c r="N62" s="88">
        <v>7806741</v>
      </c>
      <c r="O62" s="88">
        <v>3771372</v>
      </c>
      <c r="P62" s="129">
        <v>7278749</v>
      </c>
      <c r="Q62" s="129">
        <f>L62/H62</f>
        <v>2765.0574072173263</v>
      </c>
      <c r="R62" s="126">
        <v>14593.7</v>
      </c>
      <c r="S62" s="126" t="s">
        <v>107</v>
      </c>
      <c r="T62" s="129" t="s">
        <v>102</v>
      </c>
      <c r="U62" s="31">
        <f t="shared" si="1"/>
        <v>18856862</v>
      </c>
      <c r="V62" s="31">
        <f t="shared" si="2"/>
        <v>0</v>
      </c>
    </row>
    <row r="63" spans="1:22" s="6" customFormat="1" ht="16.5" customHeight="1" x14ac:dyDescent="0.2">
      <c r="A63" s="151" t="s">
        <v>17</v>
      </c>
      <c r="B63" s="152"/>
      <c r="C63" s="129" t="s">
        <v>98</v>
      </c>
      <c r="D63" s="129" t="s">
        <v>98</v>
      </c>
      <c r="E63" s="129" t="s">
        <v>98</v>
      </c>
      <c r="F63" s="129" t="s">
        <v>98</v>
      </c>
      <c r="G63" s="129" t="s">
        <v>98</v>
      </c>
      <c r="H63" s="24">
        <f>SUM(H58:H62)</f>
        <v>17509.900000000001</v>
      </c>
      <c r="I63" s="24">
        <f t="shared" ref="I63:P63" si="28">SUM(I58:I62)</f>
        <v>14262.900000000001</v>
      </c>
      <c r="J63" s="24">
        <f t="shared" si="28"/>
        <v>11650.4</v>
      </c>
      <c r="K63" s="25">
        <f t="shared" si="28"/>
        <v>684</v>
      </c>
      <c r="L63" s="24">
        <f t="shared" si="28"/>
        <v>30206769</v>
      </c>
      <c r="M63" s="24">
        <f t="shared" si="28"/>
        <v>0</v>
      </c>
      <c r="N63" s="24">
        <f t="shared" si="28"/>
        <v>12505605</v>
      </c>
      <c r="O63" s="24">
        <f t="shared" si="28"/>
        <v>6041352</v>
      </c>
      <c r="P63" s="24">
        <f t="shared" si="28"/>
        <v>11659812</v>
      </c>
      <c r="Q63" s="129">
        <f t="shared" ref="Q63:Q67" si="29">L63/H63</f>
        <v>1725.1251577678911</v>
      </c>
      <c r="R63" s="129" t="s">
        <v>98</v>
      </c>
      <c r="S63" s="24" t="s">
        <v>98</v>
      </c>
      <c r="T63" s="129" t="s">
        <v>98</v>
      </c>
      <c r="U63" s="31">
        <f t="shared" si="1"/>
        <v>30206769</v>
      </c>
      <c r="V63" s="31">
        <f t="shared" si="2"/>
        <v>0</v>
      </c>
    </row>
    <row r="64" spans="1:22" s="6" customFormat="1" ht="16.5" customHeight="1" x14ac:dyDescent="0.2">
      <c r="A64" s="160" t="s">
        <v>54</v>
      </c>
      <c r="B64" s="167"/>
      <c r="C64" s="167"/>
      <c r="D64" s="167"/>
      <c r="E64" s="168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31">
        <f t="shared" si="1"/>
        <v>0</v>
      </c>
      <c r="V64" s="31">
        <f t="shared" si="2"/>
        <v>0</v>
      </c>
    </row>
    <row r="65" spans="1:22" s="6" customFormat="1" ht="16.5" customHeight="1" x14ac:dyDescent="0.2">
      <c r="A65" s="33">
        <f>A62+1</f>
        <v>28</v>
      </c>
      <c r="B65" s="5" t="s">
        <v>108</v>
      </c>
      <c r="C65" s="132">
        <v>1956</v>
      </c>
      <c r="D65" s="132"/>
      <c r="E65" s="132" t="s">
        <v>97</v>
      </c>
      <c r="F65" s="33">
        <v>2</v>
      </c>
      <c r="G65" s="33">
        <v>2</v>
      </c>
      <c r="H65" s="103">
        <v>880</v>
      </c>
      <c r="I65" s="129">
        <v>854.9</v>
      </c>
      <c r="J65" s="129">
        <v>820.2</v>
      </c>
      <c r="K65" s="33">
        <v>30</v>
      </c>
      <c r="L65" s="129">
        <f>'виды работ '!C63</f>
        <v>1281855</v>
      </c>
      <c r="M65" s="129">
        <v>0</v>
      </c>
      <c r="N65" s="88">
        <v>530688</v>
      </c>
      <c r="O65" s="88">
        <v>256371</v>
      </c>
      <c r="P65" s="129">
        <v>494796</v>
      </c>
      <c r="Q65" s="129">
        <f t="shared" si="29"/>
        <v>1456.653409090909</v>
      </c>
      <c r="R65" s="126">
        <v>14593.7</v>
      </c>
      <c r="S65" s="126" t="s">
        <v>107</v>
      </c>
      <c r="T65" s="129" t="s">
        <v>102</v>
      </c>
      <c r="U65" s="31">
        <f t="shared" si="1"/>
        <v>1281855</v>
      </c>
      <c r="V65" s="31">
        <f t="shared" si="2"/>
        <v>0</v>
      </c>
    </row>
    <row r="66" spans="1:22" s="6" customFormat="1" ht="16.5" customHeight="1" x14ac:dyDescent="0.2">
      <c r="A66" s="33">
        <f>A65+1</f>
        <v>29</v>
      </c>
      <c r="B66" s="5" t="s">
        <v>109</v>
      </c>
      <c r="C66" s="132">
        <v>1956</v>
      </c>
      <c r="D66" s="132"/>
      <c r="E66" s="132" t="s">
        <v>97</v>
      </c>
      <c r="F66" s="33">
        <v>2</v>
      </c>
      <c r="G66" s="33">
        <v>2</v>
      </c>
      <c r="H66" s="129">
        <v>887.3</v>
      </c>
      <c r="I66" s="103">
        <v>849.89</v>
      </c>
      <c r="J66" s="103">
        <v>849.89</v>
      </c>
      <c r="K66" s="33">
        <v>30</v>
      </c>
      <c r="L66" s="129">
        <f>'виды работ '!C64</f>
        <v>1504328</v>
      </c>
      <c r="M66" s="129">
        <v>0</v>
      </c>
      <c r="N66" s="88">
        <v>622792</v>
      </c>
      <c r="O66" s="88">
        <v>300865</v>
      </c>
      <c r="P66" s="129">
        <v>580671</v>
      </c>
      <c r="Q66" s="129">
        <f t="shared" si="29"/>
        <v>1695.3995266538939</v>
      </c>
      <c r="R66" s="126">
        <v>14593.7</v>
      </c>
      <c r="S66" s="126" t="s">
        <v>107</v>
      </c>
      <c r="T66" s="129" t="s">
        <v>102</v>
      </c>
      <c r="U66" s="31">
        <f t="shared" si="1"/>
        <v>1504328</v>
      </c>
      <c r="V66" s="31">
        <f t="shared" si="2"/>
        <v>0</v>
      </c>
    </row>
    <row r="67" spans="1:22" s="6" customFormat="1" ht="16.5" customHeight="1" x14ac:dyDescent="0.2">
      <c r="A67" s="151" t="s">
        <v>17</v>
      </c>
      <c r="B67" s="152"/>
      <c r="C67" s="129" t="s">
        <v>98</v>
      </c>
      <c r="D67" s="129" t="s">
        <v>98</v>
      </c>
      <c r="E67" s="129" t="s">
        <v>98</v>
      </c>
      <c r="F67" s="129" t="s">
        <v>98</v>
      </c>
      <c r="G67" s="129" t="s">
        <v>98</v>
      </c>
      <c r="H67" s="129">
        <f>SUM(H65:H66)</f>
        <v>1767.3</v>
      </c>
      <c r="I67" s="129">
        <f t="shared" ref="I67:P67" si="30">SUM(I65:I66)</f>
        <v>1704.79</v>
      </c>
      <c r="J67" s="129">
        <f t="shared" si="30"/>
        <v>1670.0900000000001</v>
      </c>
      <c r="K67" s="33">
        <f t="shared" si="30"/>
        <v>60</v>
      </c>
      <c r="L67" s="129">
        <f t="shared" si="30"/>
        <v>2786183</v>
      </c>
      <c r="M67" s="129">
        <f t="shared" si="30"/>
        <v>0</v>
      </c>
      <c r="N67" s="129">
        <f t="shared" si="30"/>
        <v>1153480</v>
      </c>
      <c r="O67" s="129">
        <f t="shared" si="30"/>
        <v>557236</v>
      </c>
      <c r="P67" s="129">
        <f t="shared" si="30"/>
        <v>1075467</v>
      </c>
      <c r="Q67" s="129">
        <f t="shared" si="29"/>
        <v>1576.5195495954281</v>
      </c>
      <c r="R67" s="129" t="s">
        <v>98</v>
      </c>
      <c r="S67" s="129" t="s">
        <v>98</v>
      </c>
      <c r="T67" s="129" t="s">
        <v>98</v>
      </c>
      <c r="U67" s="31">
        <f t="shared" si="1"/>
        <v>2786183</v>
      </c>
      <c r="V67" s="31">
        <f t="shared" si="2"/>
        <v>0</v>
      </c>
    </row>
    <row r="68" spans="1:22" s="7" customFormat="1" ht="16.5" customHeight="1" x14ac:dyDescent="0.2">
      <c r="A68" s="153" t="s">
        <v>55</v>
      </c>
      <c r="B68" s="154"/>
      <c r="C68" s="155"/>
      <c r="D68" s="127" t="s">
        <v>98</v>
      </c>
      <c r="E68" s="127" t="s">
        <v>98</v>
      </c>
      <c r="F68" s="127" t="s">
        <v>98</v>
      </c>
      <c r="G68" s="127" t="s">
        <v>98</v>
      </c>
      <c r="H68" s="127">
        <f t="shared" ref="H68:P68" si="31">H41+H45+H48+H56+H63+H67</f>
        <v>119856.3</v>
      </c>
      <c r="I68" s="127">
        <f t="shared" si="31"/>
        <v>112494.86</v>
      </c>
      <c r="J68" s="127">
        <f t="shared" si="31"/>
        <v>98104.789999999979</v>
      </c>
      <c r="K68" s="63">
        <f t="shared" si="31"/>
        <v>5357</v>
      </c>
      <c r="L68" s="127">
        <f t="shared" si="31"/>
        <v>127481232</v>
      </c>
      <c r="M68" s="127">
        <f t="shared" si="31"/>
        <v>0</v>
      </c>
      <c r="N68" s="127">
        <f t="shared" si="31"/>
        <v>52777238</v>
      </c>
      <c r="O68" s="127">
        <f t="shared" si="31"/>
        <v>25496236</v>
      </c>
      <c r="P68" s="127">
        <f t="shared" si="31"/>
        <v>49207758</v>
      </c>
      <c r="Q68" s="127">
        <f>L68/H68</f>
        <v>1063.6172816948294</v>
      </c>
      <c r="R68" s="127" t="s">
        <v>98</v>
      </c>
      <c r="S68" s="127" t="s">
        <v>98</v>
      </c>
      <c r="T68" s="127" t="s">
        <v>98</v>
      </c>
      <c r="U68" s="31">
        <f t="shared" si="1"/>
        <v>127481232</v>
      </c>
      <c r="V68" s="31">
        <f t="shared" si="2"/>
        <v>0</v>
      </c>
    </row>
    <row r="69" spans="1:22" s="6" customFormat="1" ht="16.5" customHeight="1" x14ac:dyDescent="0.2">
      <c r="A69" s="171" t="s">
        <v>19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31">
        <f t="shared" si="1"/>
        <v>0</v>
      </c>
      <c r="V69" s="31">
        <f t="shared" si="2"/>
        <v>0</v>
      </c>
    </row>
    <row r="70" spans="1:22" s="6" customFormat="1" ht="16.5" customHeight="1" x14ac:dyDescent="0.2">
      <c r="A70" s="147" t="s">
        <v>100</v>
      </c>
      <c r="B70" s="176"/>
      <c r="C70" s="176"/>
      <c r="D70" s="176"/>
      <c r="E70" s="177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31">
        <f t="shared" si="1"/>
        <v>0</v>
      </c>
      <c r="V70" s="31">
        <f t="shared" si="2"/>
        <v>0</v>
      </c>
    </row>
    <row r="71" spans="1:22" s="6" customFormat="1" ht="16.5" customHeight="1" x14ac:dyDescent="0.2">
      <c r="A71" s="21">
        <f>A66+1</f>
        <v>30</v>
      </c>
      <c r="B71" s="8" t="s">
        <v>149</v>
      </c>
      <c r="C71" s="68">
        <v>1977</v>
      </c>
      <c r="D71" s="68"/>
      <c r="E71" s="132" t="s">
        <v>97</v>
      </c>
      <c r="F71" s="116">
        <v>9</v>
      </c>
      <c r="G71" s="116">
        <v>2</v>
      </c>
      <c r="H71" s="101">
        <v>6439.5</v>
      </c>
      <c r="I71" s="101">
        <v>6253.8</v>
      </c>
      <c r="J71" s="101">
        <v>4254</v>
      </c>
      <c r="K71" s="116">
        <v>196</v>
      </c>
      <c r="L71" s="129">
        <f>'виды работ '!C69</f>
        <v>5878078</v>
      </c>
      <c r="M71" s="129">
        <v>0</v>
      </c>
      <c r="N71" s="88">
        <v>2433525</v>
      </c>
      <c r="O71" s="88">
        <v>1175615</v>
      </c>
      <c r="P71" s="129">
        <v>2268938</v>
      </c>
      <c r="Q71" s="129">
        <f t="shared" ref="Q71:Q84" si="32">L71/H71</f>
        <v>912.81590185573418</v>
      </c>
      <c r="R71" s="126">
        <v>14593.7</v>
      </c>
      <c r="S71" s="126" t="s">
        <v>107</v>
      </c>
      <c r="T71" s="129" t="s">
        <v>102</v>
      </c>
      <c r="U71" s="31">
        <f t="shared" ref="U71:U80" si="33">N71+O71+P71</f>
        <v>5878078</v>
      </c>
      <c r="V71" s="31">
        <f t="shared" ref="V71:V80" si="34">U71-L71</f>
        <v>0</v>
      </c>
    </row>
    <row r="72" spans="1:22" s="6" customFormat="1" ht="16.5" customHeight="1" x14ac:dyDescent="0.2">
      <c r="A72" s="21">
        <f>A71+1</f>
        <v>31</v>
      </c>
      <c r="B72" s="8" t="s">
        <v>153</v>
      </c>
      <c r="C72" s="68">
        <v>1940</v>
      </c>
      <c r="D72" s="68"/>
      <c r="E72" s="132" t="s">
        <v>97</v>
      </c>
      <c r="F72" s="116">
        <v>7</v>
      </c>
      <c r="G72" s="116">
        <v>3</v>
      </c>
      <c r="H72" s="101">
        <v>7056.04</v>
      </c>
      <c r="I72" s="101">
        <v>6290.88</v>
      </c>
      <c r="J72" s="101">
        <v>2632</v>
      </c>
      <c r="K72" s="116">
        <v>147</v>
      </c>
      <c r="L72" s="129">
        <f>'виды работ '!C70</f>
        <v>5656864</v>
      </c>
      <c r="M72" s="129">
        <v>0</v>
      </c>
      <c r="N72" s="88">
        <v>2341942</v>
      </c>
      <c r="O72" s="88">
        <v>1131372</v>
      </c>
      <c r="P72" s="129">
        <v>2183550</v>
      </c>
      <c r="Q72" s="129">
        <f t="shared" si="32"/>
        <v>801.70520575280182</v>
      </c>
      <c r="R72" s="126">
        <v>14593.7</v>
      </c>
      <c r="S72" s="126" t="s">
        <v>107</v>
      </c>
      <c r="T72" s="129" t="s">
        <v>102</v>
      </c>
      <c r="U72" s="31">
        <f t="shared" si="33"/>
        <v>5656864</v>
      </c>
      <c r="V72" s="31">
        <f t="shared" si="34"/>
        <v>0</v>
      </c>
    </row>
    <row r="73" spans="1:22" s="6" customFormat="1" ht="16.5" customHeight="1" x14ac:dyDescent="0.2">
      <c r="A73" s="21">
        <f t="shared" ref="A73:A85" si="35">A72+1</f>
        <v>32</v>
      </c>
      <c r="B73" s="8" t="s">
        <v>152</v>
      </c>
      <c r="C73" s="68">
        <v>1940</v>
      </c>
      <c r="D73" s="68"/>
      <c r="E73" s="132" t="s">
        <v>97</v>
      </c>
      <c r="F73" s="116">
        <v>7</v>
      </c>
      <c r="G73" s="116">
        <v>2</v>
      </c>
      <c r="H73" s="101">
        <v>2161.86</v>
      </c>
      <c r="I73" s="101">
        <v>2123.92</v>
      </c>
      <c r="J73" s="101">
        <v>1729.27</v>
      </c>
      <c r="K73" s="116">
        <v>78</v>
      </c>
      <c r="L73" s="129">
        <f>'виды работ '!C71</f>
        <v>5516655</v>
      </c>
      <c r="M73" s="129">
        <v>0</v>
      </c>
      <c r="N73" s="88">
        <v>2283896</v>
      </c>
      <c r="O73" s="88">
        <v>1103331</v>
      </c>
      <c r="P73" s="129">
        <v>2129428</v>
      </c>
      <c r="Q73" s="129">
        <f t="shared" si="32"/>
        <v>2551.8095528850154</v>
      </c>
      <c r="R73" s="126">
        <v>14593.7</v>
      </c>
      <c r="S73" s="126" t="s">
        <v>107</v>
      </c>
      <c r="T73" s="129" t="s">
        <v>102</v>
      </c>
      <c r="U73" s="31">
        <f t="shared" si="33"/>
        <v>5516655</v>
      </c>
      <c r="V73" s="31">
        <f t="shared" si="34"/>
        <v>0</v>
      </c>
    </row>
    <row r="74" spans="1:22" s="6" customFormat="1" ht="16.5" customHeight="1" x14ac:dyDescent="0.2">
      <c r="A74" s="21">
        <f t="shared" si="35"/>
        <v>33</v>
      </c>
      <c r="B74" s="8" t="s">
        <v>259</v>
      </c>
      <c r="C74" s="68">
        <v>1976</v>
      </c>
      <c r="D74" s="68"/>
      <c r="E74" s="132" t="s">
        <v>99</v>
      </c>
      <c r="F74" s="116">
        <v>9</v>
      </c>
      <c r="G74" s="116">
        <v>6</v>
      </c>
      <c r="H74" s="101">
        <v>11630.77</v>
      </c>
      <c r="I74" s="101">
        <v>11630.77</v>
      </c>
      <c r="J74" s="101">
        <v>9406</v>
      </c>
      <c r="K74" s="116">
        <v>533</v>
      </c>
      <c r="L74" s="129">
        <f>'виды работ '!C72</f>
        <v>15138995</v>
      </c>
      <c r="M74" s="129">
        <v>0</v>
      </c>
      <c r="N74" s="88">
        <v>6267544</v>
      </c>
      <c r="O74" s="88">
        <v>3027799</v>
      </c>
      <c r="P74" s="129">
        <v>5843652</v>
      </c>
      <c r="Q74" s="129">
        <f t="shared" si="32"/>
        <v>1301.6330819025738</v>
      </c>
      <c r="R74" s="126">
        <v>14593.7</v>
      </c>
      <c r="S74" s="126" t="s">
        <v>107</v>
      </c>
      <c r="T74" s="129" t="s">
        <v>102</v>
      </c>
      <c r="U74" s="31">
        <f t="shared" si="33"/>
        <v>15138995</v>
      </c>
      <c r="V74" s="31">
        <f t="shared" si="34"/>
        <v>0</v>
      </c>
    </row>
    <row r="75" spans="1:22" s="6" customFormat="1" ht="16.5" customHeight="1" x14ac:dyDescent="0.2">
      <c r="A75" s="21">
        <f t="shared" si="35"/>
        <v>34</v>
      </c>
      <c r="B75" s="8" t="s">
        <v>147</v>
      </c>
      <c r="C75" s="68">
        <v>1975</v>
      </c>
      <c r="D75" s="68"/>
      <c r="E75" s="132" t="s">
        <v>99</v>
      </c>
      <c r="F75" s="116">
        <v>9</v>
      </c>
      <c r="G75" s="116">
        <v>6</v>
      </c>
      <c r="H75" s="101">
        <v>11839.72</v>
      </c>
      <c r="I75" s="101">
        <v>11739.72</v>
      </c>
      <c r="J75" s="101">
        <v>7578.78</v>
      </c>
      <c r="K75" s="116">
        <v>532</v>
      </c>
      <c r="L75" s="129">
        <f>'виды работ '!C73</f>
        <v>12874916</v>
      </c>
      <c r="M75" s="129">
        <v>0</v>
      </c>
      <c r="N75" s="88">
        <v>5330216</v>
      </c>
      <c r="O75" s="88">
        <v>2574983</v>
      </c>
      <c r="P75" s="129">
        <v>4969717</v>
      </c>
      <c r="Q75" s="129">
        <f t="shared" si="32"/>
        <v>1087.4341622943787</v>
      </c>
      <c r="R75" s="126">
        <v>14593.7</v>
      </c>
      <c r="S75" s="126" t="s">
        <v>107</v>
      </c>
      <c r="T75" s="129" t="s">
        <v>102</v>
      </c>
      <c r="U75" s="31">
        <f t="shared" si="33"/>
        <v>12874916</v>
      </c>
      <c r="V75" s="31">
        <f t="shared" si="34"/>
        <v>0</v>
      </c>
    </row>
    <row r="76" spans="1:22" s="6" customFormat="1" ht="16.5" customHeight="1" x14ac:dyDescent="0.2">
      <c r="A76" s="21">
        <f t="shared" si="35"/>
        <v>35</v>
      </c>
      <c r="B76" s="8" t="s">
        <v>155</v>
      </c>
      <c r="C76" s="68">
        <v>1976</v>
      </c>
      <c r="D76" s="68"/>
      <c r="E76" s="132" t="s">
        <v>110</v>
      </c>
      <c r="F76" s="116">
        <v>9</v>
      </c>
      <c r="G76" s="116">
        <v>2</v>
      </c>
      <c r="H76" s="101">
        <v>4211.16</v>
      </c>
      <c r="I76" s="101">
        <v>4211.16</v>
      </c>
      <c r="J76" s="101">
        <v>4211</v>
      </c>
      <c r="K76" s="116">
        <v>172</v>
      </c>
      <c r="L76" s="129">
        <f>'виды работ '!C74</f>
        <v>5273792</v>
      </c>
      <c r="M76" s="129">
        <v>0</v>
      </c>
      <c r="N76" s="88">
        <v>2183350</v>
      </c>
      <c r="O76" s="88">
        <v>1054758</v>
      </c>
      <c r="P76" s="129">
        <v>2035684</v>
      </c>
      <c r="Q76" s="129">
        <f t="shared" si="32"/>
        <v>1252.337123262949</v>
      </c>
      <c r="R76" s="126">
        <v>14593.7</v>
      </c>
      <c r="S76" s="126" t="s">
        <v>107</v>
      </c>
      <c r="T76" s="129" t="s">
        <v>102</v>
      </c>
      <c r="U76" s="31">
        <f t="shared" si="33"/>
        <v>5273792</v>
      </c>
      <c r="V76" s="31">
        <f t="shared" si="34"/>
        <v>0</v>
      </c>
    </row>
    <row r="77" spans="1:22" s="6" customFormat="1" ht="16.5" customHeight="1" x14ac:dyDescent="0.2">
      <c r="A77" s="21">
        <f t="shared" si="35"/>
        <v>36</v>
      </c>
      <c r="B77" s="8" t="s">
        <v>148</v>
      </c>
      <c r="C77" s="68">
        <v>1940</v>
      </c>
      <c r="D77" s="68"/>
      <c r="E77" s="132" t="s">
        <v>97</v>
      </c>
      <c r="F77" s="116">
        <v>7</v>
      </c>
      <c r="G77" s="116">
        <v>1</v>
      </c>
      <c r="H77" s="101">
        <v>2041.63</v>
      </c>
      <c r="I77" s="101">
        <v>2041.63</v>
      </c>
      <c r="J77" s="101">
        <v>2041</v>
      </c>
      <c r="K77" s="116">
        <v>81</v>
      </c>
      <c r="L77" s="129">
        <f>'виды работ '!C75</f>
        <v>2814409</v>
      </c>
      <c r="M77" s="129">
        <v>0</v>
      </c>
      <c r="N77" s="88">
        <v>1165166</v>
      </c>
      <c r="O77" s="88">
        <v>562881</v>
      </c>
      <c r="P77" s="129">
        <v>1086362</v>
      </c>
      <c r="Q77" s="129">
        <f t="shared" si="32"/>
        <v>1378.5107977449391</v>
      </c>
      <c r="R77" s="126">
        <v>14593.7</v>
      </c>
      <c r="S77" s="126" t="s">
        <v>107</v>
      </c>
      <c r="T77" s="129" t="s">
        <v>102</v>
      </c>
      <c r="U77" s="31">
        <f t="shared" si="33"/>
        <v>2814409</v>
      </c>
      <c r="V77" s="31">
        <f t="shared" si="34"/>
        <v>0</v>
      </c>
    </row>
    <row r="78" spans="1:22" s="6" customFormat="1" ht="16.5" customHeight="1" x14ac:dyDescent="0.2">
      <c r="A78" s="21">
        <f t="shared" si="35"/>
        <v>37</v>
      </c>
      <c r="B78" s="8" t="s">
        <v>157</v>
      </c>
      <c r="C78" s="68">
        <v>1951</v>
      </c>
      <c r="D78" s="68"/>
      <c r="E78" s="132" t="s">
        <v>97</v>
      </c>
      <c r="F78" s="116">
        <v>6</v>
      </c>
      <c r="G78" s="116">
        <v>3</v>
      </c>
      <c r="H78" s="101">
        <v>4141.74</v>
      </c>
      <c r="I78" s="101">
        <v>3901.29</v>
      </c>
      <c r="J78" s="101">
        <v>2825.62</v>
      </c>
      <c r="K78" s="116">
        <v>127</v>
      </c>
      <c r="L78" s="129">
        <f>'виды работ '!C76</f>
        <v>5335248</v>
      </c>
      <c r="M78" s="129">
        <v>0</v>
      </c>
      <c r="N78" s="88">
        <v>2208793</v>
      </c>
      <c r="O78" s="88">
        <v>1067049</v>
      </c>
      <c r="P78" s="129">
        <v>2059406</v>
      </c>
      <c r="Q78" s="129">
        <f t="shared" si="32"/>
        <v>1288.1658433412044</v>
      </c>
      <c r="R78" s="126">
        <v>14593.7</v>
      </c>
      <c r="S78" s="126" t="s">
        <v>107</v>
      </c>
      <c r="T78" s="129" t="s">
        <v>102</v>
      </c>
      <c r="U78" s="31">
        <f t="shared" si="33"/>
        <v>5335248</v>
      </c>
      <c r="V78" s="31">
        <f t="shared" si="34"/>
        <v>0</v>
      </c>
    </row>
    <row r="79" spans="1:22" s="6" customFormat="1" ht="16.5" customHeight="1" x14ac:dyDescent="0.2">
      <c r="A79" s="21">
        <f t="shared" si="35"/>
        <v>38</v>
      </c>
      <c r="B79" s="8" t="s">
        <v>158</v>
      </c>
      <c r="C79" s="68">
        <v>1968</v>
      </c>
      <c r="D79" s="68"/>
      <c r="E79" s="132" t="s">
        <v>110</v>
      </c>
      <c r="F79" s="116">
        <v>5</v>
      </c>
      <c r="G79" s="116">
        <v>3</v>
      </c>
      <c r="H79" s="101">
        <v>2538.04</v>
      </c>
      <c r="I79" s="101">
        <v>2891.56</v>
      </c>
      <c r="J79" s="101">
        <v>2181.2199999999998</v>
      </c>
      <c r="K79" s="116">
        <v>118</v>
      </c>
      <c r="L79" s="129">
        <f>'виды работ '!C77</f>
        <v>6109140</v>
      </c>
      <c r="M79" s="129">
        <v>0</v>
      </c>
      <c r="N79" s="88">
        <v>2529184</v>
      </c>
      <c r="O79" s="88">
        <v>1221828</v>
      </c>
      <c r="P79" s="129">
        <v>2358128</v>
      </c>
      <c r="Q79" s="129">
        <f t="shared" si="32"/>
        <v>2407.0306220548141</v>
      </c>
      <c r="R79" s="126">
        <v>14593.7</v>
      </c>
      <c r="S79" s="126" t="s">
        <v>107</v>
      </c>
      <c r="T79" s="129" t="s">
        <v>102</v>
      </c>
      <c r="U79" s="31">
        <f t="shared" si="33"/>
        <v>6109140</v>
      </c>
      <c r="V79" s="31">
        <f t="shared" si="34"/>
        <v>0</v>
      </c>
    </row>
    <row r="80" spans="1:22" s="6" customFormat="1" ht="16.5" customHeight="1" x14ac:dyDescent="0.2">
      <c r="A80" s="21">
        <f t="shared" si="35"/>
        <v>39</v>
      </c>
      <c r="B80" s="8" t="s">
        <v>150</v>
      </c>
      <c r="C80" s="68">
        <v>1940</v>
      </c>
      <c r="D80" s="68"/>
      <c r="E80" s="132" t="s">
        <v>97</v>
      </c>
      <c r="F80" s="116">
        <v>6</v>
      </c>
      <c r="G80" s="116">
        <v>1</v>
      </c>
      <c r="H80" s="101">
        <v>2709.57</v>
      </c>
      <c r="I80" s="101">
        <v>2709.57</v>
      </c>
      <c r="J80" s="101">
        <v>2337</v>
      </c>
      <c r="K80" s="116">
        <v>80</v>
      </c>
      <c r="L80" s="129">
        <f>'виды работ '!C78</f>
        <v>2585058</v>
      </c>
      <c r="M80" s="129">
        <v>0</v>
      </c>
      <c r="N80" s="88">
        <v>1070214</v>
      </c>
      <c r="O80" s="88">
        <v>517011</v>
      </c>
      <c r="P80" s="129">
        <v>997833</v>
      </c>
      <c r="Q80" s="129">
        <f t="shared" si="32"/>
        <v>954.04732116166031</v>
      </c>
      <c r="R80" s="126">
        <v>14593.7</v>
      </c>
      <c r="S80" s="126" t="s">
        <v>107</v>
      </c>
      <c r="T80" s="129" t="s">
        <v>102</v>
      </c>
      <c r="U80" s="31">
        <f t="shared" si="33"/>
        <v>2585058</v>
      </c>
      <c r="V80" s="31">
        <f t="shared" si="34"/>
        <v>0</v>
      </c>
    </row>
    <row r="81" spans="1:22" s="6" customFormat="1" ht="16.5" customHeight="1" x14ac:dyDescent="0.2">
      <c r="A81" s="21">
        <f t="shared" si="35"/>
        <v>40</v>
      </c>
      <c r="B81" s="8" t="s">
        <v>146</v>
      </c>
      <c r="C81" s="68">
        <v>1955</v>
      </c>
      <c r="D81" s="68"/>
      <c r="E81" s="132" t="s">
        <v>97</v>
      </c>
      <c r="F81" s="116">
        <v>9</v>
      </c>
      <c r="G81" s="116">
        <v>1</v>
      </c>
      <c r="H81" s="101">
        <v>2940.2</v>
      </c>
      <c r="I81" s="101">
        <v>2007.33</v>
      </c>
      <c r="J81" s="101">
        <v>1266.29</v>
      </c>
      <c r="K81" s="116">
        <v>93</v>
      </c>
      <c r="L81" s="129">
        <f>'виды работ '!C79</f>
        <v>3018656</v>
      </c>
      <c r="M81" s="129">
        <v>0</v>
      </c>
      <c r="N81" s="88">
        <v>1249724</v>
      </c>
      <c r="O81" s="88">
        <v>603731</v>
      </c>
      <c r="P81" s="129">
        <v>1165201</v>
      </c>
      <c r="Q81" s="129">
        <f t="shared" si="32"/>
        <v>1026.6838990544861</v>
      </c>
      <c r="R81" s="126">
        <v>14593.7</v>
      </c>
      <c r="S81" s="126" t="s">
        <v>107</v>
      </c>
      <c r="T81" s="129" t="s">
        <v>102</v>
      </c>
      <c r="U81" s="31">
        <f t="shared" si="1"/>
        <v>3018656</v>
      </c>
      <c r="V81" s="31">
        <f t="shared" si="2"/>
        <v>0</v>
      </c>
    </row>
    <row r="82" spans="1:22" s="6" customFormat="1" ht="16.5" customHeight="1" x14ac:dyDescent="0.2">
      <c r="A82" s="21">
        <f t="shared" si="35"/>
        <v>41</v>
      </c>
      <c r="B82" s="8" t="s">
        <v>154</v>
      </c>
      <c r="C82" s="68">
        <v>1977</v>
      </c>
      <c r="D82" s="68"/>
      <c r="E82" s="132" t="s">
        <v>110</v>
      </c>
      <c r="F82" s="116">
        <v>9</v>
      </c>
      <c r="G82" s="116">
        <v>4</v>
      </c>
      <c r="H82" s="101">
        <v>8305</v>
      </c>
      <c r="I82" s="101">
        <v>8305</v>
      </c>
      <c r="J82" s="101">
        <v>8278</v>
      </c>
      <c r="K82" s="116">
        <v>373</v>
      </c>
      <c r="L82" s="129">
        <f>'виды работ '!C80</f>
        <v>10412430</v>
      </c>
      <c r="M82" s="129">
        <v>0</v>
      </c>
      <c r="N82" s="88">
        <v>4310746</v>
      </c>
      <c r="O82" s="88">
        <v>2082486</v>
      </c>
      <c r="P82" s="129">
        <v>4019198</v>
      </c>
      <c r="Q82" s="129">
        <f t="shared" si="32"/>
        <v>1253.7543648404576</v>
      </c>
      <c r="R82" s="126">
        <v>14593.7</v>
      </c>
      <c r="S82" s="126" t="s">
        <v>107</v>
      </c>
      <c r="T82" s="129" t="s">
        <v>102</v>
      </c>
      <c r="U82" s="31">
        <f>N82+O82+P82</f>
        <v>10412430</v>
      </c>
      <c r="V82" s="31">
        <f>U82-L82</f>
        <v>0</v>
      </c>
    </row>
    <row r="83" spans="1:22" s="6" customFormat="1" ht="16.5" customHeight="1" x14ac:dyDescent="0.2">
      <c r="A83" s="21">
        <f t="shared" si="35"/>
        <v>42</v>
      </c>
      <c r="B83" s="8" t="s">
        <v>159</v>
      </c>
      <c r="C83" s="68">
        <v>1978</v>
      </c>
      <c r="D83" s="68"/>
      <c r="E83" s="132" t="s">
        <v>110</v>
      </c>
      <c r="F83" s="116">
        <v>9</v>
      </c>
      <c r="G83" s="116">
        <v>4</v>
      </c>
      <c r="H83" s="101">
        <v>8438</v>
      </c>
      <c r="I83" s="101">
        <v>8485.83</v>
      </c>
      <c r="J83" s="101">
        <v>6297.14</v>
      </c>
      <c r="K83" s="116">
        <v>399</v>
      </c>
      <c r="L83" s="129">
        <f>'виды работ '!C81</f>
        <v>11200228</v>
      </c>
      <c r="M83" s="129">
        <v>0</v>
      </c>
      <c r="N83" s="88">
        <v>4636895</v>
      </c>
      <c r="O83" s="88">
        <v>2240045</v>
      </c>
      <c r="P83" s="129">
        <v>4323288</v>
      </c>
      <c r="Q83" s="129">
        <f t="shared" si="32"/>
        <v>1327.3557715098364</v>
      </c>
      <c r="R83" s="126">
        <v>14593.7</v>
      </c>
      <c r="S83" s="126" t="s">
        <v>107</v>
      </c>
      <c r="T83" s="129" t="s">
        <v>102</v>
      </c>
      <c r="U83" s="31">
        <f>N83+O83+P83</f>
        <v>11200228</v>
      </c>
      <c r="V83" s="31">
        <f>U83-L83</f>
        <v>0</v>
      </c>
    </row>
    <row r="84" spans="1:22" s="6" customFormat="1" ht="16.5" customHeight="1" x14ac:dyDescent="0.2">
      <c r="A84" s="21">
        <f t="shared" si="35"/>
        <v>43</v>
      </c>
      <c r="B84" s="8" t="s">
        <v>156</v>
      </c>
      <c r="C84" s="68" t="s">
        <v>105</v>
      </c>
      <c r="D84" s="68"/>
      <c r="E84" s="132" t="s">
        <v>97</v>
      </c>
      <c r="F84" s="116">
        <v>6</v>
      </c>
      <c r="G84" s="116">
        <v>5</v>
      </c>
      <c r="H84" s="101">
        <v>7362.66</v>
      </c>
      <c r="I84" s="101">
        <v>6986.3</v>
      </c>
      <c r="J84" s="101">
        <v>5421.39</v>
      </c>
      <c r="K84" s="116">
        <v>216</v>
      </c>
      <c r="L84" s="129">
        <f>'виды работ '!C82</f>
        <v>7955531</v>
      </c>
      <c r="M84" s="129">
        <v>0</v>
      </c>
      <c r="N84" s="88">
        <v>3293590</v>
      </c>
      <c r="O84" s="88">
        <v>1591106</v>
      </c>
      <c r="P84" s="129">
        <v>3070835</v>
      </c>
      <c r="Q84" s="129">
        <f t="shared" si="32"/>
        <v>1080.5240225679306</v>
      </c>
      <c r="R84" s="126">
        <v>14593.7</v>
      </c>
      <c r="S84" s="126" t="s">
        <v>107</v>
      </c>
      <c r="T84" s="129" t="s">
        <v>102</v>
      </c>
      <c r="U84" s="31">
        <f>N84+O84+P84</f>
        <v>7955531</v>
      </c>
      <c r="V84" s="31">
        <f>U84-L84</f>
        <v>0</v>
      </c>
    </row>
    <row r="85" spans="1:22" s="6" customFormat="1" ht="16.5" customHeight="1" x14ac:dyDescent="0.2">
      <c r="A85" s="21">
        <f t="shared" si="35"/>
        <v>44</v>
      </c>
      <c r="B85" s="8" t="s">
        <v>151</v>
      </c>
      <c r="C85" s="68">
        <v>1975</v>
      </c>
      <c r="D85" s="68"/>
      <c r="E85" s="132" t="s">
        <v>97</v>
      </c>
      <c r="F85" s="116">
        <v>10</v>
      </c>
      <c r="G85" s="116">
        <v>1</v>
      </c>
      <c r="H85" s="101">
        <v>6298.5</v>
      </c>
      <c r="I85" s="101">
        <v>6298.5</v>
      </c>
      <c r="J85" s="101">
        <v>4290</v>
      </c>
      <c r="K85" s="116">
        <v>270</v>
      </c>
      <c r="L85" s="129">
        <f>'виды работ '!C83</f>
        <v>2330090</v>
      </c>
      <c r="M85" s="129">
        <v>0</v>
      </c>
      <c r="N85" s="88">
        <v>964658</v>
      </c>
      <c r="O85" s="88">
        <v>466018</v>
      </c>
      <c r="P85" s="129">
        <v>899414</v>
      </c>
      <c r="Q85" s="129">
        <f t="shared" ref="Q85" si="36">L85/H85</f>
        <v>369.94363737397794</v>
      </c>
      <c r="R85" s="126">
        <v>14593.7</v>
      </c>
      <c r="S85" s="126" t="s">
        <v>107</v>
      </c>
      <c r="T85" s="129" t="s">
        <v>102</v>
      </c>
      <c r="U85" s="31">
        <f t="shared" ref="U85:U140" si="37">N85+O85+P85</f>
        <v>2330090</v>
      </c>
      <c r="V85" s="31">
        <f t="shared" ref="V85:V140" si="38">U85-L85</f>
        <v>0</v>
      </c>
    </row>
    <row r="86" spans="1:22" s="6" customFormat="1" ht="16.5" customHeight="1" x14ac:dyDescent="0.2">
      <c r="A86" s="151" t="s">
        <v>17</v>
      </c>
      <c r="B86" s="175"/>
      <c r="C86" s="152"/>
      <c r="D86" s="129" t="s">
        <v>98</v>
      </c>
      <c r="E86" s="129" t="s">
        <v>98</v>
      </c>
      <c r="F86" s="129" t="s">
        <v>98</v>
      </c>
      <c r="G86" s="129" t="s">
        <v>98</v>
      </c>
      <c r="H86" s="129">
        <f>SUM(H71:H85)</f>
        <v>88114.39</v>
      </c>
      <c r="I86" s="129">
        <f t="shared" ref="I86:P86" si="39">SUM(I71:I85)</f>
        <v>85877.26</v>
      </c>
      <c r="J86" s="129">
        <f t="shared" si="39"/>
        <v>64748.71</v>
      </c>
      <c r="K86" s="33">
        <f t="shared" si="39"/>
        <v>3415</v>
      </c>
      <c r="L86" s="129">
        <f t="shared" si="39"/>
        <v>102100090</v>
      </c>
      <c r="M86" s="129">
        <f t="shared" si="39"/>
        <v>0</v>
      </c>
      <c r="N86" s="129">
        <f t="shared" si="39"/>
        <v>42269443</v>
      </c>
      <c r="O86" s="129">
        <f t="shared" si="39"/>
        <v>20420013</v>
      </c>
      <c r="P86" s="129">
        <f t="shared" si="39"/>
        <v>39410634</v>
      </c>
      <c r="Q86" s="129">
        <f>L86/H86</f>
        <v>1158.7220884125736</v>
      </c>
      <c r="R86" s="129" t="s">
        <v>98</v>
      </c>
      <c r="S86" s="129" t="s">
        <v>98</v>
      </c>
      <c r="T86" s="129" t="s">
        <v>98</v>
      </c>
      <c r="U86" s="31">
        <f t="shared" si="37"/>
        <v>102100090</v>
      </c>
      <c r="V86" s="31">
        <f t="shared" si="38"/>
        <v>0</v>
      </c>
    </row>
    <row r="87" spans="1:22" s="6" customFormat="1" ht="16.5" customHeight="1" x14ac:dyDescent="0.2">
      <c r="A87" s="153" t="s">
        <v>21</v>
      </c>
      <c r="B87" s="154"/>
      <c r="C87" s="154"/>
      <c r="D87" s="154"/>
      <c r="E87" s="155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31">
        <f t="shared" si="37"/>
        <v>0</v>
      </c>
      <c r="V87" s="31">
        <f t="shared" si="38"/>
        <v>0</v>
      </c>
    </row>
    <row r="88" spans="1:22" s="6" customFormat="1" ht="16.5" customHeight="1" x14ac:dyDescent="0.2">
      <c r="A88" s="21">
        <f>A85+1</f>
        <v>45</v>
      </c>
      <c r="B88" s="8" t="s">
        <v>161</v>
      </c>
      <c r="C88" s="104">
        <v>1982</v>
      </c>
      <c r="D88" s="105"/>
      <c r="E88" s="132" t="s">
        <v>99</v>
      </c>
      <c r="F88" s="74">
        <v>12</v>
      </c>
      <c r="G88" s="74">
        <v>1</v>
      </c>
      <c r="H88" s="103">
        <v>3985.8</v>
      </c>
      <c r="I88" s="103">
        <v>2448.6999999999998</v>
      </c>
      <c r="J88" s="88">
        <v>1883.9</v>
      </c>
      <c r="K88" s="74">
        <v>110</v>
      </c>
      <c r="L88" s="126">
        <f>'виды работ '!C86</f>
        <v>5778036</v>
      </c>
      <c r="M88" s="129">
        <v>0</v>
      </c>
      <c r="N88" s="88">
        <v>2392107</v>
      </c>
      <c r="O88" s="88">
        <v>1155607</v>
      </c>
      <c r="P88" s="129">
        <v>2230322</v>
      </c>
      <c r="Q88" s="129">
        <f>L88/H88</f>
        <v>1449.6552762306187</v>
      </c>
      <c r="R88" s="126">
        <v>14593.7</v>
      </c>
      <c r="S88" s="126" t="s">
        <v>107</v>
      </c>
      <c r="T88" s="129" t="s">
        <v>102</v>
      </c>
      <c r="U88" s="31">
        <f t="shared" ref="U88" si="40">N88+O88+P88</f>
        <v>5778036</v>
      </c>
      <c r="V88" s="31">
        <f t="shared" ref="V88" si="41">U88-L88</f>
        <v>0</v>
      </c>
    </row>
    <row r="89" spans="1:22" s="6" customFormat="1" ht="16.5" customHeight="1" x14ac:dyDescent="0.2">
      <c r="A89" s="21">
        <f>A88+1</f>
        <v>46</v>
      </c>
      <c r="B89" s="8" t="s">
        <v>160</v>
      </c>
      <c r="C89" s="132">
        <v>1983</v>
      </c>
      <c r="D89" s="100"/>
      <c r="E89" s="132" t="s">
        <v>99</v>
      </c>
      <c r="F89" s="117">
        <v>12</v>
      </c>
      <c r="G89" s="74">
        <v>1</v>
      </c>
      <c r="H89" s="103">
        <v>3786.6</v>
      </c>
      <c r="I89" s="103">
        <v>2463.3000000000002</v>
      </c>
      <c r="J89" s="103">
        <v>1735.5</v>
      </c>
      <c r="K89" s="117">
        <v>116</v>
      </c>
      <c r="L89" s="126">
        <f>'виды работ '!C87</f>
        <v>5773378</v>
      </c>
      <c r="M89" s="129">
        <v>0</v>
      </c>
      <c r="N89" s="88">
        <v>2390179</v>
      </c>
      <c r="O89" s="88">
        <v>1154675</v>
      </c>
      <c r="P89" s="129">
        <v>2228524</v>
      </c>
      <c r="Q89" s="129">
        <f t="shared" ref="Q89" si="42">L89/H89</f>
        <v>1524.6865261712355</v>
      </c>
      <c r="R89" s="126">
        <v>14593.7</v>
      </c>
      <c r="S89" s="126" t="s">
        <v>107</v>
      </c>
      <c r="T89" s="129" t="s">
        <v>102</v>
      </c>
      <c r="U89" s="31">
        <f t="shared" si="37"/>
        <v>5773378</v>
      </c>
      <c r="V89" s="31">
        <f t="shared" si="38"/>
        <v>0</v>
      </c>
    </row>
    <row r="90" spans="1:22" s="6" customFormat="1" ht="16.5" customHeight="1" x14ac:dyDescent="0.2">
      <c r="A90" s="151" t="s">
        <v>17</v>
      </c>
      <c r="B90" s="175"/>
      <c r="C90" s="152"/>
      <c r="D90" s="129" t="s">
        <v>98</v>
      </c>
      <c r="E90" s="129" t="s">
        <v>98</v>
      </c>
      <c r="F90" s="129" t="s">
        <v>98</v>
      </c>
      <c r="G90" s="129" t="s">
        <v>98</v>
      </c>
      <c r="H90" s="126">
        <f>SUM(H88:H89)</f>
        <v>7772.4</v>
      </c>
      <c r="I90" s="126">
        <f t="shared" ref="I90:O90" si="43">SUM(I88:I89)</f>
        <v>4912</v>
      </c>
      <c r="J90" s="126">
        <f t="shared" si="43"/>
        <v>3619.4</v>
      </c>
      <c r="K90" s="125">
        <f t="shared" si="43"/>
        <v>226</v>
      </c>
      <c r="L90" s="126">
        <f t="shared" si="43"/>
        <v>11551414</v>
      </c>
      <c r="M90" s="126">
        <f t="shared" si="43"/>
        <v>0</v>
      </c>
      <c r="N90" s="126">
        <f t="shared" si="43"/>
        <v>4782286</v>
      </c>
      <c r="O90" s="126">
        <f t="shared" si="43"/>
        <v>2310282</v>
      </c>
      <c r="P90" s="126">
        <f>SUM(P88:P89)</f>
        <v>4458846</v>
      </c>
      <c r="Q90" s="129">
        <f>L90/H90</f>
        <v>1486.2094076475735</v>
      </c>
      <c r="R90" s="129" t="s">
        <v>98</v>
      </c>
      <c r="S90" s="126" t="s">
        <v>98</v>
      </c>
      <c r="T90" s="129" t="s">
        <v>98</v>
      </c>
      <c r="U90" s="31">
        <f t="shared" si="37"/>
        <v>11551414</v>
      </c>
      <c r="V90" s="31">
        <f t="shared" si="38"/>
        <v>0</v>
      </c>
    </row>
    <row r="91" spans="1:22" s="7" customFormat="1" ht="16.5" customHeight="1" x14ac:dyDescent="0.2">
      <c r="A91" s="153" t="s">
        <v>22</v>
      </c>
      <c r="B91" s="154"/>
      <c r="C91" s="155"/>
      <c r="D91" s="127" t="s">
        <v>98</v>
      </c>
      <c r="E91" s="127" t="s">
        <v>98</v>
      </c>
      <c r="F91" s="127" t="s">
        <v>98</v>
      </c>
      <c r="G91" s="127" t="s">
        <v>98</v>
      </c>
      <c r="H91" s="130">
        <f t="shared" ref="H91:P91" si="44">H86+H90</f>
        <v>95886.79</v>
      </c>
      <c r="I91" s="130">
        <f t="shared" si="44"/>
        <v>90789.26</v>
      </c>
      <c r="J91" s="130">
        <f t="shared" si="44"/>
        <v>68368.11</v>
      </c>
      <c r="K91" s="14">
        <f t="shared" si="44"/>
        <v>3641</v>
      </c>
      <c r="L91" s="130">
        <f t="shared" si="44"/>
        <v>113651504</v>
      </c>
      <c r="M91" s="130">
        <f t="shared" si="44"/>
        <v>0</v>
      </c>
      <c r="N91" s="130">
        <f t="shared" si="44"/>
        <v>47051729</v>
      </c>
      <c r="O91" s="130">
        <f t="shared" si="44"/>
        <v>22730295</v>
      </c>
      <c r="P91" s="130">
        <f t="shared" si="44"/>
        <v>43869480</v>
      </c>
      <c r="Q91" s="127">
        <f t="shared" ref="Q91" si="45">L91/H91</f>
        <v>1185.2675848258139</v>
      </c>
      <c r="R91" s="127" t="s">
        <v>98</v>
      </c>
      <c r="S91" s="130" t="s">
        <v>98</v>
      </c>
      <c r="T91" s="130" t="s">
        <v>98</v>
      </c>
      <c r="U91" s="31">
        <f t="shared" si="37"/>
        <v>113651504</v>
      </c>
      <c r="V91" s="31">
        <f t="shared" si="38"/>
        <v>0</v>
      </c>
    </row>
    <row r="92" spans="1:22" s="6" customFormat="1" ht="16.5" customHeight="1" x14ac:dyDescent="0.2">
      <c r="A92" s="174" t="s">
        <v>101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31">
        <f t="shared" si="37"/>
        <v>0</v>
      </c>
      <c r="V92" s="31">
        <f t="shared" si="38"/>
        <v>0</v>
      </c>
    </row>
    <row r="93" spans="1:22" s="6" customFormat="1" ht="16.5" customHeight="1" x14ac:dyDescent="0.2">
      <c r="A93" s="169" t="s">
        <v>181</v>
      </c>
      <c r="B93" s="169"/>
      <c r="C93" s="169"/>
      <c r="D93" s="169"/>
      <c r="E93" s="169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31">
        <f t="shared" ref="U93:U98" si="46">N93+O93+P93</f>
        <v>0</v>
      </c>
      <c r="V93" s="31">
        <f t="shared" ref="V93:V98" si="47">U93-L93</f>
        <v>0</v>
      </c>
    </row>
    <row r="94" spans="1:22" s="6" customFormat="1" ht="16.5" customHeight="1" x14ac:dyDescent="0.2">
      <c r="A94" s="33">
        <f>A89+1</f>
        <v>47</v>
      </c>
      <c r="B94" s="8" t="s">
        <v>182</v>
      </c>
      <c r="C94" s="26">
        <v>1980</v>
      </c>
      <c r="D94" s="37"/>
      <c r="E94" s="132" t="s">
        <v>110</v>
      </c>
      <c r="F94" s="33">
        <v>5</v>
      </c>
      <c r="G94" s="33">
        <v>6</v>
      </c>
      <c r="H94" s="90">
        <v>6603</v>
      </c>
      <c r="I94" s="129">
        <v>4846.6000000000004</v>
      </c>
      <c r="J94" s="129">
        <v>4312.87</v>
      </c>
      <c r="K94" s="33">
        <v>249</v>
      </c>
      <c r="L94" s="126">
        <f>'виды работ '!C92</f>
        <v>1049422</v>
      </c>
      <c r="M94" s="129">
        <v>0</v>
      </c>
      <c r="N94" s="88">
        <v>434461</v>
      </c>
      <c r="O94" s="88">
        <v>209884</v>
      </c>
      <c r="P94" s="129">
        <v>405077</v>
      </c>
      <c r="Q94" s="129">
        <f t="shared" ref="Q94:Q95" si="48">L94/H94</f>
        <v>158.93109192791155</v>
      </c>
      <c r="R94" s="126">
        <v>14593.7</v>
      </c>
      <c r="S94" s="126" t="s">
        <v>107</v>
      </c>
      <c r="T94" s="129" t="s">
        <v>102</v>
      </c>
      <c r="U94" s="31">
        <f t="shared" si="46"/>
        <v>1049422</v>
      </c>
      <c r="V94" s="31">
        <f t="shared" si="47"/>
        <v>0</v>
      </c>
    </row>
    <row r="95" spans="1:22" s="6" customFormat="1" ht="16.5" customHeight="1" x14ac:dyDescent="0.2">
      <c r="A95" s="166" t="s">
        <v>17</v>
      </c>
      <c r="B95" s="166"/>
      <c r="C95" s="166"/>
      <c r="D95" s="129" t="s">
        <v>98</v>
      </c>
      <c r="E95" s="129" t="s">
        <v>98</v>
      </c>
      <c r="F95" s="129" t="s">
        <v>98</v>
      </c>
      <c r="G95" s="129" t="s">
        <v>98</v>
      </c>
      <c r="H95" s="126">
        <f>SUM(H94)</f>
        <v>6603</v>
      </c>
      <c r="I95" s="126">
        <f t="shared" ref="I95:P95" si="49">SUM(I94)</f>
        <v>4846.6000000000004</v>
      </c>
      <c r="J95" s="126">
        <f t="shared" si="49"/>
        <v>4312.87</v>
      </c>
      <c r="K95" s="125">
        <f t="shared" si="49"/>
        <v>249</v>
      </c>
      <c r="L95" s="126">
        <f t="shared" si="49"/>
        <v>1049422</v>
      </c>
      <c r="M95" s="126">
        <f t="shared" si="49"/>
        <v>0</v>
      </c>
      <c r="N95" s="126">
        <f t="shared" si="49"/>
        <v>434461</v>
      </c>
      <c r="O95" s="126">
        <f t="shared" si="49"/>
        <v>209884</v>
      </c>
      <c r="P95" s="126">
        <f t="shared" si="49"/>
        <v>405077</v>
      </c>
      <c r="Q95" s="129">
        <f t="shared" si="48"/>
        <v>158.93109192791155</v>
      </c>
      <c r="R95" s="129" t="s">
        <v>98</v>
      </c>
      <c r="S95" s="126" t="s">
        <v>98</v>
      </c>
      <c r="T95" s="126" t="s">
        <v>98</v>
      </c>
      <c r="U95" s="31">
        <f t="shared" si="46"/>
        <v>1049422</v>
      </c>
      <c r="V95" s="31">
        <f t="shared" si="47"/>
        <v>0</v>
      </c>
    </row>
    <row r="96" spans="1:22" s="6" customFormat="1" ht="16.5" customHeight="1" x14ac:dyDescent="0.2">
      <c r="A96" s="153" t="s">
        <v>183</v>
      </c>
      <c r="B96" s="154"/>
      <c r="C96" s="154"/>
      <c r="D96" s="154"/>
      <c r="E96" s="155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31">
        <f t="shared" si="46"/>
        <v>0</v>
      </c>
      <c r="V96" s="31">
        <f t="shared" si="47"/>
        <v>0</v>
      </c>
    </row>
    <row r="97" spans="1:22" s="6" customFormat="1" ht="16.5" customHeight="1" x14ac:dyDescent="0.2">
      <c r="A97" s="33">
        <f>A94+1</f>
        <v>48</v>
      </c>
      <c r="B97" s="8" t="s">
        <v>184</v>
      </c>
      <c r="C97" s="133">
        <v>1967</v>
      </c>
      <c r="D97" s="133"/>
      <c r="E97" s="132" t="s">
        <v>97</v>
      </c>
      <c r="F97" s="125">
        <v>2</v>
      </c>
      <c r="G97" s="125">
        <v>1</v>
      </c>
      <c r="H97" s="126">
        <v>391.6</v>
      </c>
      <c r="I97" s="126">
        <v>391.6</v>
      </c>
      <c r="J97" s="126">
        <v>362.3</v>
      </c>
      <c r="K97" s="125">
        <v>20</v>
      </c>
      <c r="L97" s="126">
        <f>'виды работ '!C95</f>
        <v>900033</v>
      </c>
      <c r="M97" s="129">
        <v>0</v>
      </c>
      <c r="N97" s="88">
        <v>372614</v>
      </c>
      <c r="O97" s="88">
        <v>180006</v>
      </c>
      <c r="P97" s="129">
        <v>347413</v>
      </c>
      <c r="Q97" s="129">
        <f t="shared" ref="Q97:Q98" si="50">L97/H97</f>
        <v>2298.3478038815115</v>
      </c>
      <c r="R97" s="126">
        <v>14593.7</v>
      </c>
      <c r="S97" s="126" t="s">
        <v>107</v>
      </c>
      <c r="T97" s="129" t="s">
        <v>102</v>
      </c>
      <c r="U97" s="31">
        <f t="shared" si="46"/>
        <v>900033</v>
      </c>
      <c r="V97" s="31">
        <f t="shared" si="47"/>
        <v>0</v>
      </c>
    </row>
    <row r="98" spans="1:22" s="6" customFormat="1" ht="16.5" customHeight="1" x14ac:dyDescent="0.2">
      <c r="A98" s="151" t="s">
        <v>17</v>
      </c>
      <c r="B98" s="175"/>
      <c r="C98" s="152"/>
      <c r="D98" s="129" t="s">
        <v>98</v>
      </c>
      <c r="E98" s="129" t="s">
        <v>98</v>
      </c>
      <c r="F98" s="129" t="s">
        <v>98</v>
      </c>
      <c r="G98" s="129" t="s">
        <v>98</v>
      </c>
      <c r="H98" s="126">
        <f>SUM(H97)</f>
        <v>391.6</v>
      </c>
      <c r="I98" s="126">
        <f t="shared" ref="I98:P98" si="51">SUM(I97)</f>
        <v>391.6</v>
      </c>
      <c r="J98" s="126">
        <f t="shared" si="51"/>
        <v>362.3</v>
      </c>
      <c r="K98" s="125">
        <f t="shared" si="51"/>
        <v>20</v>
      </c>
      <c r="L98" s="126">
        <f t="shared" si="51"/>
        <v>900033</v>
      </c>
      <c r="M98" s="126">
        <f t="shared" si="51"/>
        <v>0</v>
      </c>
      <c r="N98" s="126">
        <f t="shared" si="51"/>
        <v>372614</v>
      </c>
      <c r="O98" s="126">
        <f t="shared" si="51"/>
        <v>180006</v>
      </c>
      <c r="P98" s="126">
        <f t="shared" si="51"/>
        <v>347413</v>
      </c>
      <c r="Q98" s="129">
        <f t="shared" si="50"/>
        <v>2298.3478038815115</v>
      </c>
      <c r="R98" s="129" t="s">
        <v>98</v>
      </c>
      <c r="S98" s="126" t="s">
        <v>98</v>
      </c>
      <c r="T98" s="126" t="s">
        <v>98</v>
      </c>
      <c r="U98" s="31">
        <f t="shared" si="46"/>
        <v>900033</v>
      </c>
      <c r="V98" s="31">
        <f t="shared" si="47"/>
        <v>0</v>
      </c>
    </row>
    <row r="99" spans="1:22" s="6" customFormat="1" ht="16.5" customHeight="1" x14ac:dyDescent="0.2">
      <c r="A99" s="153" t="s">
        <v>57</v>
      </c>
      <c r="B99" s="154"/>
      <c r="C99" s="154"/>
      <c r="D99" s="154"/>
      <c r="E99" s="155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31">
        <f t="shared" si="37"/>
        <v>0</v>
      </c>
      <c r="V99" s="31">
        <f t="shared" si="38"/>
        <v>0</v>
      </c>
    </row>
    <row r="100" spans="1:22" s="6" customFormat="1" ht="16.5" customHeight="1" x14ac:dyDescent="0.2">
      <c r="A100" s="33">
        <f>A97+1</f>
        <v>49</v>
      </c>
      <c r="B100" s="8" t="s">
        <v>170</v>
      </c>
      <c r="C100" s="18">
        <v>1917</v>
      </c>
      <c r="D100" s="126"/>
      <c r="E100" s="132" t="s">
        <v>97</v>
      </c>
      <c r="F100" s="33">
        <v>2</v>
      </c>
      <c r="G100" s="33">
        <v>3</v>
      </c>
      <c r="H100" s="129">
        <v>1328.66</v>
      </c>
      <c r="I100" s="129">
        <v>1328.66</v>
      </c>
      <c r="J100" s="129">
        <v>1229.9000000000001</v>
      </c>
      <c r="K100" s="33">
        <v>31</v>
      </c>
      <c r="L100" s="129">
        <f>'виды работ '!C98</f>
        <v>3650899</v>
      </c>
      <c r="M100" s="129">
        <v>0</v>
      </c>
      <c r="N100" s="88">
        <v>653644</v>
      </c>
      <c r="O100" s="88">
        <v>315769</v>
      </c>
      <c r="P100" s="129">
        <f>L100-N100-O100</f>
        <v>2681486</v>
      </c>
      <c r="Q100" s="129">
        <f>L100/H100</f>
        <v>2747.8053076031488</v>
      </c>
      <c r="R100" s="126">
        <v>14593.7</v>
      </c>
      <c r="S100" s="126" t="s">
        <v>107</v>
      </c>
      <c r="T100" s="129" t="s">
        <v>102</v>
      </c>
      <c r="U100" s="31">
        <f t="shared" ref="U100:U109" si="52">N100+O100+P100</f>
        <v>3650899</v>
      </c>
      <c r="V100" s="31">
        <f t="shared" ref="V100:V109" si="53">U100-L100</f>
        <v>0</v>
      </c>
    </row>
    <row r="101" spans="1:22" s="6" customFormat="1" ht="16.5" customHeight="1" x14ac:dyDescent="0.2">
      <c r="A101" s="33">
        <f>A100+1</f>
        <v>50</v>
      </c>
      <c r="B101" s="8" t="s">
        <v>171</v>
      </c>
      <c r="C101" s="18">
        <v>1917</v>
      </c>
      <c r="D101" s="126"/>
      <c r="E101" s="132" t="s">
        <v>97</v>
      </c>
      <c r="F101" s="33">
        <v>2</v>
      </c>
      <c r="G101" s="33">
        <v>1</v>
      </c>
      <c r="H101" s="129">
        <v>607.12</v>
      </c>
      <c r="I101" s="129">
        <v>533.72</v>
      </c>
      <c r="J101" s="129">
        <v>262.68</v>
      </c>
      <c r="K101" s="33">
        <v>11</v>
      </c>
      <c r="L101" s="129">
        <f>'виды работ '!C99</f>
        <v>1978302.47</v>
      </c>
      <c r="M101" s="129">
        <v>0</v>
      </c>
      <c r="N101" s="88">
        <v>414739</v>
      </c>
      <c r="O101" s="88">
        <v>200356</v>
      </c>
      <c r="P101" s="137">
        <f t="shared" ref="P101:P102" si="54">L101-N101-O101</f>
        <v>1363207.47</v>
      </c>
      <c r="Q101" s="129">
        <f t="shared" ref="Q101:Q109" si="55">L101/H101</f>
        <v>3258.5032118856238</v>
      </c>
      <c r="R101" s="126">
        <v>14593.7</v>
      </c>
      <c r="S101" s="126" t="s">
        <v>107</v>
      </c>
      <c r="T101" s="129" t="s">
        <v>102</v>
      </c>
      <c r="U101" s="31">
        <f t="shared" si="52"/>
        <v>1978302.47</v>
      </c>
      <c r="V101" s="31">
        <f t="shared" si="53"/>
        <v>0</v>
      </c>
    </row>
    <row r="102" spans="1:22" s="6" customFormat="1" ht="16.5" customHeight="1" x14ac:dyDescent="0.2">
      <c r="A102" s="33">
        <f t="shared" ref="A102:A116" si="56">A101+1</f>
        <v>51</v>
      </c>
      <c r="B102" s="8" t="s">
        <v>172</v>
      </c>
      <c r="C102" s="18">
        <v>1917</v>
      </c>
      <c r="D102" s="126"/>
      <c r="E102" s="132" t="s">
        <v>97</v>
      </c>
      <c r="F102" s="33">
        <v>2</v>
      </c>
      <c r="G102" s="33">
        <v>1</v>
      </c>
      <c r="H102" s="129">
        <v>303.7</v>
      </c>
      <c r="I102" s="129">
        <v>303.7</v>
      </c>
      <c r="J102" s="129">
        <v>154.80000000000001</v>
      </c>
      <c r="K102" s="33">
        <v>5</v>
      </c>
      <c r="L102" s="129">
        <f>'виды работ '!C100</f>
        <v>1001784.51</v>
      </c>
      <c r="M102" s="129">
        <v>0</v>
      </c>
      <c r="N102" s="88">
        <v>166288</v>
      </c>
      <c r="O102" s="88">
        <v>80332</v>
      </c>
      <c r="P102" s="137">
        <f t="shared" si="54"/>
        <v>755164.51</v>
      </c>
      <c r="Q102" s="129">
        <f t="shared" si="55"/>
        <v>3298.5989792558448</v>
      </c>
      <c r="R102" s="126">
        <v>14593.7</v>
      </c>
      <c r="S102" s="126" t="s">
        <v>107</v>
      </c>
      <c r="T102" s="129" t="s">
        <v>102</v>
      </c>
      <c r="U102" s="31">
        <f t="shared" si="52"/>
        <v>1001784.51</v>
      </c>
      <c r="V102" s="31">
        <f t="shared" si="53"/>
        <v>0</v>
      </c>
    </row>
    <row r="103" spans="1:22" s="6" customFormat="1" ht="16.5" customHeight="1" x14ac:dyDescent="0.2">
      <c r="A103" s="33">
        <f t="shared" si="56"/>
        <v>52</v>
      </c>
      <c r="B103" s="8" t="s">
        <v>173</v>
      </c>
      <c r="C103" s="18">
        <v>1917</v>
      </c>
      <c r="D103" s="126"/>
      <c r="E103" s="132" t="s">
        <v>97</v>
      </c>
      <c r="F103" s="33">
        <v>2</v>
      </c>
      <c r="G103" s="33">
        <v>1</v>
      </c>
      <c r="H103" s="129">
        <v>493.5</v>
      </c>
      <c r="I103" s="129">
        <v>493.5</v>
      </c>
      <c r="J103" s="129">
        <v>440.5</v>
      </c>
      <c r="K103" s="33">
        <v>12</v>
      </c>
      <c r="L103" s="129">
        <f>'виды работ '!C101</f>
        <v>3687251.4699999997</v>
      </c>
      <c r="M103" s="129">
        <v>0</v>
      </c>
      <c r="N103" s="88">
        <v>1121863</v>
      </c>
      <c r="O103" s="88">
        <v>541962</v>
      </c>
      <c r="P103" s="137">
        <f>L103-N103-O103</f>
        <v>2023426.4699999997</v>
      </c>
      <c r="Q103" s="129">
        <f t="shared" si="55"/>
        <v>7471.6341843971622</v>
      </c>
      <c r="R103" s="126">
        <v>14593.7</v>
      </c>
      <c r="S103" s="126" t="s">
        <v>107</v>
      </c>
      <c r="T103" s="129" t="s">
        <v>102</v>
      </c>
      <c r="U103" s="31">
        <f t="shared" si="52"/>
        <v>3687251.4699999997</v>
      </c>
      <c r="V103" s="31">
        <f t="shared" si="53"/>
        <v>0</v>
      </c>
    </row>
    <row r="104" spans="1:22" s="6" customFormat="1" ht="16.5" customHeight="1" x14ac:dyDescent="0.2">
      <c r="A104" s="33">
        <f t="shared" si="56"/>
        <v>53</v>
      </c>
      <c r="B104" s="8" t="s">
        <v>174</v>
      </c>
      <c r="C104" s="18">
        <v>1917</v>
      </c>
      <c r="D104" s="126"/>
      <c r="E104" s="132" t="s">
        <v>97</v>
      </c>
      <c r="F104" s="33">
        <v>3</v>
      </c>
      <c r="G104" s="33">
        <v>1</v>
      </c>
      <c r="H104" s="129">
        <v>989.55</v>
      </c>
      <c r="I104" s="129">
        <v>935.25</v>
      </c>
      <c r="J104" s="129">
        <v>643.29999999999995</v>
      </c>
      <c r="K104" s="33">
        <v>21</v>
      </c>
      <c r="L104" s="129">
        <f>'виды работ '!C102</f>
        <v>1000864</v>
      </c>
      <c r="M104" s="129">
        <v>0</v>
      </c>
      <c r="N104" s="88">
        <v>414358</v>
      </c>
      <c r="O104" s="88">
        <v>200172</v>
      </c>
      <c r="P104" s="129">
        <v>386334</v>
      </c>
      <c r="Q104" s="129">
        <f t="shared" si="55"/>
        <v>1011.4334798645849</v>
      </c>
      <c r="R104" s="126">
        <v>14593.7</v>
      </c>
      <c r="S104" s="126" t="s">
        <v>107</v>
      </c>
      <c r="T104" s="129" t="s">
        <v>102</v>
      </c>
      <c r="U104" s="31">
        <f t="shared" si="52"/>
        <v>1000864</v>
      </c>
      <c r="V104" s="31">
        <f t="shared" si="53"/>
        <v>0</v>
      </c>
    </row>
    <row r="105" spans="1:22" s="6" customFormat="1" ht="16.5" customHeight="1" x14ac:dyDescent="0.2">
      <c r="A105" s="33">
        <f t="shared" si="56"/>
        <v>54</v>
      </c>
      <c r="B105" s="8" t="s">
        <v>162</v>
      </c>
      <c r="C105" s="19">
        <v>1959</v>
      </c>
      <c r="D105" s="64"/>
      <c r="E105" s="132" t="s">
        <v>97</v>
      </c>
      <c r="F105" s="33">
        <v>3</v>
      </c>
      <c r="G105" s="33">
        <v>4</v>
      </c>
      <c r="H105" s="129">
        <v>1368.8</v>
      </c>
      <c r="I105" s="129">
        <v>1368.8</v>
      </c>
      <c r="J105" s="129">
        <v>925.2</v>
      </c>
      <c r="K105" s="33">
        <v>38</v>
      </c>
      <c r="L105" s="129">
        <f>'виды работ '!C103</f>
        <v>9186943</v>
      </c>
      <c r="M105" s="129">
        <v>0</v>
      </c>
      <c r="N105" s="88">
        <v>2379260</v>
      </c>
      <c r="O105" s="88">
        <v>3261523</v>
      </c>
      <c r="P105" s="129">
        <v>3546160</v>
      </c>
      <c r="Q105" s="129">
        <f t="shared" si="55"/>
        <v>6711.6766510812395</v>
      </c>
      <c r="R105" s="126">
        <v>14593.7</v>
      </c>
      <c r="S105" s="126" t="s">
        <v>107</v>
      </c>
      <c r="T105" s="129" t="s">
        <v>102</v>
      </c>
      <c r="U105" s="31">
        <f t="shared" si="52"/>
        <v>9186943</v>
      </c>
      <c r="V105" s="31">
        <f t="shared" si="53"/>
        <v>0</v>
      </c>
    </row>
    <row r="106" spans="1:22" s="6" customFormat="1" ht="16.5" customHeight="1" x14ac:dyDescent="0.2">
      <c r="A106" s="33">
        <f t="shared" si="56"/>
        <v>55</v>
      </c>
      <c r="B106" s="8" t="s">
        <v>175</v>
      </c>
      <c r="C106" s="18">
        <v>1986</v>
      </c>
      <c r="D106" s="126"/>
      <c r="E106" s="132" t="s">
        <v>99</v>
      </c>
      <c r="F106" s="33">
        <v>9</v>
      </c>
      <c r="G106" s="33">
        <v>2</v>
      </c>
      <c r="H106" s="129">
        <v>4037.6</v>
      </c>
      <c r="I106" s="129">
        <v>4037.6</v>
      </c>
      <c r="J106" s="129">
        <v>3772.2</v>
      </c>
      <c r="K106" s="33">
        <v>175</v>
      </c>
      <c r="L106" s="129">
        <f>'виды работ '!C104</f>
        <v>1138587</v>
      </c>
      <c r="M106" s="129">
        <v>0</v>
      </c>
      <c r="N106" s="88">
        <v>471375</v>
      </c>
      <c r="O106" s="88">
        <v>227717</v>
      </c>
      <c r="P106" s="129">
        <v>439495</v>
      </c>
      <c r="Q106" s="129">
        <f t="shared" si="55"/>
        <v>281.99598771547454</v>
      </c>
      <c r="R106" s="126">
        <v>14593.7</v>
      </c>
      <c r="S106" s="126" t="s">
        <v>107</v>
      </c>
      <c r="T106" s="129" t="s">
        <v>102</v>
      </c>
      <c r="U106" s="31">
        <f t="shared" si="52"/>
        <v>1138587</v>
      </c>
      <c r="V106" s="31">
        <f t="shared" si="53"/>
        <v>0</v>
      </c>
    </row>
    <row r="107" spans="1:22" s="6" customFormat="1" ht="16.5" customHeight="1" x14ac:dyDescent="0.2">
      <c r="A107" s="33">
        <f t="shared" si="56"/>
        <v>56</v>
      </c>
      <c r="B107" s="8" t="s">
        <v>176</v>
      </c>
      <c r="C107" s="18">
        <v>1989</v>
      </c>
      <c r="D107" s="126"/>
      <c r="E107" s="132" t="s">
        <v>99</v>
      </c>
      <c r="F107" s="33">
        <v>9</v>
      </c>
      <c r="G107" s="33">
        <v>2</v>
      </c>
      <c r="H107" s="129">
        <v>4040.3</v>
      </c>
      <c r="I107" s="129">
        <v>4040.3</v>
      </c>
      <c r="J107" s="129">
        <v>3951.97</v>
      </c>
      <c r="K107" s="33">
        <v>185</v>
      </c>
      <c r="L107" s="129">
        <f>'виды работ '!C105</f>
        <v>1138587</v>
      </c>
      <c r="M107" s="129">
        <v>0</v>
      </c>
      <c r="N107" s="88">
        <v>471375</v>
      </c>
      <c r="O107" s="88">
        <v>227717</v>
      </c>
      <c r="P107" s="129">
        <v>439495</v>
      </c>
      <c r="Q107" s="129">
        <f t="shared" si="55"/>
        <v>281.80753904413035</v>
      </c>
      <c r="R107" s="126">
        <v>14593.7</v>
      </c>
      <c r="S107" s="126" t="s">
        <v>107</v>
      </c>
      <c r="T107" s="129" t="s">
        <v>102</v>
      </c>
      <c r="U107" s="31">
        <f t="shared" si="52"/>
        <v>1138587</v>
      </c>
      <c r="V107" s="31">
        <f t="shared" si="53"/>
        <v>0</v>
      </c>
    </row>
    <row r="108" spans="1:22" s="6" customFormat="1" ht="16.5" customHeight="1" x14ac:dyDescent="0.2">
      <c r="A108" s="33">
        <f t="shared" si="56"/>
        <v>57</v>
      </c>
      <c r="B108" s="8" t="s">
        <v>177</v>
      </c>
      <c r="C108" s="18">
        <v>1993</v>
      </c>
      <c r="D108" s="126"/>
      <c r="E108" s="132" t="s">
        <v>97</v>
      </c>
      <c r="F108" s="33">
        <v>6</v>
      </c>
      <c r="G108" s="33">
        <v>3</v>
      </c>
      <c r="H108" s="129">
        <v>8440.9</v>
      </c>
      <c r="I108" s="129">
        <v>8440.9</v>
      </c>
      <c r="J108" s="129">
        <v>6933.9</v>
      </c>
      <c r="K108" s="33">
        <v>225</v>
      </c>
      <c r="L108" s="129">
        <f>'виды работ '!C106</f>
        <v>1353534</v>
      </c>
      <c r="M108" s="129">
        <v>0</v>
      </c>
      <c r="N108" s="88">
        <v>560363</v>
      </c>
      <c r="O108" s="88">
        <v>270706</v>
      </c>
      <c r="P108" s="129">
        <v>522465</v>
      </c>
      <c r="Q108" s="129">
        <f t="shared" si="55"/>
        <v>160.35422762975512</v>
      </c>
      <c r="R108" s="126">
        <v>14593.7</v>
      </c>
      <c r="S108" s="126" t="s">
        <v>107</v>
      </c>
      <c r="T108" s="129" t="s">
        <v>102</v>
      </c>
      <c r="U108" s="31">
        <f t="shared" si="52"/>
        <v>1353534</v>
      </c>
      <c r="V108" s="31">
        <f t="shared" si="53"/>
        <v>0</v>
      </c>
    </row>
    <row r="109" spans="1:22" s="6" customFormat="1" ht="16.5" customHeight="1" x14ac:dyDescent="0.2">
      <c r="A109" s="33">
        <f t="shared" si="56"/>
        <v>58</v>
      </c>
      <c r="B109" s="8" t="s">
        <v>178</v>
      </c>
      <c r="C109" s="18">
        <v>1988</v>
      </c>
      <c r="D109" s="126"/>
      <c r="E109" s="132" t="s">
        <v>97</v>
      </c>
      <c r="F109" s="33">
        <v>6</v>
      </c>
      <c r="G109" s="33">
        <v>3</v>
      </c>
      <c r="H109" s="129">
        <v>8384.7000000000007</v>
      </c>
      <c r="I109" s="129">
        <v>8384.7000000000007</v>
      </c>
      <c r="J109" s="129">
        <v>5523.9</v>
      </c>
      <c r="K109" s="33">
        <v>199</v>
      </c>
      <c r="L109" s="129">
        <f>'виды работ '!C107</f>
        <v>1528108</v>
      </c>
      <c r="M109" s="129">
        <v>0</v>
      </c>
      <c r="N109" s="88">
        <v>632637</v>
      </c>
      <c r="O109" s="88">
        <v>305621</v>
      </c>
      <c r="P109" s="129">
        <v>589850</v>
      </c>
      <c r="Q109" s="129">
        <f t="shared" si="55"/>
        <v>182.24957362815604</v>
      </c>
      <c r="R109" s="126">
        <v>14593.7</v>
      </c>
      <c r="S109" s="126" t="s">
        <v>107</v>
      </c>
      <c r="T109" s="129" t="s">
        <v>256</v>
      </c>
      <c r="U109" s="31">
        <f t="shared" si="52"/>
        <v>1528108</v>
      </c>
      <c r="V109" s="31">
        <f t="shared" si="53"/>
        <v>0</v>
      </c>
    </row>
    <row r="110" spans="1:22" s="6" customFormat="1" ht="16.5" customHeight="1" x14ac:dyDescent="0.2">
      <c r="A110" s="33">
        <f t="shared" si="56"/>
        <v>59</v>
      </c>
      <c r="B110" s="8" t="s">
        <v>163</v>
      </c>
      <c r="C110" s="132">
        <v>1952</v>
      </c>
      <c r="D110" s="65"/>
      <c r="E110" s="132" t="s">
        <v>106</v>
      </c>
      <c r="F110" s="33">
        <v>2</v>
      </c>
      <c r="G110" s="33">
        <v>1</v>
      </c>
      <c r="H110" s="129">
        <v>349.95</v>
      </c>
      <c r="I110" s="129">
        <v>349.95</v>
      </c>
      <c r="J110" s="129">
        <v>222.2</v>
      </c>
      <c r="K110" s="33">
        <v>27</v>
      </c>
      <c r="L110" s="129">
        <f>'виды работ '!C108</f>
        <v>1056319</v>
      </c>
      <c r="M110" s="129">
        <v>0</v>
      </c>
      <c r="N110" s="88">
        <v>437316</v>
      </c>
      <c r="O110" s="88">
        <v>211263</v>
      </c>
      <c r="P110" s="129">
        <v>407740</v>
      </c>
      <c r="Q110" s="129">
        <f t="shared" ref="Q110:Q115" si="57">L110/H110</f>
        <v>3018.4854979282754</v>
      </c>
      <c r="R110" s="126">
        <v>14593.7</v>
      </c>
      <c r="S110" s="126" t="s">
        <v>107</v>
      </c>
      <c r="T110" s="129" t="s">
        <v>102</v>
      </c>
      <c r="U110" s="31">
        <f t="shared" si="37"/>
        <v>1056319</v>
      </c>
      <c r="V110" s="31">
        <f t="shared" si="38"/>
        <v>0</v>
      </c>
    </row>
    <row r="111" spans="1:22" s="6" customFormat="1" ht="16.5" customHeight="1" x14ac:dyDescent="0.2">
      <c r="A111" s="33">
        <f t="shared" si="56"/>
        <v>60</v>
      </c>
      <c r="B111" s="8" t="s">
        <v>164</v>
      </c>
      <c r="C111" s="19">
        <v>1961</v>
      </c>
      <c r="D111" s="66"/>
      <c r="E111" s="132" t="s">
        <v>97</v>
      </c>
      <c r="F111" s="33">
        <v>4</v>
      </c>
      <c r="G111" s="33">
        <v>2</v>
      </c>
      <c r="H111" s="129">
        <v>1325.84</v>
      </c>
      <c r="I111" s="129">
        <v>1325.84</v>
      </c>
      <c r="J111" s="129">
        <v>1076.04</v>
      </c>
      <c r="K111" s="33">
        <v>56</v>
      </c>
      <c r="L111" s="126">
        <f>'виды работ '!C109</f>
        <v>5190976</v>
      </c>
      <c r="M111" s="129">
        <v>0</v>
      </c>
      <c r="N111" s="88">
        <v>2149064</v>
      </c>
      <c r="O111" s="88">
        <v>1038195</v>
      </c>
      <c r="P111" s="129">
        <v>2003717</v>
      </c>
      <c r="Q111" s="129">
        <f t="shared" si="57"/>
        <v>3915.2356242080496</v>
      </c>
      <c r="R111" s="126">
        <v>14593.7</v>
      </c>
      <c r="S111" s="126" t="s">
        <v>107</v>
      </c>
      <c r="T111" s="129" t="s">
        <v>102</v>
      </c>
      <c r="U111" s="31">
        <f t="shared" si="37"/>
        <v>5190976</v>
      </c>
      <c r="V111" s="31">
        <f t="shared" si="38"/>
        <v>0</v>
      </c>
    </row>
    <row r="112" spans="1:22" s="6" customFormat="1" ht="16.5" customHeight="1" x14ac:dyDescent="0.2">
      <c r="A112" s="33">
        <f t="shared" si="56"/>
        <v>61</v>
      </c>
      <c r="B112" s="8" t="s">
        <v>165</v>
      </c>
      <c r="C112" s="132">
        <v>1964</v>
      </c>
      <c r="D112" s="65"/>
      <c r="E112" s="132" t="s">
        <v>97</v>
      </c>
      <c r="F112" s="33">
        <v>7</v>
      </c>
      <c r="G112" s="33">
        <v>3</v>
      </c>
      <c r="H112" s="129">
        <v>3171.26</v>
      </c>
      <c r="I112" s="129">
        <v>3171.26</v>
      </c>
      <c r="J112" s="129">
        <v>2647.37</v>
      </c>
      <c r="K112" s="33">
        <v>118</v>
      </c>
      <c r="L112" s="129">
        <f>'виды работ '!C110</f>
        <v>6278337</v>
      </c>
      <c r="M112" s="129">
        <v>0</v>
      </c>
      <c r="N112" s="88">
        <v>2599232</v>
      </c>
      <c r="O112" s="88">
        <v>1255667</v>
      </c>
      <c r="P112" s="129">
        <v>2423438</v>
      </c>
      <c r="Q112" s="129">
        <f t="shared" si="57"/>
        <v>1979.7610413526484</v>
      </c>
      <c r="R112" s="126">
        <v>14593.7</v>
      </c>
      <c r="S112" s="126" t="s">
        <v>107</v>
      </c>
      <c r="T112" s="129" t="s">
        <v>102</v>
      </c>
      <c r="U112" s="31">
        <f t="shared" si="37"/>
        <v>6278337</v>
      </c>
      <c r="V112" s="31">
        <f t="shared" si="38"/>
        <v>0</v>
      </c>
    </row>
    <row r="113" spans="1:22" s="6" customFormat="1" ht="16.5" customHeight="1" x14ac:dyDescent="0.2">
      <c r="A113" s="33">
        <f t="shared" si="56"/>
        <v>62</v>
      </c>
      <c r="B113" s="8" t="s">
        <v>167</v>
      </c>
      <c r="C113" s="133">
        <v>1963</v>
      </c>
      <c r="D113" s="18"/>
      <c r="E113" s="132" t="s">
        <v>97</v>
      </c>
      <c r="F113" s="33">
        <v>4</v>
      </c>
      <c r="G113" s="33">
        <v>2</v>
      </c>
      <c r="H113" s="126">
        <v>1300.3900000000001</v>
      </c>
      <c r="I113" s="126">
        <v>1300.3900000000001</v>
      </c>
      <c r="J113" s="126">
        <v>1123.73</v>
      </c>
      <c r="K113" s="33">
        <v>50</v>
      </c>
      <c r="L113" s="129">
        <f>'виды работ '!C111</f>
        <v>5260117</v>
      </c>
      <c r="M113" s="129">
        <v>0</v>
      </c>
      <c r="N113" s="88">
        <v>2177689</v>
      </c>
      <c r="O113" s="88">
        <v>1052023</v>
      </c>
      <c r="P113" s="129">
        <v>2030405</v>
      </c>
      <c r="Q113" s="129">
        <f t="shared" si="57"/>
        <v>4045.0303370527299</v>
      </c>
      <c r="R113" s="126">
        <v>14593.7</v>
      </c>
      <c r="S113" s="126" t="s">
        <v>107</v>
      </c>
      <c r="T113" s="129" t="s">
        <v>102</v>
      </c>
      <c r="U113" s="31">
        <f t="shared" si="37"/>
        <v>5260117</v>
      </c>
      <c r="V113" s="31">
        <f t="shared" si="38"/>
        <v>0</v>
      </c>
    </row>
    <row r="114" spans="1:22" s="6" customFormat="1" ht="16.5" customHeight="1" x14ac:dyDescent="0.2">
      <c r="A114" s="33">
        <f t="shared" si="56"/>
        <v>63</v>
      </c>
      <c r="B114" s="8" t="s">
        <v>168</v>
      </c>
      <c r="C114" s="132">
        <v>1963</v>
      </c>
      <c r="D114" s="67"/>
      <c r="E114" s="132" t="s">
        <v>97</v>
      </c>
      <c r="F114" s="33">
        <v>4</v>
      </c>
      <c r="G114" s="33">
        <v>3</v>
      </c>
      <c r="H114" s="129">
        <v>2002.37</v>
      </c>
      <c r="I114" s="129">
        <v>2002.37</v>
      </c>
      <c r="J114" s="129">
        <v>1915.49</v>
      </c>
      <c r="K114" s="33">
        <v>87</v>
      </c>
      <c r="L114" s="129">
        <f>'виды работ '!C112</f>
        <v>7140874</v>
      </c>
      <c r="M114" s="129">
        <v>0</v>
      </c>
      <c r="N114" s="88">
        <v>2956322</v>
      </c>
      <c r="O114" s="88">
        <v>1428174</v>
      </c>
      <c r="P114" s="129">
        <v>2756378</v>
      </c>
      <c r="Q114" s="129">
        <f t="shared" si="57"/>
        <v>3566.2110399176977</v>
      </c>
      <c r="R114" s="126">
        <v>14593.7</v>
      </c>
      <c r="S114" s="126" t="s">
        <v>107</v>
      </c>
      <c r="T114" s="129" t="s">
        <v>102</v>
      </c>
      <c r="U114" s="31">
        <f t="shared" si="37"/>
        <v>7140874</v>
      </c>
      <c r="V114" s="31">
        <f t="shared" si="38"/>
        <v>0</v>
      </c>
    </row>
    <row r="115" spans="1:22" s="6" customFormat="1" ht="16.5" customHeight="1" x14ac:dyDescent="0.2">
      <c r="A115" s="33">
        <f t="shared" si="56"/>
        <v>64</v>
      </c>
      <c r="B115" s="8" t="s">
        <v>169</v>
      </c>
      <c r="C115" s="19">
        <v>1963</v>
      </c>
      <c r="D115" s="64"/>
      <c r="E115" s="132" t="s">
        <v>97</v>
      </c>
      <c r="F115" s="33">
        <v>4</v>
      </c>
      <c r="G115" s="33">
        <v>2</v>
      </c>
      <c r="H115" s="129">
        <v>1307.43</v>
      </c>
      <c r="I115" s="129">
        <v>1307.43</v>
      </c>
      <c r="J115" s="129">
        <v>1173.6300000000001</v>
      </c>
      <c r="K115" s="33">
        <v>64</v>
      </c>
      <c r="L115" s="129">
        <f>'виды работ '!C113</f>
        <v>5158726</v>
      </c>
      <c r="M115" s="129">
        <v>0</v>
      </c>
      <c r="N115" s="88">
        <v>2135713</v>
      </c>
      <c r="O115" s="88">
        <v>1031745</v>
      </c>
      <c r="P115" s="129">
        <v>1991268</v>
      </c>
      <c r="Q115" s="129">
        <f t="shared" si="57"/>
        <v>3945.6995785625231</v>
      </c>
      <c r="R115" s="126">
        <v>14593.7</v>
      </c>
      <c r="S115" s="126" t="s">
        <v>107</v>
      </c>
      <c r="T115" s="129" t="s">
        <v>102</v>
      </c>
      <c r="U115" s="31">
        <f t="shared" si="37"/>
        <v>5158726</v>
      </c>
      <c r="V115" s="31">
        <f t="shared" si="38"/>
        <v>0</v>
      </c>
    </row>
    <row r="116" spans="1:22" s="6" customFormat="1" ht="16.5" customHeight="1" x14ac:dyDescent="0.2">
      <c r="A116" s="33">
        <f t="shared" si="56"/>
        <v>65</v>
      </c>
      <c r="B116" s="8" t="s">
        <v>166</v>
      </c>
      <c r="C116" s="19">
        <v>1957</v>
      </c>
      <c r="D116" s="66"/>
      <c r="E116" s="132" t="s">
        <v>97</v>
      </c>
      <c r="F116" s="33">
        <v>3</v>
      </c>
      <c r="G116" s="33">
        <v>3</v>
      </c>
      <c r="H116" s="129">
        <v>1548.6</v>
      </c>
      <c r="I116" s="129">
        <v>1548.6</v>
      </c>
      <c r="J116" s="129">
        <v>1179</v>
      </c>
      <c r="K116" s="33">
        <v>59</v>
      </c>
      <c r="L116" s="129">
        <f>'виды работ '!C114</f>
        <v>5119461</v>
      </c>
      <c r="M116" s="129">
        <v>0</v>
      </c>
      <c r="N116" s="88">
        <v>2119457</v>
      </c>
      <c r="O116" s="88">
        <v>1023892</v>
      </c>
      <c r="P116" s="129">
        <v>1976112</v>
      </c>
      <c r="Q116" s="129">
        <f>L116/H116</f>
        <v>3305.8640061991478</v>
      </c>
      <c r="R116" s="126">
        <v>14593.7</v>
      </c>
      <c r="S116" s="126" t="s">
        <v>107</v>
      </c>
      <c r="T116" s="129" t="s">
        <v>102</v>
      </c>
      <c r="U116" s="31">
        <f>N116+O116+P116</f>
        <v>5119461</v>
      </c>
      <c r="V116" s="31">
        <f>U116-L116</f>
        <v>0</v>
      </c>
    </row>
    <row r="117" spans="1:22" s="6" customFormat="1" ht="16.5" customHeight="1" x14ac:dyDescent="0.2">
      <c r="A117" s="151" t="s">
        <v>17</v>
      </c>
      <c r="B117" s="175"/>
      <c r="C117" s="152"/>
      <c r="D117" s="129" t="s">
        <v>98</v>
      </c>
      <c r="E117" s="129" t="s">
        <v>98</v>
      </c>
      <c r="F117" s="129" t="s">
        <v>98</v>
      </c>
      <c r="G117" s="129" t="s">
        <v>98</v>
      </c>
      <c r="H117" s="126">
        <f>SUM(H100:H116)</f>
        <v>41000.67</v>
      </c>
      <c r="I117" s="126">
        <f t="shared" ref="I117:P117" si="58">SUM(I100:I116)</f>
        <v>40872.97</v>
      </c>
      <c r="J117" s="126">
        <f t="shared" si="58"/>
        <v>33175.81</v>
      </c>
      <c r="K117" s="125">
        <f t="shared" si="58"/>
        <v>1363</v>
      </c>
      <c r="L117" s="126">
        <f t="shared" si="58"/>
        <v>60869670.450000003</v>
      </c>
      <c r="M117" s="126">
        <f t="shared" si="58"/>
        <v>0</v>
      </c>
      <c r="N117" s="126">
        <f t="shared" si="58"/>
        <v>21860695</v>
      </c>
      <c r="O117" s="126">
        <f t="shared" si="58"/>
        <v>12672834</v>
      </c>
      <c r="P117" s="126">
        <f t="shared" si="58"/>
        <v>26336141.449999999</v>
      </c>
      <c r="Q117" s="129">
        <f>L117/H117</f>
        <v>1484.6018479698016</v>
      </c>
      <c r="R117" s="129" t="s">
        <v>98</v>
      </c>
      <c r="S117" s="126" t="s">
        <v>98</v>
      </c>
      <c r="T117" s="126" t="s">
        <v>98</v>
      </c>
      <c r="U117" s="31">
        <f t="shared" si="37"/>
        <v>60869670.450000003</v>
      </c>
      <c r="V117" s="31">
        <f t="shared" si="38"/>
        <v>0</v>
      </c>
    </row>
    <row r="118" spans="1:22" s="6" customFormat="1" ht="16.5" customHeight="1" x14ac:dyDescent="0.2">
      <c r="A118" s="153" t="s">
        <v>58</v>
      </c>
      <c r="B118" s="154"/>
      <c r="C118" s="154"/>
      <c r="D118" s="154"/>
      <c r="E118" s="155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31">
        <f t="shared" si="37"/>
        <v>0</v>
      </c>
      <c r="V118" s="31">
        <f t="shared" si="38"/>
        <v>0</v>
      </c>
    </row>
    <row r="119" spans="1:22" s="6" customFormat="1" ht="16.5" customHeight="1" x14ac:dyDescent="0.2">
      <c r="A119" s="33">
        <f>A116+1</f>
        <v>66</v>
      </c>
      <c r="B119" s="8" t="s">
        <v>179</v>
      </c>
      <c r="C119" s="26">
        <v>1988</v>
      </c>
      <c r="D119" s="133"/>
      <c r="E119" s="132" t="s">
        <v>110</v>
      </c>
      <c r="F119" s="120">
        <v>9</v>
      </c>
      <c r="G119" s="120">
        <v>5</v>
      </c>
      <c r="H119" s="90">
        <v>12626.09</v>
      </c>
      <c r="I119" s="90">
        <v>9375.59</v>
      </c>
      <c r="J119" s="90">
        <v>8334.99</v>
      </c>
      <c r="K119" s="120">
        <v>559</v>
      </c>
      <c r="L119" s="126">
        <f>'виды работ '!C117</f>
        <v>12856976</v>
      </c>
      <c r="M119" s="129">
        <v>0</v>
      </c>
      <c r="N119" s="88">
        <v>5322788</v>
      </c>
      <c r="O119" s="88">
        <v>2571395</v>
      </c>
      <c r="P119" s="129">
        <v>4962793</v>
      </c>
      <c r="Q119" s="129">
        <f>L119/H119</f>
        <v>1018.2864212119508</v>
      </c>
      <c r="R119" s="126">
        <v>14593.7</v>
      </c>
      <c r="S119" s="126" t="s">
        <v>107</v>
      </c>
      <c r="T119" s="129" t="s">
        <v>102</v>
      </c>
      <c r="U119" s="31">
        <f t="shared" si="37"/>
        <v>12856976</v>
      </c>
      <c r="V119" s="31">
        <f t="shared" si="38"/>
        <v>0</v>
      </c>
    </row>
    <row r="120" spans="1:22" s="6" customFormat="1" ht="16.5" customHeight="1" x14ac:dyDescent="0.2">
      <c r="A120" s="33">
        <f t="shared" ref="A120" si="59">A119+1</f>
        <v>67</v>
      </c>
      <c r="B120" s="8" t="s">
        <v>180</v>
      </c>
      <c r="C120" s="26">
        <v>1984</v>
      </c>
      <c r="D120" s="133"/>
      <c r="E120" s="132" t="s">
        <v>97</v>
      </c>
      <c r="F120" s="120">
        <v>9</v>
      </c>
      <c r="G120" s="120">
        <v>2</v>
      </c>
      <c r="H120" s="90">
        <v>7530.7</v>
      </c>
      <c r="I120" s="90">
        <v>4942.2</v>
      </c>
      <c r="J120" s="90">
        <v>2967.95</v>
      </c>
      <c r="K120" s="120">
        <v>357</v>
      </c>
      <c r="L120" s="126">
        <f>'виды работ '!C118</f>
        <v>5189741</v>
      </c>
      <c r="M120" s="129">
        <v>0</v>
      </c>
      <c r="N120" s="88">
        <v>2148553</v>
      </c>
      <c r="O120" s="88">
        <v>1037948</v>
      </c>
      <c r="P120" s="129">
        <v>2003240</v>
      </c>
      <c r="Q120" s="129">
        <f>L120/H120</f>
        <v>689.14456823402872</v>
      </c>
      <c r="R120" s="126">
        <v>14593.7</v>
      </c>
      <c r="S120" s="126" t="s">
        <v>107</v>
      </c>
      <c r="T120" s="129" t="s">
        <v>102</v>
      </c>
      <c r="U120" s="31">
        <f t="shared" si="37"/>
        <v>5189741</v>
      </c>
      <c r="V120" s="31">
        <f t="shared" si="38"/>
        <v>0</v>
      </c>
    </row>
    <row r="121" spans="1:22" s="6" customFormat="1" ht="16.5" customHeight="1" x14ac:dyDescent="0.2">
      <c r="A121" s="151" t="s">
        <v>17</v>
      </c>
      <c r="B121" s="175"/>
      <c r="C121" s="152"/>
      <c r="D121" s="129" t="s">
        <v>98</v>
      </c>
      <c r="E121" s="129" t="s">
        <v>98</v>
      </c>
      <c r="F121" s="129" t="s">
        <v>98</v>
      </c>
      <c r="G121" s="129" t="s">
        <v>98</v>
      </c>
      <c r="H121" s="126">
        <f>SUM(H119:H120)</f>
        <v>20156.79</v>
      </c>
      <c r="I121" s="126">
        <f t="shared" ref="I121:P121" si="60">SUM(I119:I120)</f>
        <v>14317.79</v>
      </c>
      <c r="J121" s="126">
        <f t="shared" si="60"/>
        <v>11302.939999999999</v>
      </c>
      <c r="K121" s="125">
        <f t="shared" si="60"/>
        <v>916</v>
      </c>
      <c r="L121" s="126">
        <f t="shared" si="60"/>
        <v>18046717</v>
      </c>
      <c r="M121" s="126">
        <f t="shared" si="60"/>
        <v>0</v>
      </c>
      <c r="N121" s="126">
        <f t="shared" si="60"/>
        <v>7471341</v>
      </c>
      <c r="O121" s="126">
        <f t="shared" si="60"/>
        <v>3609343</v>
      </c>
      <c r="P121" s="126">
        <f t="shared" si="60"/>
        <v>6966033</v>
      </c>
      <c r="Q121" s="129">
        <f>L121/H121</f>
        <v>895.31701228221357</v>
      </c>
      <c r="R121" s="129" t="s">
        <v>98</v>
      </c>
      <c r="S121" s="126" t="s">
        <v>98</v>
      </c>
      <c r="T121" s="126" t="s">
        <v>98</v>
      </c>
      <c r="U121" s="31">
        <f t="shared" si="37"/>
        <v>18046717</v>
      </c>
      <c r="V121" s="31">
        <f t="shared" si="38"/>
        <v>0</v>
      </c>
    </row>
    <row r="122" spans="1:22" s="7" customFormat="1" ht="16.5" customHeight="1" x14ac:dyDescent="0.2">
      <c r="A122" s="180" t="s">
        <v>59</v>
      </c>
      <c r="B122" s="181"/>
      <c r="C122" s="182"/>
      <c r="D122" s="128" t="s">
        <v>98</v>
      </c>
      <c r="E122" s="128" t="s">
        <v>98</v>
      </c>
      <c r="F122" s="127" t="s">
        <v>98</v>
      </c>
      <c r="G122" s="127" t="s">
        <v>98</v>
      </c>
      <c r="H122" s="130">
        <f>H95+H98+H117+H121</f>
        <v>68152.06</v>
      </c>
      <c r="I122" s="130">
        <f t="shared" ref="I122:P122" si="61">I95+I98+I117+I121</f>
        <v>60428.959999999999</v>
      </c>
      <c r="J122" s="130">
        <f t="shared" si="61"/>
        <v>49153.919999999998</v>
      </c>
      <c r="K122" s="14">
        <f t="shared" si="61"/>
        <v>2548</v>
      </c>
      <c r="L122" s="130">
        <f t="shared" si="61"/>
        <v>80865842.450000003</v>
      </c>
      <c r="M122" s="130">
        <f t="shared" si="61"/>
        <v>0</v>
      </c>
      <c r="N122" s="130">
        <f t="shared" si="61"/>
        <v>30139111</v>
      </c>
      <c r="O122" s="130">
        <f t="shared" si="61"/>
        <v>16672067</v>
      </c>
      <c r="P122" s="130">
        <f t="shared" si="61"/>
        <v>34054664.450000003</v>
      </c>
      <c r="Q122" s="127">
        <f>L122/H122</f>
        <v>1186.5502297362693</v>
      </c>
      <c r="R122" s="127" t="s">
        <v>98</v>
      </c>
      <c r="S122" s="130" t="s">
        <v>98</v>
      </c>
      <c r="T122" s="130" t="s">
        <v>98</v>
      </c>
      <c r="U122" s="31">
        <f t="shared" si="37"/>
        <v>80865842.450000003</v>
      </c>
      <c r="V122" s="31">
        <f t="shared" si="38"/>
        <v>0</v>
      </c>
    </row>
    <row r="123" spans="1:22" s="6" customFormat="1" ht="16.5" customHeight="1" x14ac:dyDescent="0.2">
      <c r="A123" s="145" t="s">
        <v>23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31">
        <f t="shared" si="37"/>
        <v>0</v>
      </c>
      <c r="V123" s="31">
        <f t="shared" si="38"/>
        <v>0</v>
      </c>
    </row>
    <row r="124" spans="1:22" s="6" customFormat="1" ht="16.5" customHeight="1" x14ac:dyDescent="0.2">
      <c r="A124" s="160" t="s">
        <v>24</v>
      </c>
      <c r="B124" s="167"/>
      <c r="C124" s="167"/>
      <c r="D124" s="167"/>
      <c r="E124" s="168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31">
        <f t="shared" si="37"/>
        <v>0</v>
      </c>
      <c r="V124" s="31">
        <f t="shared" si="38"/>
        <v>0</v>
      </c>
    </row>
    <row r="125" spans="1:22" s="6" customFormat="1" ht="16.5" customHeight="1" x14ac:dyDescent="0.2">
      <c r="A125" s="18">
        <f>A120+1</f>
        <v>68</v>
      </c>
      <c r="B125" s="8" t="s">
        <v>185</v>
      </c>
      <c r="C125" s="133">
        <v>1976</v>
      </c>
      <c r="D125" s="133"/>
      <c r="E125" s="132" t="s">
        <v>99</v>
      </c>
      <c r="F125" s="125">
        <v>5</v>
      </c>
      <c r="G125" s="125">
        <v>7</v>
      </c>
      <c r="H125" s="126">
        <v>5797</v>
      </c>
      <c r="I125" s="126">
        <v>5210</v>
      </c>
      <c r="J125" s="126">
        <v>4790</v>
      </c>
      <c r="K125" s="125">
        <v>306</v>
      </c>
      <c r="L125" s="126">
        <f>'виды работ '!C123</f>
        <v>1046383</v>
      </c>
      <c r="M125" s="129">
        <v>0</v>
      </c>
      <c r="N125" s="88">
        <v>433203</v>
      </c>
      <c r="O125" s="88">
        <v>209276</v>
      </c>
      <c r="P125" s="129">
        <v>403904</v>
      </c>
      <c r="Q125" s="129">
        <f>L125/H125</f>
        <v>180.50422632396067</v>
      </c>
      <c r="R125" s="126">
        <v>14593.7</v>
      </c>
      <c r="S125" s="126" t="s">
        <v>107</v>
      </c>
      <c r="T125" s="129" t="s">
        <v>102</v>
      </c>
      <c r="U125" s="31">
        <f t="shared" si="37"/>
        <v>1046383</v>
      </c>
      <c r="V125" s="31">
        <f t="shared" si="38"/>
        <v>0</v>
      </c>
    </row>
    <row r="126" spans="1:22" s="6" customFormat="1" ht="16.5" customHeight="1" x14ac:dyDescent="0.2">
      <c r="A126" s="18">
        <f>A125+1</f>
        <v>69</v>
      </c>
      <c r="B126" s="8" t="s">
        <v>188</v>
      </c>
      <c r="C126" s="133">
        <v>1989</v>
      </c>
      <c r="D126" s="133"/>
      <c r="E126" s="132" t="s">
        <v>97</v>
      </c>
      <c r="F126" s="125">
        <v>5</v>
      </c>
      <c r="G126" s="125">
        <v>1</v>
      </c>
      <c r="H126" s="126">
        <v>3004</v>
      </c>
      <c r="I126" s="126">
        <v>2442</v>
      </c>
      <c r="J126" s="126">
        <v>2093</v>
      </c>
      <c r="K126" s="125">
        <v>205</v>
      </c>
      <c r="L126" s="126">
        <f>'виды работ '!C124</f>
        <v>4196151</v>
      </c>
      <c r="M126" s="129">
        <v>0</v>
      </c>
      <c r="N126" s="88">
        <v>1737207</v>
      </c>
      <c r="O126" s="88">
        <v>839230</v>
      </c>
      <c r="P126" s="129">
        <v>1619714</v>
      </c>
      <c r="Q126" s="129">
        <f>L126/H126</f>
        <v>1396.8545272969375</v>
      </c>
      <c r="R126" s="126">
        <v>14593.7</v>
      </c>
      <c r="S126" s="126" t="s">
        <v>107</v>
      </c>
      <c r="T126" s="129" t="s">
        <v>102</v>
      </c>
      <c r="U126" s="31">
        <f>N126+O126+P126</f>
        <v>4196151</v>
      </c>
      <c r="V126" s="31">
        <f>U126-L126</f>
        <v>0</v>
      </c>
    </row>
    <row r="127" spans="1:22" s="6" customFormat="1" ht="16.5" customHeight="1" x14ac:dyDescent="0.2">
      <c r="A127" s="18">
        <f t="shared" ref="A127:A131" si="62">A126+1</f>
        <v>70</v>
      </c>
      <c r="B127" s="8" t="s">
        <v>187</v>
      </c>
      <c r="C127" s="133">
        <v>1985</v>
      </c>
      <c r="D127" s="133"/>
      <c r="E127" s="132" t="s">
        <v>99</v>
      </c>
      <c r="F127" s="125">
        <v>5</v>
      </c>
      <c r="G127" s="125">
        <v>7</v>
      </c>
      <c r="H127" s="126">
        <v>5671</v>
      </c>
      <c r="I127" s="126">
        <v>5162</v>
      </c>
      <c r="J127" s="126">
        <v>4903</v>
      </c>
      <c r="K127" s="125">
        <v>312</v>
      </c>
      <c r="L127" s="126">
        <f>'виды работ '!C125</f>
        <v>1001449</v>
      </c>
      <c r="M127" s="129">
        <v>0</v>
      </c>
      <c r="N127" s="88">
        <v>414600</v>
      </c>
      <c r="O127" s="88">
        <v>200289</v>
      </c>
      <c r="P127" s="129">
        <v>386560</v>
      </c>
      <c r="Q127" s="129">
        <f>L127/H127</f>
        <v>176.59125374713454</v>
      </c>
      <c r="R127" s="126">
        <v>14593.7</v>
      </c>
      <c r="S127" s="126" t="s">
        <v>107</v>
      </c>
      <c r="T127" s="129" t="s">
        <v>102</v>
      </c>
      <c r="U127" s="31">
        <f>N127+O127+P127</f>
        <v>1001449</v>
      </c>
      <c r="V127" s="31">
        <f>U127-L127</f>
        <v>0</v>
      </c>
    </row>
    <row r="128" spans="1:22" s="6" customFormat="1" ht="16.5" customHeight="1" x14ac:dyDescent="0.2">
      <c r="A128" s="18">
        <f t="shared" si="62"/>
        <v>71</v>
      </c>
      <c r="B128" s="8" t="s">
        <v>186</v>
      </c>
      <c r="C128" s="133">
        <v>1984</v>
      </c>
      <c r="D128" s="133"/>
      <c r="E128" s="132" t="s">
        <v>99</v>
      </c>
      <c r="F128" s="125">
        <v>5</v>
      </c>
      <c r="G128" s="125">
        <v>5</v>
      </c>
      <c r="H128" s="126">
        <v>4156</v>
      </c>
      <c r="I128" s="126">
        <v>3744</v>
      </c>
      <c r="J128" s="126">
        <v>3501</v>
      </c>
      <c r="K128" s="125">
        <v>183</v>
      </c>
      <c r="L128" s="126">
        <f>'виды работ '!C126</f>
        <v>2264200</v>
      </c>
      <c r="M128" s="129">
        <v>0</v>
      </c>
      <c r="N128" s="88">
        <v>937379</v>
      </c>
      <c r="O128" s="88">
        <v>452840</v>
      </c>
      <c r="P128" s="129">
        <v>873981</v>
      </c>
      <c r="Q128" s="129">
        <f t="shared" ref="Q128:Q131" si="63">L128/H128</f>
        <v>544.80269489894124</v>
      </c>
      <c r="R128" s="126">
        <v>14593.7</v>
      </c>
      <c r="S128" s="126" t="s">
        <v>107</v>
      </c>
      <c r="T128" s="129" t="s">
        <v>102</v>
      </c>
      <c r="U128" s="31">
        <f t="shared" si="37"/>
        <v>2264200</v>
      </c>
      <c r="V128" s="31">
        <f t="shared" si="38"/>
        <v>0</v>
      </c>
    </row>
    <row r="129" spans="1:22" s="6" customFormat="1" ht="16.5" customHeight="1" x14ac:dyDescent="0.2">
      <c r="A129" s="18">
        <f t="shared" si="62"/>
        <v>72</v>
      </c>
      <c r="B129" s="8" t="s">
        <v>260</v>
      </c>
      <c r="C129" s="133">
        <v>1981</v>
      </c>
      <c r="D129" s="133"/>
      <c r="E129" s="132" t="s">
        <v>99</v>
      </c>
      <c r="F129" s="125">
        <v>5</v>
      </c>
      <c r="G129" s="125">
        <v>8</v>
      </c>
      <c r="H129" s="126">
        <v>6699</v>
      </c>
      <c r="I129" s="126">
        <v>6022</v>
      </c>
      <c r="J129" s="126">
        <v>5344</v>
      </c>
      <c r="K129" s="125">
        <v>321</v>
      </c>
      <c r="L129" s="126">
        <f>'виды работ '!C127</f>
        <v>1309078</v>
      </c>
      <c r="M129" s="129">
        <v>0</v>
      </c>
      <c r="N129" s="88">
        <v>541959</v>
      </c>
      <c r="O129" s="88">
        <v>261815</v>
      </c>
      <c r="P129" s="129">
        <v>505304</v>
      </c>
      <c r="Q129" s="129">
        <f t="shared" si="63"/>
        <v>195.41394237945963</v>
      </c>
      <c r="R129" s="126">
        <v>14593.7</v>
      </c>
      <c r="S129" s="126" t="s">
        <v>107</v>
      </c>
      <c r="T129" s="129" t="s">
        <v>102</v>
      </c>
      <c r="U129" s="31">
        <f t="shared" si="37"/>
        <v>1309078</v>
      </c>
      <c r="V129" s="31">
        <f t="shared" si="38"/>
        <v>0</v>
      </c>
    </row>
    <row r="130" spans="1:22" s="6" customFormat="1" ht="16.5" customHeight="1" x14ac:dyDescent="0.2">
      <c r="A130" s="18">
        <f t="shared" si="62"/>
        <v>73</v>
      </c>
      <c r="B130" s="8" t="s">
        <v>189</v>
      </c>
      <c r="C130" s="69">
        <v>1962</v>
      </c>
      <c r="D130" s="69"/>
      <c r="E130" s="132" t="s">
        <v>97</v>
      </c>
      <c r="F130" s="124">
        <v>4</v>
      </c>
      <c r="G130" s="124">
        <v>2</v>
      </c>
      <c r="H130" s="70">
        <v>1469</v>
      </c>
      <c r="I130" s="70">
        <v>1358</v>
      </c>
      <c r="J130" s="70">
        <v>1096</v>
      </c>
      <c r="K130" s="124">
        <v>76</v>
      </c>
      <c r="L130" s="126">
        <f>'виды работ '!C128</f>
        <v>2096451</v>
      </c>
      <c r="M130" s="129">
        <v>0</v>
      </c>
      <c r="N130" s="88">
        <v>867931</v>
      </c>
      <c r="O130" s="88">
        <v>419290</v>
      </c>
      <c r="P130" s="129">
        <v>809230</v>
      </c>
      <c r="Q130" s="129">
        <f t="shared" si="63"/>
        <v>1427.1279782164738</v>
      </c>
      <c r="R130" s="126">
        <v>14593.7</v>
      </c>
      <c r="S130" s="126" t="s">
        <v>107</v>
      </c>
      <c r="T130" s="129" t="s">
        <v>102</v>
      </c>
      <c r="U130" s="31">
        <f t="shared" si="37"/>
        <v>2096451</v>
      </c>
      <c r="V130" s="31">
        <f t="shared" si="38"/>
        <v>0</v>
      </c>
    </row>
    <row r="131" spans="1:22" s="6" customFormat="1" ht="16.5" customHeight="1" x14ac:dyDescent="0.2">
      <c r="A131" s="18">
        <f t="shared" si="62"/>
        <v>74</v>
      </c>
      <c r="B131" s="8" t="s">
        <v>190</v>
      </c>
      <c r="C131" s="69">
        <v>1962</v>
      </c>
      <c r="D131" s="69"/>
      <c r="E131" s="132" t="s">
        <v>97</v>
      </c>
      <c r="F131" s="124">
        <v>4</v>
      </c>
      <c r="G131" s="124">
        <v>3</v>
      </c>
      <c r="H131" s="70">
        <v>2212</v>
      </c>
      <c r="I131" s="70">
        <v>2019</v>
      </c>
      <c r="J131" s="70">
        <v>1841</v>
      </c>
      <c r="K131" s="124">
        <v>93</v>
      </c>
      <c r="L131" s="126">
        <f>'виды работ '!C129</f>
        <v>2832843</v>
      </c>
      <c r="M131" s="129">
        <v>0</v>
      </c>
      <c r="N131" s="88">
        <v>1172797</v>
      </c>
      <c r="O131" s="88">
        <v>566568</v>
      </c>
      <c r="P131" s="129">
        <v>1093478</v>
      </c>
      <c r="Q131" s="129">
        <f t="shared" si="63"/>
        <v>1280.6704339963833</v>
      </c>
      <c r="R131" s="126">
        <v>14593.7</v>
      </c>
      <c r="S131" s="126" t="s">
        <v>107</v>
      </c>
      <c r="T131" s="129" t="s">
        <v>102</v>
      </c>
      <c r="U131" s="31">
        <f t="shared" si="37"/>
        <v>2832843</v>
      </c>
      <c r="V131" s="31">
        <f t="shared" si="38"/>
        <v>0</v>
      </c>
    </row>
    <row r="132" spans="1:22" s="6" customFormat="1" ht="16.5" customHeight="1" x14ac:dyDescent="0.2">
      <c r="A132" s="178" t="s">
        <v>17</v>
      </c>
      <c r="B132" s="179"/>
      <c r="C132" s="61" t="s">
        <v>98</v>
      </c>
      <c r="D132" s="61" t="s">
        <v>98</v>
      </c>
      <c r="E132" s="61" t="s">
        <v>98</v>
      </c>
      <c r="F132" s="129" t="s">
        <v>98</v>
      </c>
      <c r="G132" s="129" t="s">
        <v>98</v>
      </c>
      <c r="H132" s="126">
        <f>SUM(H125:H131)</f>
        <v>29008</v>
      </c>
      <c r="I132" s="126">
        <f t="shared" ref="I132:P132" si="64">SUM(I125:I131)</f>
        <v>25957</v>
      </c>
      <c r="J132" s="126">
        <f t="shared" si="64"/>
        <v>23568</v>
      </c>
      <c r="K132" s="125">
        <f t="shared" si="64"/>
        <v>1496</v>
      </c>
      <c r="L132" s="126">
        <f t="shared" si="64"/>
        <v>14746555</v>
      </c>
      <c r="M132" s="126">
        <f t="shared" si="64"/>
        <v>0</v>
      </c>
      <c r="N132" s="126">
        <f t="shared" si="64"/>
        <v>6105076</v>
      </c>
      <c r="O132" s="126">
        <f t="shared" si="64"/>
        <v>2949308</v>
      </c>
      <c r="P132" s="126">
        <f t="shared" si="64"/>
        <v>5692171</v>
      </c>
      <c r="Q132" s="129">
        <f>L132/H132</f>
        <v>508.36165885273027</v>
      </c>
      <c r="R132" s="129" t="s">
        <v>98</v>
      </c>
      <c r="S132" s="126" t="s">
        <v>98</v>
      </c>
      <c r="T132" s="126" t="s">
        <v>98</v>
      </c>
      <c r="U132" s="31">
        <f t="shared" si="37"/>
        <v>14746555</v>
      </c>
      <c r="V132" s="31">
        <f t="shared" si="38"/>
        <v>0</v>
      </c>
    </row>
    <row r="133" spans="1:22" s="7" customFormat="1" ht="16.5" customHeight="1" x14ac:dyDescent="0.2">
      <c r="A133" s="180" t="s">
        <v>25</v>
      </c>
      <c r="B133" s="181"/>
      <c r="C133" s="182"/>
      <c r="D133" s="128" t="s">
        <v>98</v>
      </c>
      <c r="E133" s="128" t="s">
        <v>98</v>
      </c>
      <c r="F133" s="127" t="s">
        <v>98</v>
      </c>
      <c r="G133" s="127" t="s">
        <v>98</v>
      </c>
      <c r="H133" s="130">
        <f>H132</f>
        <v>29008</v>
      </c>
      <c r="I133" s="130">
        <f t="shared" ref="I133:P133" si="65">I132</f>
        <v>25957</v>
      </c>
      <c r="J133" s="130">
        <f t="shared" si="65"/>
        <v>23568</v>
      </c>
      <c r="K133" s="14">
        <f t="shared" si="65"/>
        <v>1496</v>
      </c>
      <c r="L133" s="130">
        <f t="shared" si="65"/>
        <v>14746555</v>
      </c>
      <c r="M133" s="130">
        <f t="shared" si="65"/>
        <v>0</v>
      </c>
      <c r="N133" s="130">
        <f t="shared" si="65"/>
        <v>6105076</v>
      </c>
      <c r="O133" s="130">
        <f t="shared" si="65"/>
        <v>2949308</v>
      </c>
      <c r="P133" s="130">
        <f t="shared" si="65"/>
        <v>5692171</v>
      </c>
      <c r="Q133" s="127">
        <f>L133/H133</f>
        <v>508.36165885273027</v>
      </c>
      <c r="R133" s="127" t="s">
        <v>98</v>
      </c>
      <c r="S133" s="130" t="s">
        <v>98</v>
      </c>
      <c r="T133" s="130" t="s">
        <v>98</v>
      </c>
      <c r="U133" s="31">
        <f t="shared" si="37"/>
        <v>14746555</v>
      </c>
      <c r="V133" s="31">
        <f t="shared" si="38"/>
        <v>0</v>
      </c>
    </row>
    <row r="134" spans="1:22" s="6" customFormat="1" ht="16.5" customHeight="1" x14ac:dyDescent="0.2">
      <c r="A134" s="145" t="s">
        <v>60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31">
        <f t="shared" si="37"/>
        <v>0</v>
      </c>
      <c r="V134" s="31">
        <f t="shared" si="38"/>
        <v>0</v>
      </c>
    </row>
    <row r="135" spans="1:22" s="6" customFormat="1" ht="16.5" customHeight="1" x14ac:dyDescent="0.2">
      <c r="A135" s="183" t="s">
        <v>61</v>
      </c>
      <c r="B135" s="172"/>
      <c r="C135" s="172"/>
      <c r="D135" s="172"/>
      <c r="E135" s="173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31">
        <f t="shared" si="37"/>
        <v>0</v>
      </c>
      <c r="V135" s="31">
        <f t="shared" si="38"/>
        <v>0</v>
      </c>
    </row>
    <row r="136" spans="1:22" s="6" customFormat="1" ht="16.5" customHeight="1" x14ac:dyDescent="0.2">
      <c r="A136" s="18">
        <f>A131+1</f>
        <v>75</v>
      </c>
      <c r="B136" s="8" t="s">
        <v>191</v>
      </c>
      <c r="C136" s="132">
        <v>1976</v>
      </c>
      <c r="D136" s="132"/>
      <c r="E136" s="132" t="s">
        <v>97</v>
      </c>
      <c r="F136" s="33">
        <v>4</v>
      </c>
      <c r="G136" s="33">
        <v>4</v>
      </c>
      <c r="H136" s="129">
        <v>3463.77</v>
      </c>
      <c r="I136" s="129">
        <v>2559.66</v>
      </c>
      <c r="J136" s="129">
        <v>2028.53</v>
      </c>
      <c r="K136" s="33">
        <v>175</v>
      </c>
      <c r="L136" s="126">
        <f>'виды работ '!C134</f>
        <v>3138417</v>
      </c>
      <c r="M136" s="129">
        <v>0</v>
      </c>
      <c r="N136" s="88">
        <v>1299305</v>
      </c>
      <c r="O136" s="88">
        <v>627683</v>
      </c>
      <c r="P136" s="129">
        <v>1211429</v>
      </c>
      <c r="Q136" s="129">
        <f>L136/H136</f>
        <v>906.06968707506564</v>
      </c>
      <c r="R136" s="126">
        <v>14593.7</v>
      </c>
      <c r="S136" s="126" t="s">
        <v>107</v>
      </c>
      <c r="T136" s="129" t="s">
        <v>102</v>
      </c>
      <c r="U136" s="31">
        <f t="shared" si="37"/>
        <v>3138417</v>
      </c>
      <c r="V136" s="31">
        <f t="shared" si="38"/>
        <v>0</v>
      </c>
    </row>
    <row r="137" spans="1:22" s="6" customFormat="1" ht="16.5" customHeight="1" x14ac:dyDescent="0.2">
      <c r="A137" s="184" t="s">
        <v>17</v>
      </c>
      <c r="B137" s="184"/>
      <c r="C137" s="61" t="s">
        <v>98</v>
      </c>
      <c r="D137" s="61" t="s">
        <v>98</v>
      </c>
      <c r="E137" s="61" t="s">
        <v>98</v>
      </c>
      <c r="F137" s="129" t="s">
        <v>98</v>
      </c>
      <c r="G137" s="129" t="s">
        <v>98</v>
      </c>
      <c r="H137" s="126">
        <f>SUM(H136)</f>
        <v>3463.77</v>
      </c>
      <c r="I137" s="126">
        <f t="shared" ref="I137:P137" si="66">SUM(I136)</f>
        <v>2559.66</v>
      </c>
      <c r="J137" s="126">
        <f t="shared" si="66"/>
        <v>2028.53</v>
      </c>
      <c r="K137" s="125">
        <f t="shared" si="66"/>
        <v>175</v>
      </c>
      <c r="L137" s="126">
        <f t="shared" si="66"/>
        <v>3138417</v>
      </c>
      <c r="M137" s="126">
        <f t="shared" si="66"/>
        <v>0</v>
      </c>
      <c r="N137" s="126">
        <f t="shared" si="66"/>
        <v>1299305</v>
      </c>
      <c r="O137" s="126">
        <f t="shared" si="66"/>
        <v>627683</v>
      </c>
      <c r="P137" s="126">
        <f t="shared" si="66"/>
        <v>1211429</v>
      </c>
      <c r="Q137" s="129">
        <f>L137/H137</f>
        <v>906.06968707506564</v>
      </c>
      <c r="R137" s="129" t="s">
        <v>98</v>
      </c>
      <c r="S137" s="126" t="s">
        <v>98</v>
      </c>
      <c r="T137" s="126" t="s">
        <v>98</v>
      </c>
      <c r="U137" s="31">
        <f t="shared" si="37"/>
        <v>3138417</v>
      </c>
      <c r="V137" s="31">
        <f t="shared" si="38"/>
        <v>0</v>
      </c>
    </row>
    <row r="138" spans="1:22" s="6" customFormat="1" ht="16.5" customHeight="1" x14ac:dyDescent="0.2">
      <c r="A138" s="160" t="s">
        <v>192</v>
      </c>
      <c r="B138" s="167"/>
      <c r="C138" s="167"/>
      <c r="D138" s="167"/>
      <c r="E138" s="168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31">
        <f t="shared" si="37"/>
        <v>0</v>
      </c>
      <c r="V138" s="31">
        <f t="shared" si="38"/>
        <v>0</v>
      </c>
    </row>
    <row r="139" spans="1:22" s="6" customFormat="1" ht="16.5" customHeight="1" x14ac:dyDescent="0.2">
      <c r="A139" s="18">
        <f>A136+1</f>
        <v>76</v>
      </c>
      <c r="B139" s="8" t="s">
        <v>193</v>
      </c>
      <c r="C139" s="71">
        <v>1991</v>
      </c>
      <c r="D139" s="72"/>
      <c r="E139" s="132" t="s">
        <v>99</v>
      </c>
      <c r="F139" s="33">
        <v>5</v>
      </c>
      <c r="G139" s="33">
        <v>7</v>
      </c>
      <c r="H139" s="129">
        <v>9059</v>
      </c>
      <c r="I139" s="129">
        <v>4632.8900000000003</v>
      </c>
      <c r="J139" s="129">
        <v>7155.02</v>
      </c>
      <c r="K139" s="33">
        <v>423</v>
      </c>
      <c r="L139" s="126">
        <f>'виды работ '!C137</f>
        <v>3991163</v>
      </c>
      <c r="M139" s="129">
        <v>0</v>
      </c>
      <c r="N139" s="88">
        <v>1652342</v>
      </c>
      <c r="O139" s="88">
        <v>798232</v>
      </c>
      <c r="P139" s="129">
        <v>1540589</v>
      </c>
      <c r="Q139" s="129">
        <f t="shared" ref="Q139:Q148" si="67">L139/H139</f>
        <v>440.57434595429959</v>
      </c>
      <c r="R139" s="126">
        <v>14593.7</v>
      </c>
      <c r="S139" s="126" t="s">
        <v>107</v>
      </c>
      <c r="T139" s="129" t="s">
        <v>102</v>
      </c>
      <c r="U139" s="31">
        <f t="shared" si="37"/>
        <v>3991163</v>
      </c>
      <c r="V139" s="31">
        <f t="shared" si="38"/>
        <v>0</v>
      </c>
    </row>
    <row r="140" spans="1:22" s="6" customFormat="1" ht="16.5" customHeight="1" x14ac:dyDescent="0.2">
      <c r="A140" s="18">
        <f>A139+1</f>
        <v>77</v>
      </c>
      <c r="B140" s="8" t="s">
        <v>194</v>
      </c>
      <c r="C140" s="71">
        <v>1993</v>
      </c>
      <c r="D140" s="72"/>
      <c r="E140" s="132" t="s">
        <v>99</v>
      </c>
      <c r="F140" s="33">
        <v>5</v>
      </c>
      <c r="G140" s="33">
        <v>8</v>
      </c>
      <c r="H140" s="129">
        <v>8618</v>
      </c>
      <c r="I140" s="129">
        <v>4549.3500000000004</v>
      </c>
      <c r="J140" s="129">
        <v>7244.85</v>
      </c>
      <c r="K140" s="33">
        <v>402</v>
      </c>
      <c r="L140" s="126">
        <f>'виды работ '!C138</f>
        <v>3132431</v>
      </c>
      <c r="M140" s="129">
        <v>0</v>
      </c>
      <c r="N140" s="88">
        <v>1296827</v>
      </c>
      <c r="O140" s="88">
        <v>626486</v>
      </c>
      <c r="P140" s="129">
        <v>1209118</v>
      </c>
      <c r="Q140" s="129">
        <f t="shared" ref="Q140:Q146" si="68">L140/H140</f>
        <v>363.47540032490139</v>
      </c>
      <c r="R140" s="126">
        <v>14593.7</v>
      </c>
      <c r="S140" s="126" t="s">
        <v>107</v>
      </c>
      <c r="T140" s="129" t="s">
        <v>102</v>
      </c>
      <c r="U140" s="31">
        <f t="shared" si="37"/>
        <v>3132431</v>
      </c>
      <c r="V140" s="31">
        <f t="shared" si="38"/>
        <v>0</v>
      </c>
    </row>
    <row r="141" spans="1:22" s="6" customFormat="1" ht="16.5" customHeight="1" x14ac:dyDescent="0.2">
      <c r="A141" s="18">
        <f t="shared" ref="A141:A146" si="69">A140+1</f>
        <v>78</v>
      </c>
      <c r="B141" s="8" t="s">
        <v>196</v>
      </c>
      <c r="C141" s="71">
        <v>1989</v>
      </c>
      <c r="D141" s="72"/>
      <c r="E141" s="132" t="s">
        <v>99</v>
      </c>
      <c r="F141" s="33">
        <v>5</v>
      </c>
      <c r="G141" s="33">
        <v>5</v>
      </c>
      <c r="H141" s="129">
        <v>5900</v>
      </c>
      <c r="I141" s="129">
        <v>3028.46</v>
      </c>
      <c r="J141" s="129">
        <v>4962.4799999999996</v>
      </c>
      <c r="K141" s="33">
        <v>271</v>
      </c>
      <c r="L141" s="126">
        <f>'виды работ '!C139</f>
        <v>4085953</v>
      </c>
      <c r="M141" s="129">
        <v>0</v>
      </c>
      <c r="N141" s="88">
        <v>1691585</v>
      </c>
      <c r="O141" s="88">
        <v>817190</v>
      </c>
      <c r="P141" s="129">
        <v>1577178</v>
      </c>
      <c r="Q141" s="129">
        <f>L141/H141</f>
        <v>692.53440677966103</v>
      </c>
      <c r="R141" s="126">
        <v>14593.7</v>
      </c>
      <c r="S141" s="126" t="s">
        <v>107</v>
      </c>
      <c r="T141" s="129" t="s">
        <v>102</v>
      </c>
      <c r="U141" s="31">
        <f>N141+O141+P141</f>
        <v>4085953</v>
      </c>
      <c r="V141" s="31">
        <f>U141-L141</f>
        <v>0</v>
      </c>
    </row>
    <row r="142" spans="1:22" s="6" customFormat="1" ht="16.5" customHeight="1" x14ac:dyDescent="0.2">
      <c r="A142" s="18">
        <f t="shared" si="69"/>
        <v>79</v>
      </c>
      <c r="B142" s="8" t="s">
        <v>197</v>
      </c>
      <c r="C142" s="71">
        <v>1988</v>
      </c>
      <c r="D142" s="72"/>
      <c r="E142" s="132" t="s">
        <v>99</v>
      </c>
      <c r="F142" s="33">
        <v>5</v>
      </c>
      <c r="G142" s="33">
        <v>6</v>
      </c>
      <c r="H142" s="129">
        <v>6712</v>
      </c>
      <c r="I142" s="129">
        <v>3582.7</v>
      </c>
      <c r="J142" s="129">
        <v>5786.5</v>
      </c>
      <c r="K142" s="33">
        <v>342</v>
      </c>
      <c r="L142" s="126">
        <f>'виды работ '!C140</f>
        <v>5825380</v>
      </c>
      <c r="M142" s="129">
        <v>0</v>
      </c>
      <c r="N142" s="88">
        <v>2411708</v>
      </c>
      <c r="O142" s="88">
        <v>1165076</v>
      </c>
      <c r="P142" s="129">
        <v>2248596</v>
      </c>
      <c r="Q142" s="129">
        <f>L142/H142</f>
        <v>867.90524433849816</v>
      </c>
      <c r="R142" s="126">
        <v>14593.7</v>
      </c>
      <c r="S142" s="126" t="s">
        <v>107</v>
      </c>
      <c r="T142" s="129" t="s">
        <v>102</v>
      </c>
      <c r="U142" s="31">
        <f>N142+O142+P142</f>
        <v>5825380</v>
      </c>
      <c r="V142" s="31">
        <f>U142-L142</f>
        <v>0</v>
      </c>
    </row>
    <row r="143" spans="1:22" s="6" customFormat="1" ht="16.5" customHeight="1" x14ac:dyDescent="0.2">
      <c r="A143" s="18">
        <f t="shared" si="69"/>
        <v>80</v>
      </c>
      <c r="B143" s="8" t="s">
        <v>195</v>
      </c>
      <c r="C143" s="71">
        <v>1986</v>
      </c>
      <c r="D143" s="72"/>
      <c r="E143" s="132" t="s">
        <v>99</v>
      </c>
      <c r="F143" s="33">
        <v>5</v>
      </c>
      <c r="G143" s="33">
        <v>4</v>
      </c>
      <c r="H143" s="129">
        <v>3758</v>
      </c>
      <c r="I143" s="129">
        <v>2247.8000000000002</v>
      </c>
      <c r="J143" s="129">
        <v>3364.9</v>
      </c>
      <c r="K143" s="33">
        <v>215</v>
      </c>
      <c r="L143" s="126">
        <f>'виды работ '!C141</f>
        <v>1753728</v>
      </c>
      <c r="M143" s="129">
        <v>0</v>
      </c>
      <c r="N143" s="88">
        <v>726044</v>
      </c>
      <c r="O143" s="88">
        <v>350745</v>
      </c>
      <c r="P143" s="129">
        <v>676939</v>
      </c>
      <c r="Q143" s="129">
        <f t="shared" si="68"/>
        <v>466.6652474720596</v>
      </c>
      <c r="R143" s="126">
        <v>14593.7</v>
      </c>
      <c r="S143" s="126" t="s">
        <v>107</v>
      </c>
      <c r="T143" s="129" t="s">
        <v>102</v>
      </c>
      <c r="U143" s="31">
        <f t="shared" ref="U143:U204" si="70">N143+O143+P143</f>
        <v>1753728</v>
      </c>
      <c r="V143" s="31">
        <f t="shared" ref="V143:V204" si="71">U143-L143</f>
        <v>0</v>
      </c>
    </row>
    <row r="144" spans="1:22" s="6" customFormat="1" ht="16.5" customHeight="1" x14ac:dyDescent="0.2">
      <c r="A144" s="18">
        <f t="shared" si="69"/>
        <v>81</v>
      </c>
      <c r="B144" s="8" t="s">
        <v>198</v>
      </c>
      <c r="C144" s="16">
        <v>1994</v>
      </c>
      <c r="D144" s="73"/>
      <c r="E144" s="132" t="s">
        <v>99</v>
      </c>
      <c r="F144" s="74">
        <v>5</v>
      </c>
      <c r="G144" s="33">
        <v>3</v>
      </c>
      <c r="H144" s="129">
        <v>3660</v>
      </c>
      <c r="I144" s="129">
        <v>1654.4</v>
      </c>
      <c r="J144" s="129">
        <v>3837.8</v>
      </c>
      <c r="K144" s="33">
        <v>153</v>
      </c>
      <c r="L144" s="126">
        <f>'виды работ '!C142</f>
        <v>2055407</v>
      </c>
      <c r="M144" s="129">
        <v>0</v>
      </c>
      <c r="N144" s="88">
        <v>850939</v>
      </c>
      <c r="O144" s="88">
        <v>411081</v>
      </c>
      <c r="P144" s="129">
        <v>793387</v>
      </c>
      <c r="Q144" s="129">
        <f t="shared" si="68"/>
        <v>561.58661202185795</v>
      </c>
      <c r="R144" s="126">
        <v>14593.7</v>
      </c>
      <c r="S144" s="126" t="s">
        <v>107</v>
      </c>
      <c r="T144" s="129" t="s">
        <v>102</v>
      </c>
      <c r="U144" s="31">
        <f t="shared" si="70"/>
        <v>2055407</v>
      </c>
      <c r="V144" s="31">
        <f t="shared" si="71"/>
        <v>0</v>
      </c>
    </row>
    <row r="145" spans="1:22" s="6" customFormat="1" ht="16.5" customHeight="1" x14ac:dyDescent="0.2">
      <c r="A145" s="18">
        <f t="shared" si="69"/>
        <v>82</v>
      </c>
      <c r="B145" s="8" t="s">
        <v>199</v>
      </c>
      <c r="C145" s="16">
        <v>1994</v>
      </c>
      <c r="D145" s="16"/>
      <c r="E145" s="132" t="s">
        <v>99</v>
      </c>
      <c r="F145" s="74">
        <v>5</v>
      </c>
      <c r="G145" s="33">
        <v>2</v>
      </c>
      <c r="H145" s="129">
        <v>2578</v>
      </c>
      <c r="I145" s="129">
        <v>1170.3</v>
      </c>
      <c r="J145" s="129">
        <v>2565.5</v>
      </c>
      <c r="K145" s="33">
        <v>118</v>
      </c>
      <c r="L145" s="126">
        <f>'виды работ '!C143</f>
        <v>1797037</v>
      </c>
      <c r="M145" s="129">
        <v>0</v>
      </c>
      <c r="N145" s="88">
        <v>743974</v>
      </c>
      <c r="O145" s="88">
        <v>359407</v>
      </c>
      <c r="P145" s="129">
        <v>693656</v>
      </c>
      <c r="Q145" s="129">
        <f t="shared" si="68"/>
        <v>697.06633048875096</v>
      </c>
      <c r="R145" s="126">
        <v>14593.7</v>
      </c>
      <c r="S145" s="126" t="s">
        <v>107</v>
      </c>
      <c r="T145" s="129" t="s">
        <v>102</v>
      </c>
      <c r="U145" s="31">
        <f t="shared" si="70"/>
        <v>1797037</v>
      </c>
      <c r="V145" s="31">
        <f t="shared" si="71"/>
        <v>0</v>
      </c>
    </row>
    <row r="146" spans="1:22" s="6" customFormat="1" ht="16.5" customHeight="1" x14ac:dyDescent="0.2">
      <c r="A146" s="18">
        <f t="shared" si="69"/>
        <v>83</v>
      </c>
      <c r="B146" s="8" t="s">
        <v>200</v>
      </c>
      <c r="C146" s="16">
        <v>1992</v>
      </c>
      <c r="D146" s="16"/>
      <c r="E146" s="132" t="s">
        <v>99</v>
      </c>
      <c r="F146" s="74">
        <v>5</v>
      </c>
      <c r="G146" s="74">
        <v>5</v>
      </c>
      <c r="H146" s="129">
        <v>5898</v>
      </c>
      <c r="I146" s="129">
        <v>3177.32</v>
      </c>
      <c r="J146" s="129">
        <v>5217.6099999999997</v>
      </c>
      <c r="K146" s="74">
        <v>297</v>
      </c>
      <c r="L146" s="126">
        <f>'виды работ '!C144</f>
        <v>6831069</v>
      </c>
      <c r="M146" s="129">
        <v>0</v>
      </c>
      <c r="N146" s="88">
        <v>2828063</v>
      </c>
      <c r="O146" s="88">
        <v>1366213</v>
      </c>
      <c r="P146" s="129">
        <v>2636793</v>
      </c>
      <c r="Q146" s="129">
        <f t="shared" si="68"/>
        <v>1158.2009155645981</v>
      </c>
      <c r="R146" s="126">
        <v>14593.7</v>
      </c>
      <c r="S146" s="126" t="s">
        <v>107</v>
      </c>
      <c r="T146" s="129" t="s">
        <v>102</v>
      </c>
      <c r="U146" s="31">
        <f t="shared" si="70"/>
        <v>6831069</v>
      </c>
      <c r="V146" s="31">
        <f t="shared" si="71"/>
        <v>0</v>
      </c>
    </row>
    <row r="147" spans="1:22" s="6" customFormat="1" ht="16.5" customHeight="1" x14ac:dyDescent="0.2">
      <c r="A147" s="178" t="s">
        <v>17</v>
      </c>
      <c r="B147" s="179"/>
      <c r="C147" s="61" t="s">
        <v>98</v>
      </c>
      <c r="D147" s="61" t="s">
        <v>98</v>
      </c>
      <c r="E147" s="61" t="s">
        <v>98</v>
      </c>
      <c r="F147" s="129" t="s">
        <v>98</v>
      </c>
      <c r="G147" s="129" t="s">
        <v>98</v>
      </c>
      <c r="H147" s="126">
        <f t="shared" ref="H147:P147" si="72">SUM(H139:H146)</f>
        <v>46183</v>
      </c>
      <c r="I147" s="126">
        <f t="shared" si="72"/>
        <v>24043.22</v>
      </c>
      <c r="J147" s="126">
        <f t="shared" si="72"/>
        <v>40134.660000000003</v>
      </c>
      <c r="K147" s="125">
        <f t="shared" si="72"/>
        <v>2221</v>
      </c>
      <c r="L147" s="126">
        <f t="shared" si="72"/>
        <v>29472168</v>
      </c>
      <c r="M147" s="126">
        <f t="shared" si="72"/>
        <v>0</v>
      </c>
      <c r="N147" s="126">
        <f t="shared" si="72"/>
        <v>12201482</v>
      </c>
      <c r="O147" s="126">
        <f t="shared" si="72"/>
        <v>5894430</v>
      </c>
      <c r="P147" s="126">
        <f t="shared" si="72"/>
        <v>11376256</v>
      </c>
      <c r="Q147" s="129">
        <f t="shared" si="67"/>
        <v>638.16053526189296</v>
      </c>
      <c r="R147" s="129" t="s">
        <v>98</v>
      </c>
      <c r="S147" s="126" t="s">
        <v>98</v>
      </c>
      <c r="T147" s="126" t="s">
        <v>98</v>
      </c>
      <c r="U147" s="31">
        <f t="shared" si="70"/>
        <v>29472168</v>
      </c>
      <c r="V147" s="31">
        <f t="shared" si="71"/>
        <v>0</v>
      </c>
    </row>
    <row r="148" spans="1:22" s="7" customFormat="1" ht="16.5" customHeight="1" x14ac:dyDescent="0.2">
      <c r="A148" s="180" t="s">
        <v>62</v>
      </c>
      <c r="B148" s="181"/>
      <c r="C148" s="182"/>
      <c r="D148" s="128" t="s">
        <v>98</v>
      </c>
      <c r="E148" s="128" t="s">
        <v>98</v>
      </c>
      <c r="F148" s="127" t="s">
        <v>98</v>
      </c>
      <c r="G148" s="127" t="s">
        <v>98</v>
      </c>
      <c r="H148" s="130">
        <f t="shared" ref="H148:P148" si="73">H137+H147</f>
        <v>49646.77</v>
      </c>
      <c r="I148" s="130">
        <f t="shared" si="73"/>
        <v>26602.880000000001</v>
      </c>
      <c r="J148" s="130">
        <f t="shared" si="73"/>
        <v>42163.19</v>
      </c>
      <c r="K148" s="14">
        <f t="shared" si="73"/>
        <v>2396</v>
      </c>
      <c r="L148" s="130">
        <f t="shared" si="73"/>
        <v>32610585</v>
      </c>
      <c r="M148" s="130">
        <f t="shared" si="73"/>
        <v>0</v>
      </c>
      <c r="N148" s="130">
        <f t="shared" si="73"/>
        <v>13500787</v>
      </c>
      <c r="O148" s="130">
        <f t="shared" si="73"/>
        <v>6522113</v>
      </c>
      <c r="P148" s="130">
        <f t="shared" si="73"/>
        <v>12587685</v>
      </c>
      <c r="Q148" s="127">
        <f t="shared" si="67"/>
        <v>656.85209732677481</v>
      </c>
      <c r="R148" s="127" t="s">
        <v>98</v>
      </c>
      <c r="S148" s="130" t="s">
        <v>98</v>
      </c>
      <c r="T148" s="130" t="s">
        <v>98</v>
      </c>
      <c r="U148" s="31">
        <f t="shared" si="70"/>
        <v>32610585</v>
      </c>
      <c r="V148" s="31">
        <f t="shared" si="71"/>
        <v>0</v>
      </c>
    </row>
    <row r="149" spans="1:22" s="6" customFormat="1" ht="16.5" customHeight="1" x14ac:dyDescent="0.2">
      <c r="A149" s="145" t="s">
        <v>26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31">
        <f t="shared" si="70"/>
        <v>0</v>
      </c>
      <c r="V149" s="31">
        <f t="shared" si="71"/>
        <v>0</v>
      </c>
    </row>
    <row r="150" spans="1:22" s="6" customFormat="1" ht="16.5" customHeight="1" x14ac:dyDescent="0.2">
      <c r="A150" s="160" t="s">
        <v>27</v>
      </c>
      <c r="B150" s="167"/>
      <c r="C150" s="167"/>
      <c r="D150" s="167"/>
      <c r="E150" s="168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31">
        <f t="shared" si="70"/>
        <v>0</v>
      </c>
      <c r="V150" s="31">
        <f t="shared" si="71"/>
        <v>0</v>
      </c>
    </row>
    <row r="151" spans="1:22" s="6" customFormat="1" ht="16.5" customHeight="1" x14ac:dyDescent="0.2">
      <c r="A151" s="40">
        <f>A146+1</f>
        <v>84</v>
      </c>
      <c r="B151" s="38" t="s">
        <v>204</v>
      </c>
      <c r="C151" s="133">
        <v>1965</v>
      </c>
      <c r="D151" s="133"/>
      <c r="E151" s="132" t="s">
        <v>97</v>
      </c>
      <c r="F151" s="125">
        <v>4</v>
      </c>
      <c r="G151" s="125">
        <v>3</v>
      </c>
      <c r="H151" s="126">
        <v>1994.3</v>
      </c>
      <c r="I151" s="126">
        <v>1994.3</v>
      </c>
      <c r="J151" s="126">
        <v>1734.6</v>
      </c>
      <c r="K151" s="125">
        <v>32</v>
      </c>
      <c r="L151" s="126">
        <f>'виды работ '!C149</f>
        <v>14580957</v>
      </c>
      <c r="M151" s="129">
        <v>0</v>
      </c>
      <c r="N151" s="88">
        <v>6036517</v>
      </c>
      <c r="O151" s="88">
        <v>2916191</v>
      </c>
      <c r="P151" s="129">
        <v>5628249</v>
      </c>
      <c r="Q151" s="129">
        <f t="shared" ref="Q151" si="74">L151/H151</f>
        <v>7311.3157498871788</v>
      </c>
      <c r="R151" s="126">
        <v>14593.7</v>
      </c>
      <c r="S151" s="126" t="s">
        <v>107</v>
      </c>
      <c r="T151" s="129" t="s">
        <v>102</v>
      </c>
      <c r="U151" s="31">
        <f>N151+O151+P151</f>
        <v>14580957</v>
      </c>
      <c r="V151" s="31">
        <f>U151-L151</f>
        <v>0</v>
      </c>
    </row>
    <row r="152" spans="1:22" s="6" customFormat="1" ht="16.5" customHeight="1" x14ac:dyDescent="0.2">
      <c r="A152" s="18">
        <f>A151+1</f>
        <v>85</v>
      </c>
      <c r="B152" s="38" t="s">
        <v>201</v>
      </c>
      <c r="C152" s="133">
        <v>1996</v>
      </c>
      <c r="D152" s="133"/>
      <c r="E152" s="132" t="s">
        <v>97</v>
      </c>
      <c r="F152" s="125">
        <v>2</v>
      </c>
      <c r="G152" s="125">
        <v>3</v>
      </c>
      <c r="H152" s="126">
        <v>328.8</v>
      </c>
      <c r="I152" s="126">
        <v>328.8</v>
      </c>
      <c r="J152" s="126">
        <v>175.6</v>
      </c>
      <c r="K152" s="125">
        <v>5</v>
      </c>
      <c r="L152" s="126">
        <f>'виды работ '!C150</f>
        <v>6410487</v>
      </c>
      <c r="M152" s="129">
        <v>0</v>
      </c>
      <c r="N152" s="88">
        <v>2653942</v>
      </c>
      <c r="O152" s="88">
        <v>1282097</v>
      </c>
      <c r="P152" s="129">
        <v>2474448</v>
      </c>
      <c r="Q152" s="129">
        <f>L152/H152</f>
        <v>19496.614963503649</v>
      </c>
      <c r="R152" s="126">
        <v>14593.7</v>
      </c>
      <c r="S152" s="126" t="s">
        <v>107</v>
      </c>
      <c r="T152" s="129" t="s">
        <v>102</v>
      </c>
      <c r="U152" s="31">
        <f t="shared" si="70"/>
        <v>6410487</v>
      </c>
      <c r="V152" s="31">
        <f t="shared" si="71"/>
        <v>0</v>
      </c>
    </row>
    <row r="153" spans="1:22" s="6" customFormat="1" ht="16.5" customHeight="1" x14ac:dyDescent="0.2">
      <c r="A153" s="40">
        <f>A152+1</f>
        <v>86</v>
      </c>
      <c r="B153" s="38" t="s">
        <v>202</v>
      </c>
      <c r="C153" s="133">
        <v>1996</v>
      </c>
      <c r="D153" s="133"/>
      <c r="E153" s="132" t="s">
        <v>97</v>
      </c>
      <c r="F153" s="125">
        <v>2</v>
      </c>
      <c r="G153" s="125">
        <v>3</v>
      </c>
      <c r="H153" s="126">
        <v>322.8</v>
      </c>
      <c r="I153" s="126">
        <v>322.8</v>
      </c>
      <c r="J153" s="126">
        <v>221.5</v>
      </c>
      <c r="K153" s="125">
        <v>16</v>
      </c>
      <c r="L153" s="126">
        <f>'виды работ '!C151</f>
        <v>6769957</v>
      </c>
      <c r="M153" s="129">
        <v>0</v>
      </c>
      <c r="N153" s="88">
        <v>2802763</v>
      </c>
      <c r="O153" s="88">
        <v>1353991</v>
      </c>
      <c r="P153" s="129">
        <v>2613203</v>
      </c>
      <c r="Q153" s="129">
        <f t="shared" ref="Q153:Q154" si="75">L153/H153</f>
        <v>20972.605328376703</v>
      </c>
      <c r="R153" s="126">
        <v>14593.7</v>
      </c>
      <c r="S153" s="126" t="s">
        <v>107</v>
      </c>
      <c r="T153" s="129" t="s">
        <v>102</v>
      </c>
      <c r="U153" s="31">
        <f t="shared" si="70"/>
        <v>6769957</v>
      </c>
      <c r="V153" s="31">
        <f t="shared" si="71"/>
        <v>0</v>
      </c>
    </row>
    <row r="154" spans="1:22" s="6" customFormat="1" ht="16.5" customHeight="1" x14ac:dyDescent="0.2">
      <c r="A154" s="40">
        <f t="shared" ref="A154" si="76">A153+1</f>
        <v>87</v>
      </c>
      <c r="B154" s="38" t="s">
        <v>203</v>
      </c>
      <c r="C154" s="133">
        <v>1999</v>
      </c>
      <c r="D154" s="133"/>
      <c r="E154" s="132" t="s">
        <v>97</v>
      </c>
      <c r="F154" s="125">
        <v>2</v>
      </c>
      <c r="G154" s="125">
        <v>3</v>
      </c>
      <c r="H154" s="126">
        <v>328.6</v>
      </c>
      <c r="I154" s="126">
        <v>328.6</v>
      </c>
      <c r="J154" s="126">
        <v>120.5</v>
      </c>
      <c r="K154" s="125">
        <v>6</v>
      </c>
      <c r="L154" s="126">
        <f>'виды работ '!C152</f>
        <v>7397310</v>
      </c>
      <c r="M154" s="129">
        <v>0</v>
      </c>
      <c r="N154" s="88">
        <v>3062487</v>
      </c>
      <c r="O154" s="88">
        <v>1479462</v>
      </c>
      <c r="P154" s="129">
        <v>2855361</v>
      </c>
      <c r="Q154" s="129">
        <f t="shared" si="75"/>
        <v>22511.594643944005</v>
      </c>
      <c r="R154" s="126">
        <v>14593.7</v>
      </c>
      <c r="S154" s="126" t="s">
        <v>107</v>
      </c>
      <c r="T154" s="129" t="s">
        <v>102</v>
      </c>
      <c r="U154" s="31">
        <f t="shared" si="70"/>
        <v>7397310</v>
      </c>
      <c r="V154" s="31">
        <f t="shared" si="71"/>
        <v>0</v>
      </c>
    </row>
    <row r="155" spans="1:22" s="6" customFormat="1" ht="16.5" customHeight="1" x14ac:dyDescent="0.2">
      <c r="A155" s="178" t="s">
        <v>17</v>
      </c>
      <c r="B155" s="179"/>
      <c r="C155" s="61" t="s">
        <v>98</v>
      </c>
      <c r="D155" s="61" t="s">
        <v>98</v>
      </c>
      <c r="E155" s="61" t="s">
        <v>98</v>
      </c>
      <c r="F155" s="129" t="s">
        <v>98</v>
      </c>
      <c r="G155" s="129" t="s">
        <v>98</v>
      </c>
      <c r="H155" s="126">
        <f>SUM(H151:H154)</f>
        <v>2974.5</v>
      </c>
      <c r="I155" s="126">
        <f t="shared" ref="I155:P155" si="77">SUM(I151:I154)</f>
        <v>2974.5</v>
      </c>
      <c r="J155" s="126">
        <f t="shared" si="77"/>
        <v>2252.1999999999998</v>
      </c>
      <c r="K155" s="125">
        <f t="shared" si="77"/>
        <v>59</v>
      </c>
      <c r="L155" s="126">
        <f t="shared" si="77"/>
        <v>35158711</v>
      </c>
      <c r="M155" s="126">
        <f t="shared" si="77"/>
        <v>0</v>
      </c>
      <c r="N155" s="126">
        <f t="shared" si="77"/>
        <v>14555709</v>
      </c>
      <c r="O155" s="126">
        <f t="shared" si="77"/>
        <v>7031741</v>
      </c>
      <c r="P155" s="126">
        <f t="shared" si="77"/>
        <v>13571261</v>
      </c>
      <c r="Q155" s="129">
        <f>L155/H155</f>
        <v>11820.040679105732</v>
      </c>
      <c r="R155" s="129" t="s">
        <v>98</v>
      </c>
      <c r="S155" s="126" t="s">
        <v>98</v>
      </c>
      <c r="T155" s="126" t="s">
        <v>98</v>
      </c>
      <c r="U155" s="31">
        <f t="shared" si="70"/>
        <v>35158711</v>
      </c>
      <c r="V155" s="31">
        <f t="shared" si="71"/>
        <v>0</v>
      </c>
    </row>
    <row r="156" spans="1:22" s="6" customFormat="1" ht="16.5" customHeight="1" x14ac:dyDescent="0.2">
      <c r="A156" s="41" t="s">
        <v>205</v>
      </c>
      <c r="B156" s="42"/>
      <c r="C156" s="43"/>
      <c r="D156" s="43"/>
      <c r="E156" s="44"/>
      <c r="F156" s="129"/>
      <c r="G156" s="129"/>
      <c r="H156" s="126"/>
      <c r="I156" s="126"/>
      <c r="J156" s="126"/>
      <c r="K156" s="126"/>
      <c r="L156" s="126"/>
      <c r="M156" s="126"/>
      <c r="N156" s="126"/>
      <c r="O156" s="126"/>
      <c r="P156" s="126"/>
      <c r="Q156" s="129"/>
      <c r="R156" s="126"/>
      <c r="S156" s="126"/>
      <c r="T156" s="129"/>
      <c r="U156" s="31">
        <f t="shared" si="70"/>
        <v>0</v>
      </c>
      <c r="V156" s="31">
        <f t="shared" si="71"/>
        <v>0</v>
      </c>
    </row>
    <row r="157" spans="1:22" s="6" customFormat="1" ht="16.5" customHeight="1" x14ac:dyDescent="0.2">
      <c r="A157" s="45">
        <f>A154+1</f>
        <v>88</v>
      </c>
      <c r="B157" s="8" t="s">
        <v>258</v>
      </c>
      <c r="C157" s="134">
        <v>1988</v>
      </c>
      <c r="D157" s="134"/>
      <c r="E157" s="132" t="s">
        <v>99</v>
      </c>
      <c r="F157" s="134">
        <v>4</v>
      </c>
      <c r="G157" s="134">
        <v>4</v>
      </c>
      <c r="H157" s="134">
        <v>4172.8</v>
      </c>
      <c r="I157" s="134">
        <v>3689.6</v>
      </c>
      <c r="J157" s="134">
        <v>3424.7</v>
      </c>
      <c r="K157" s="134">
        <v>171</v>
      </c>
      <c r="L157" s="126">
        <f>'виды работ '!C155</f>
        <v>11230185.02</v>
      </c>
      <c r="M157" s="129">
        <v>0</v>
      </c>
      <c r="N157" s="88">
        <v>3489015</v>
      </c>
      <c r="O157" s="88">
        <v>1685514</v>
      </c>
      <c r="P157" s="129">
        <f>2802613.02+3253043</f>
        <v>6055656.0199999996</v>
      </c>
      <c r="Q157" s="129">
        <f>L157/H157</f>
        <v>2691.2828364647239</v>
      </c>
      <c r="R157" s="126">
        <v>14593.7</v>
      </c>
      <c r="S157" s="126" t="s">
        <v>107</v>
      </c>
      <c r="T157" s="129" t="s">
        <v>102</v>
      </c>
      <c r="U157" s="31">
        <f>N157+O157+P157</f>
        <v>11230185.02</v>
      </c>
      <c r="V157" s="31">
        <f>U157-L157</f>
        <v>0</v>
      </c>
    </row>
    <row r="158" spans="1:22" s="6" customFormat="1" ht="16.5" customHeight="1" x14ac:dyDescent="0.2">
      <c r="A158" s="45">
        <f>A157+1</f>
        <v>89</v>
      </c>
      <c r="B158" s="8" t="s">
        <v>206</v>
      </c>
      <c r="C158" s="134">
        <v>1960</v>
      </c>
      <c r="D158" s="134"/>
      <c r="E158" s="132" t="s">
        <v>97</v>
      </c>
      <c r="F158" s="134">
        <v>3</v>
      </c>
      <c r="G158" s="134">
        <v>2</v>
      </c>
      <c r="H158" s="134">
        <v>1047.4000000000001</v>
      </c>
      <c r="I158" s="134">
        <v>966.8</v>
      </c>
      <c r="J158" s="134">
        <v>900.2</v>
      </c>
      <c r="K158" s="134">
        <v>55</v>
      </c>
      <c r="L158" s="126">
        <f>'виды работ '!C156</f>
        <v>4307767</v>
      </c>
      <c r="M158" s="129">
        <v>0</v>
      </c>
      <c r="N158" s="88">
        <v>1783416</v>
      </c>
      <c r="O158" s="88">
        <v>861553</v>
      </c>
      <c r="P158" s="129">
        <v>1662798</v>
      </c>
      <c r="Q158" s="129">
        <f t="shared" ref="Q158:Q160" si="78">L158/H158</f>
        <v>4112.8193622302842</v>
      </c>
      <c r="R158" s="126">
        <v>14593.7</v>
      </c>
      <c r="S158" s="126" t="s">
        <v>107</v>
      </c>
      <c r="T158" s="129" t="s">
        <v>102</v>
      </c>
      <c r="U158" s="31">
        <f t="shared" si="70"/>
        <v>4307767</v>
      </c>
      <c r="V158" s="31">
        <f t="shared" si="71"/>
        <v>0</v>
      </c>
    </row>
    <row r="159" spans="1:22" s="6" customFormat="1" ht="16.5" customHeight="1" x14ac:dyDescent="0.2">
      <c r="A159" s="45">
        <f>A158+1</f>
        <v>90</v>
      </c>
      <c r="B159" s="8" t="s">
        <v>207</v>
      </c>
      <c r="C159" s="134">
        <v>1968</v>
      </c>
      <c r="D159" s="134"/>
      <c r="E159" s="132" t="s">
        <v>97</v>
      </c>
      <c r="F159" s="134">
        <v>2</v>
      </c>
      <c r="G159" s="134">
        <v>2</v>
      </c>
      <c r="H159" s="134">
        <v>771.8</v>
      </c>
      <c r="I159" s="134">
        <v>740.7</v>
      </c>
      <c r="J159" s="134">
        <v>616.70000000000005</v>
      </c>
      <c r="K159" s="134">
        <v>34</v>
      </c>
      <c r="L159" s="126">
        <f>'виды работ '!C157</f>
        <v>2790634</v>
      </c>
      <c r="M159" s="129">
        <v>0</v>
      </c>
      <c r="N159" s="88">
        <v>1155323</v>
      </c>
      <c r="O159" s="88">
        <v>558126</v>
      </c>
      <c r="P159" s="129">
        <v>1077185</v>
      </c>
      <c r="Q159" s="129">
        <f t="shared" ref="Q159" si="79">L159/H159</f>
        <v>3615.7476030059602</v>
      </c>
      <c r="R159" s="126">
        <v>14593.7</v>
      </c>
      <c r="S159" s="126" t="s">
        <v>107</v>
      </c>
      <c r="T159" s="129" t="s">
        <v>102</v>
      </c>
      <c r="U159" s="31">
        <f t="shared" si="70"/>
        <v>2790634</v>
      </c>
      <c r="V159" s="31">
        <f t="shared" si="71"/>
        <v>0</v>
      </c>
    </row>
    <row r="160" spans="1:22" s="6" customFormat="1" ht="16.5" customHeight="1" x14ac:dyDescent="0.2">
      <c r="A160" s="178" t="s">
        <v>17</v>
      </c>
      <c r="B160" s="179"/>
      <c r="C160" s="61" t="s">
        <v>98</v>
      </c>
      <c r="D160" s="61" t="s">
        <v>98</v>
      </c>
      <c r="E160" s="61" t="s">
        <v>98</v>
      </c>
      <c r="F160" s="129" t="s">
        <v>98</v>
      </c>
      <c r="G160" s="129" t="s">
        <v>98</v>
      </c>
      <c r="H160" s="126">
        <f>SUM(H157:H159)</f>
        <v>5992.0000000000009</v>
      </c>
      <c r="I160" s="126">
        <f t="shared" ref="I160:P160" si="80">SUM(I157:I159)</f>
        <v>5397.0999999999995</v>
      </c>
      <c r="J160" s="126">
        <f t="shared" si="80"/>
        <v>4941.5999999999995</v>
      </c>
      <c r="K160" s="125">
        <f>SUM(K157:K159)</f>
        <v>260</v>
      </c>
      <c r="L160" s="126">
        <f t="shared" si="80"/>
        <v>18328586.02</v>
      </c>
      <c r="M160" s="126">
        <f t="shared" si="80"/>
        <v>0</v>
      </c>
      <c r="N160" s="126">
        <f>SUM(N157:N159)</f>
        <v>6427754</v>
      </c>
      <c r="O160" s="126">
        <f t="shared" si="80"/>
        <v>3105193</v>
      </c>
      <c r="P160" s="126">
        <f t="shared" si="80"/>
        <v>8795639.0199999996</v>
      </c>
      <c r="Q160" s="129">
        <f t="shared" si="78"/>
        <v>3058.8427937249662</v>
      </c>
      <c r="R160" s="129" t="s">
        <v>98</v>
      </c>
      <c r="S160" s="126" t="s">
        <v>98</v>
      </c>
      <c r="T160" s="126" t="s">
        <v>98</v>
      </c>
      <c r="U160" s="31">
        <f t="shared" si="70"/>
        <v>18328586.02</v>
      </c>
      <c r="V160" s="31">
        <f t="shared" si="71"/>
        <v>0</v>
      </c>
    </row>
    <row r="161" spans="1:22" s="6" customFormat="1" ht="16.5" customHeight="1" x14ac:dyDescent="0.2">
      <c r="A161" s="185" t="s">
        <v>208</v>
      </c>
      <c r="B161" s="185"/>
      <c r="C161" s="185"/>
      <c r="D161" s="185"/>
      <c r="E161" s="185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31">
        <f t="shared" si="70"/>
        <v>0</v>
      </c>
      <c r="V161" s="31">
        <f t="shared" si="71"/>
        <v>0</v>
      </c>
    </row>
    <row r="162" spans="1:22" s="6" customFormat="1" ht="16.5" customHeight="1" x14ac:dyDescent="0.2">
      <c r="A162" s="19">
        <f>A159+1</f>
        <v>91</v>
      </c>
      <c r="B162" s="8" t="s">
        <v>210</v>
      </c>
      <c r="C162" s="132">
        <v>1962</v>
      </c>
      <c r="D162" s="132"/>
      <c r="E162" s="132" t="s">
        <v>97</v>
      </c>
      <c r="F162" s="33">
        <v>2</v>
      </c>
      <c r="G162" s="33">
        <v>2</v>
      </c>
      <c r="H162" s="90">
        <v>622.6</v>
      </c>
      <c r="I162" s="129">
        <v>622.6</v>
      </c>
      <c r="J162" s="129">
        <v>0</v>
      </c>
      <c r="K162" s="125">
        <v>38</v>
      </c>
      <c r="L162" s="126">
        <f>'виды работ '!C160</f>
        <v>3406974</v>
      </c>
      <c r="M162" s="129">
        <v>0</v>
      </c>
      <c r="N162" s="88">
        <v>1410488</v>
      </c>
      <c r="O162" s="88">
        <v>681394</v>
      </c>
      <c r="P162" s="129">
        <v>1315092</v>
      </c>
      <c r="Q162" s="129">
        <f>L162/H162</f>
        <v>5472.1715387086406</v>
      </c>
      <c r="R162" s="126">
        <v>14593.7</v>
      </c>
      <c r="S162" s="126" t="s">
        <v>107</v>
      </c>
      <c r="T162" s="129" t="s">
        <v>102</v>
      </c>
      <c r="U162" s="31">
        <f>N162+O162+P162</f>
        <v>3406974</v>
      </c>
      <c r="V162" s="31">
        <f>U162-L162</f>
        <v>0</v>
      </c>
    </row>
    <row r="163" spans="1:22" s="6" customFormat="1" ht="16.5" customHeight="1" x14ac:dyDescent="0.2">
      <c r="A163" s="19">
        <f t="shared" ref="A163:A164" si="81">A162+1</f>
        <v>92</v>
      </c>
      <c r="B163" s="8" t="s">
        <v>211</v>
      </c>
      <c r="C163" s="132">
        <v>1964</v>
      </c>
      <c r="D163" s="132"/>
      <c r="E163" s="132" t="s">
        <v>97</v>
      </c>
      <c r="F163" s="33">
        <v>2</v>
      </c>
      <c r="G163" s="33">
        <v>2</v>
      </c>
      <c r="H163" s="90">
        <v>622.6</v>
      </c>
      <c r="I163" s="129">
        <v>622.6</v>
      </c>
      <c r="J163" s="129">
        <v>0</v>
      </c>
      <c r="K163" s="125">
        <v>31</v>
      </c>
      <c r="L163" s="126">
        <f>'виды работ '!C161</f>
        <v>5020948</v>
      </c>
      <c r="M163" s="129">
        <v>0</v>
      </c>
      <c r="N163" s="88">
        <v>2078673</v>
      </c>
      <c r="O163" s="88">
        <v>1004189</v>
      </c>
      <c r="P163" s="129">
        <v>1938086</v>
      </c>
      <c r="Q163" s="129">
        <f>L163/H163</f>
        <v>8064.4844201734659</v>
      </c>
      <c r="R163" s="126">
        <v>14593.7</v>
      </c>
      <c r="S163" s="126" t="s">
        <v>107</v>
      </c>
      <c r="T163" s="129" t="s">
        <v>102</v>
      </c>
      <c r="U163" s="31">
        <f>N163+O163+P163</f>
        <v>5020948</v>
      </c>
      <c r="V163" s="31">
        <f>U163-L163</f>
        <v>0</v>
      </c>
    </row>
    <row r="164" spans="1:22" s="6" customFormat="1" ht="16.5" customHeight="1" x14ac:dyDescent="0.2">
      <c r="A164" s="19">
        <f t="shared" si="81"/>
        <v>93</v>
      </c>
      <c r="B164" s="8" t="s">
        <v>209</v>
      </c>
      <c r="C164" s="132">
        <v>1962</v>
      </c>
      <c r="D164" s="132"/>
      <c r="E164" s="132" t="s">
        <v>97</v>
      </c>
      <c r="F164" s="33">
        <v>2</v>
      </c>
      <c r="G164" s="33">
        <v>2</v>
      </c>
      <c r="H164" s="90">
        <v>622.6</v>
      </c>
      <c r="I164" s="129">
        <v>622.6</v>
      </c>
      <c r="J164" s="129">
        <v>0</v>
      </c>
      <c r="K164" s="125">
        <v>32</v>
      </c>
      <c r="L164" s="126">
        <f>'виды работ '!C162</f>
        <v>3958226</v>
      </c>
      <c r="M164" s="129">
        <v>0</v>
      </c>
      <c r="N164" s="88">
        <v>1638706</v>
      </c>
      <c r="O164" s="88">
        <v>791645</v>
      </c>
      <c r="P164" s="129">
        <v>1527875</v>
      </c>
      <c r="Q164" s="129">
        <f t="shared" ref="Q164" si="82">L164/H164</f>
        <v>6357.5746867973012</v>
      </c>
      <c r="R164" s="126">
        <v>14593.7</v>
      </c>
      <c r="S164" s="126" t="s">
        <v>107</v>
      </c>
      <c r="T164" s="129" t="s">
        <v>102</v>
      </c>
      <c r="U164" s="31">
        <f t="shared" si="70"/>
        <v>3958226</v>
      </c>
      <c r="V164" s="31">
        <f t="shared" si="71"/>
        <v>0</v>
      </c>
    </row>
    <row r="165" spans="1:22" s="6" customFormat="1" ht="16.5" customHeight="1" x14ac:dyDescent="0.2">
      <c r="A165" s="178" t="s">
        <v>17</v>
      </c>
      <c r="B165" s="179"/>
      <c r="C165" s="61" t="s">
        <v>98</v>
      </c>
      <c r="D165" s="61" t="s">
        <v>98</v>
      </c>
      <c r="E165" s="61" t="s">
        <v>98</v>
      </c>
      <c r="F165" s="129" t="s">
        <v>98</v>
      </c>
      <c r="G165" s="129" t="s">
        <v>98</v>
      </c>
      <c r="H165" s="126">
        <f>SUM(H162:H164)</f>
        <v>1867.8000000000002</v>
      </c>
      <c r="I165" s="126">
        <f t="shared" ref="I165:P165" si="83">SUM(I162:I164)</f>
        <v>1867.8000000000002</v>
      </c>
      <c r="J165" s="126">
        <f t="shared" si="83"/>
        <v>0</v>
      </c>
      <c r="K165" s="125">
        <f t="shared" si="83"/>
        <v>101</v>
      </c>
      <c r="L165" s="126">
        <f t="shared" si="83"/>
        <v>12386148</v>
      </c>
      <c r="M165" s="126">
        <f t="shared" si="83"/>
        <v>0</v>
      </c>
      <c r="N165" s="126">
        <f t="shared" si="83"/>
        <v>5127867</v>
      </c>
      <c r="O165" s="126">
        <f t="shared" si="83"/>
        <v>2477228</v>
      </c>
      <c r="P165" s="126">
        <f t="shared" si="83"/>
        <v>4781053</v>
      </c>
      <c r="Q165" s="129">
        <f t="shared" ref="Q165" si="84">L165/H165</f>
        <v>6631.4102152264686</v>
      </c>
      <c r="R165" s="129" t="s">
        <v>98</v>
      </c>
      <c r="S165" s="126" t="s">
        <v>98</v>
      </c>
      <c r="T165" s="126" t="s">
        <v>98</v>
      </c>
      <c r="U165" s="31">
        <f t="shared" si="70"/>
        <v>12386148</v>
      </c>
      <c r="V165" s="31">
        <f t="shared" si="71"/>
        <v>0</v>
      </c>
    </row>
    <row r="166" spans="1:22" s="7" customFormat="1" ht="16.5" customHeight="1" x14ac:dyDescent="0.2">
      <c r="A166" s="180" t="s">
        <v>28</v>
      </c>
      <c r="B166" s="181"/>
      <c r="C166" s="182"/>
      <c r="D166" s="128" t="s">
        <v>98</v>
      </c>
      <c r="E166" s="128" t="s">
        <v>98</v>
      </c>
      <c r="F166" s="127" t="s">
        <v>98</v>
      </c>
      <c r="G166" s="127" t="s">
        <v>98</v>
      </c>
      <c r="H166" s="130">
        <f t="shared" ref="H166:P166" si="85">H155+H160+H165</f>
        <v>10834.3</v>
      </c>
      <c r="I166" s="130">
        <f t="shared" si="85"/>
        <v>10239.399999999998</v>
      </c>
      <c r="J166" s="130">
        <f t="shared" si="85"/>
        <v>7193.7999999999993</v>
      </c>
      <c r="K166" s="14">
        <f t="shared" si="85"/>
        <v>420</v>
      </c>
      <c r="L166" s="130">
        <f t="shared" si="85"/>
        <v>65873445.019999996</v>
      </c>
      <c r="M166" s="130">
        <f t="shared" si="85"/>
        <v>0</v>
      </c>
      <c r="N166" s="130">
        <f t="shared" si="85"/>
        <v>26111330</v>
      </c>
      <c r="O166" s="130">
        <f t="shared" si="85"/>
        <v>12614162</v>
      </c>
      <c r="P166" s="130">
        <f t="shared" si="85"/>
        <v>27147953.02</v>
      </c>
      <c r="Q166" s="127">
        <f t="shared" ref="Q166" si="86">L166/H166</f>
        <v>6080.0831636561661</v>
      </c>
      <c r="R166" s="127" t="s">
        <v>98</v>
      </c>
      <c r="S166" s="130" t="s">
        <v>98</v>
      </c>
      <c r="T166" s="130" t="s">
        <v>98</v>
      </c>
      <c r="U166" s="31">
        <f t="shared" si="70"/>
        <v>65873445.019999996</v>
      </c>
      <c r="V166" s="31">
        <f t="shared" si="71"/>
        <v>0</v>
      </c>
    </row>
    <row r="167" spans="1:22" s="6" customFormat="1" ht="16.5" customHeight="1" x14ac:dyDescent="0.2">
      <c r="A167" s="145" t="s">
        <v>29</v>
      </c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31">
        <f t="shared" si="70"/>
        <v>0</v>
      </c>
      <c r="V167" s="31">
        <f t="shared" si="71"/>
        <v>0</v>
      </c>
    </row>
    <row r="168" spans="1:22" s="6" customFormat="1" ht="16.5" customHeight="1" x14ac:dyDescent="0.2">
      <c r="A168" s="160" t="s">
        <v>30</v>
      </c>
      <c r="B168" s="167"/>
      <c r="C168" s="161"/>
      <c r="D168" s="161"/>
      <c r="E168" s="162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31">
        <f t="shared" si="70"/>
        <v>0</v>
      </c>
      <c r="V168" s="31">
        <f t="shared" si="71"/>
        <v>0</v>
      </c>
    </row>
    <row r="169" spans="1:22" s="6" customFormat="1" ht="16.5" customHeight="1" x14ac:dyDescent="0.2">
      <c r="A169" s="19">
        <f>A164+1</f>
        <v>94</v>
      </c>
      <c r="B169" s="83" t="s">
        <v>212</v>
      </c>
      <c r="C169" s="133">
        <v>1991</v>
      </c>
      <c r="D169" s="133"/>
      <c r="E169" s="132" t="s">
        <v>99</v>
      </c>
      <c r="F169" s="33">
        <v>3</v>
      </c>
      <c r="G169" s="33">
        <v>2</v>
      </c>
      <c r="H169" s="126">
        <v>2208.9</v>
      </c>
      <c r="I169" s="126">
        <v>781.5</v>
      </c>
      <c r="J169" s="126">
        <v>544</v>
      </c>
      <c r="K169" s="125">
        <v>74</v>
      </c>
      <c r="L169" s="126">
        <f>'виды работ '!C167</f>
        <v>1101642</v>
      </c>
      <c r="M169" s="129">
        <v>0</v>
      </c>
      <c r="N169" s="88">
        <v>456080</v>
      </c>
      <c r="O169" s="88">
        <v>220328</v>
      </c>
      <c r="P169" s="129">
        <v>425234</v>
      </c>
      <c r="Q169" s="129">
        <f t="shared" ref="Q169" si="87">L169/H169</f>
        <v>498.72877903028655</v>
      </c>
      <c r="R169" s="126">
        <v>14593.7</v>
      </c>
      <c r="S169" s="126" t="s">
        <v>107</v>
      </c>
      <c r="T169" s="129" t="s">
        <v>102</v>
      </c>
      <c r="U169" s="31">
        <f t="shared" si="70"/>
        <v>1101642</v>
      </c>
      <c r="V169" s="31">
        <f t="shared" si="71"/>
        <v>0</v>
      </c>
    </row>
    <row r="170" spans="1:22" s="6" customFormat="1" ht="16.5" customHeight="1" x14ac:dyDescent="0.2">
      <c r="A170" s="178" t="s">
        <v>17</v>
      </c>
      <c r="B170" s="179"/>
      <c r="C170" s="61" t="s">
        <v>98</v>
      </c>
      <c r="D170" s="61" t="s">
        <v>98</v>
      </c>
      <c r="E170" s="61" t="s">
        <v>98</v>
      </c>
      <c r="F170" s="129" t="s">
        <v>98</v>
      </c>
      <c r="G170" s="129" t="s">
        <v>98</v>
      </c>
      <c r="H170" s="129">
        <f t="shared" ref="H170:P170" si="88">SUM(H169:H169)</f>
        <v>2208.9</v>
      </c>
      <c r="I170" s="129">
        <f t="shared" si="88"/>
        <v>781.5</v>
      </c>
      <c r="J170" s="129">
        <f t="shared" si="88"/>
        <v>544</v>
      </c>
      <c r="K170" s="33">
        <f t="shared" si="88"/>
        <v>74</v>
      </c>
      <c r="L170" s="129">
        <f t="shared" si="88"/>
        <v>1101642</v>
      </c>
      <c r="M170" s="129">
        <f t="shared" si="88"/>
        <v>0</v>
      </c>
      <c r="N170" s="129">
        <f t="shared" si="88"/>
        <v>456080</v>
      </c>
      <c r="O170" s="129">
        <f t="shared" si="88"/>
        <v>220328</v>
      </c>
      <c r="P170" s="129">
        <f t="shared" si="88"/>
        <v>425234</v>
      </c>
      <c r="Q170" s="129">
        <f>L170/H170</f>
        <v>498.72877903028655</v>
      </c>
      <c r="R170" s="129" t="s">
        <v>98</v>
      </c>
      <c r="S170" s="126" t="s">
        <v>98</v>
      </c>
      <c r="T170" s="126" t="s">
        <v>98</v>
      </c>
      <c r="U170" s="31">
        <f t="shared" si="70"/>
        <v>1101642</v>
      </c>
      <c r="V170" s="31">
        <f t="shared" si="71"/>
        <v>0</v>
      </c>
    </row>
    <row r="171" spans="1:22" s="6" customFormat="1" ht="16.5" customHeight="1" x14ac:dyDescent="0.2">
      <c r="A171" s="160" t="s">
        <v>215</v>
      </c>
      <c r="B171" s="167"/>
      <c r="C171" s="167"/>
      <c r="D171" s="167"/>
      <c r="E171" s="168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31">
        <f t="shared" si="70"/>
        <v>0</v>
      </c>
      <c r="V171" s="31">
        <f t="shared" si="71"/>
        <v>0</v>
      </c>
    </row>
    <row r="172" spans="1:22" s="6" customFormat="1" ht="16.5" customHeight="1" x14ac:dyDescent="0.2">
      <c r="A172" s="19">
        <f>A169+1</f>
        <v>95</v>
      </c>
      <c r="B172" s="8" t="s">
        <v>217</v>
      </c>
      <c r="C172" s="133">
        <v>1979</v>
      </c>
      <c r="D172" s="133"/>
      <c r="E172" s="132" t="s">
        <v>99</v>
      </c>
      <c r="F172" s="125">
        <v>5</v>
      </c>
      <c r="G172" s="125">
        <v>4</v>
      </c>
      <c r="H172" s="126">
        <v>4306.3999999999996</v>
      </c>
      <c r="I172" s="126">
        <v>3249.7</v>
      </c>
      <c r="J172" s="126">
        <v>2846.2</v>
      </c>
      <c r="K172" s="125">
        <v>130</v>
      </c>
      <c r="L172" s="126">
        <f>'виды работ '!C170</f>
        <v>1702376</v>
      </c>
      <c r="M172" s="129">
        <v>0</v>
      </c>
      <c r="N172" s="88">
        <v>704784</v>
      </c>
      <c r="O172" s="88">
        <v>340475</v>
      </c>
      <c r="P172" s="129">
        <v>657117</v>
      </c>
      <c r="Q172" s="129">
        <f>L172/H172</f>
        <v>395.31302247817206</v>
      </c>
      <c r="R172" s="126">
        <v>14593.7</v>
      </c>
      <c r="S172" s="126" t="s">
        <v>107</v>
      </c>
      <c r="T172" s="129" t="s">
        <v>102</v>
      </c>
      <c r="U172" s="31">
        <f>N172+O172+P172</f>
        <v>1702376</v>
      </c>
      <c r="V172" s="31">
        <f>U172-L172</f>
        <v>0</v>
      </c>
    </row>
    <row r="173" spans="1:22" s="6" customFormat="1" ht="16.5" customHeight="1" x14ac:dyDescent="0.2">
      <c r="A173" s="19">
        <f>A172+1</f>
        <v>96</v>
      </c>
      <c r="B173" s="8" t="s">
        <v>216</v>
      </c>
      <c r="C173" s="133">
        <v>1961</v>
      </c>
      <c r="D173" s="133"/>
      <c r="E173" s="132" t="s">
        <v>97</v>
      </c>
      <c r="F173" s="125">
        <v>2</v>
      </c>
      <c r="G173" s="125">
        <v>2</v>
      </c>
      <c r="H173" s="126">
        <v>511</v>
      </c>
      <c r="I173" s="126">
        <v>450.6</v>
      </c>
      <c r="J173" s="126">
        <v>184.2</v>
      </c>
      <c r="K173" s="125">
        <v>41</v>
      </c>
      <c r="L173" s="126">
        <f>'виды работ '!C171</f>
        <v>119236</v>
      </c>
      <c r="M173" s="129">
        <v>0</v>
      </c>
      <c r="N173" s="88">
        <v>49364</v>
      </c>
      <c r="O173" s="88">
        <v>23847</v>
      </c>
      <c r="P173" s="129">
        <v>46025</v>
      </c>
      <c r="Q173" s="129">
        <f t="shared" ref="Q173:Q174" si="89">L173/H173</f>
        <v>233.33855185909979</v>
      </c>
      <c r="R173" s="126">
        <v>14593.7</v>
      </c>
      <c r="S173" s="126" t="s">
        <v>107</v>
      </c>
      <c r="T173" s="129" t="s">
        <v>102</v>
      </c>
      <c r="U173" s="31">
        <f t="shared" si="70"/>
        <v>119236</v>
      </c>
      <c r="V173" s="31">
        <f t="shared" si="71"/>
        <v>0</v>
      </c>
    </row>
    <row r="174" spans="1:22" s="6" customFormat="1" ht="16.5" customHeight="1" x14ac:dyDescent="0.2">
      <c r="A174" s="178" t="s">
        <v>17</v>
      </c>
      <c r="B174" s="179"/>
      <c r="C174" s="61" t="s">
        <v>98</v>
      </c>
      <c r="D174" s="61" t="s">
        <v>98</v>
      </c>
      <c r="E174" s="61" t="s">
        <v>98</v>
      </c>
      <c r="F174" s="129" t="s">
        <v>98</v>
      </c>
      <c r="G174" s="129" t="s">
        <v>98</v>
      </c>
      <c r="H174" s="126">
        <f>SUM(H172:H173)</f>
        <v>4817.3999999999996</v>
      </c>
      <c r="I174" s="126">
        <f t="shared" ref="I174:P174" si="90">SUM(I172:I173)</f>
        <v>3700.2999999999997</v>
      </c>
      <c r="J174" s="126">
        <f t="shared" si="90"/>
        <v>3030.3999999999996</v>
      </c>
      <c r="K174" s="125">
        <f t="shared" si="90"/>
        <v>171</v>
      </c>
      <c r="L174" s="126">
        <f t="shared" si="90"/>
        <v>1821612</v>
      </c>
      <c r="M174" s="126">
        <f t="shared" si="90"/>
        <v>0</v>
      </c>
      <c r="N174" s="126">
        <f t="shared" si="90"/>
        <v>754148</v>
      </c>
      <c r="O174" s="126">
        <f t="shared" si="90"/>
        <v>364322</v>
      </c>
      <c r="P174" s="126">
        <f t="shared" si="90"/>
        <v>703142</v>
      </c>
      <c r="Q174" s="129">
        <f t="shared" si="89"/>
        <v>378.13177232532075</v>
      </c>
      <c r="R174" s="129" t="s">
        <v>98</v>
      </c>
      <c r="S174" s="126" t="s">
        <v>98</v>
      </c>
      <c r="T174" s="126" t="s">
        <v>98</v>
      </c>
      <c r="U174" s="31">
        <f t="shared" si="70"/>
        <v>1821612</v>
      </c>
      <c r="V174" s="31">
        <f t="shared" si="71"/>
        <v>0</v>
      </c>
    </row>
    <row r="175" spans="1:22" s="6" customFormat="1" ht="16.5" customHeight="1" x14ac:dyDescent="0.2">
      <c r="A175" s="160" t="s">
        <v>218</v>
      </c>
      <c r="B175" s="167"/>
      <c r="C175" s="167"/>
      <c r="D175" s="167"/>
      <c r="E175" s="168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31">
        <f t="shared" si="70"/>
        <v>0</v>
      </c>
      <c r="V175" s="31">
        <f t="shared" si="71"/>
        <v>0</v>
      </c>
    </row>
    <row r="176" spans="1:22" s="6" customFormat="1" ht="16.5" customHeight="1" x14ac:dyDescent="0.2">
      <c r="A176" s="40">
        <f>A173+1</f>
        <v>97</v>
      </c>
      <c r="B176" s="8" t="s">
        <v>220</v>
      </c>
      <c r="C176" s="132">
        <v>1965</v>
      </c>
      <c r="D176" s="132"/>
      <c r="E176" s="132" t="s">
        <v>97</v>
      </c>
      <c r="F176" s="33">
        <v>2</v>
      </c>
      <c r="G176" s="33">
        <v>2</v>
      </c>
      <c r="H176" s="135">
        <v>673.8</v>
      </c>
      <c r="I176" s="129">
        <v>569.29999999999995</v>
      </c>
      <c r="J176" s="129">
        <v>96.31</v>
      </c>
      <c r="K176" s="33">
        <v>29</v>
      </c>
      <c r="L176" s="126">
        <f>'виды работ '!C174</f>
        <v>906814</v>
      </c>
      <c r="M176" s="129">
        <v>0</v>
      </c>
      <c r="N176" s="88">
        <v>375421</v>
      </c>
      <c r="O176" s="88">
        <v>181362</v>
      </c>
      <c r="P176" s="129">
        <v>350031</v>
      </c>
      <c r="Q176" s="129">
        <f>L176/H176</f>
        <v>1345.8207183140398</v>
      </c>
      <c r="R176" s="126">
        <v>14593.7</v>
      </c>
      <c r="S176" s="126" t="s">
        <v>107</v>
      </c>
      <c r="T176" s="129" t="s">
        <v>102</v>
      </c>
      <c r="U176" s="31">
        <f>N176+O176+P176</f>
        <v>906814</v>
      </c>
      <c r="V176" s="31">
        <f>U176-L176</f>
        <v>0</v>
      </c>
    </row>
    <row r="177" spans="1:22" s="6" customFormat="1" ht="16.5" customHeight="1" x14ac:dyDescent="0.2">
      <c r="A177" s="40">
        <f t="shared" ref="A177:A178" si="91">A176+1</f>
        <v>98</v>
      </c>
      <c r="B177" s="8" t="s">
        <v>221</v>
      </c>
      <c r="C177" s="132">
        <v>1965</v>
      </c>
      <c r="D177" s="132"/>
      <c r="E177" s="132" t="s">
        <v>97</v>
      </c>
      <c r="F177" s="33">
        <v>2</v>
      </c>
      <c r="G177" s="33">
        <v>2</v>
      </c>
      <c r="H177" s="135">
        <v>659.8</v>
      </c>
      <c r="I177" s="129">
        <v>635.4</v>
      </c>
      <c r="J177" s="129">
        <v>205.98</v>
      </c>
      <c r="K177" s="33">
        <v>20</v>
      </c>
      <c r="L177" s="126">
        <f>'виды работ '!C175</f>
        <v>906814</v>
      </c>
      <c r="M177" s="129">
        <v>0</v>
      </c>
      <c r="N177" s="88">
        <v>375421</v>
      </c>
      <c r="O177" s="88">
        <v>181362</v>
      </c>
      <c r="P177" s="129">
        <v>350031</v>
      </c>
      <c r="Q177" s="129">
        <f t="shared" ref="Q177" si="92">L177/H177</f>
        <v>1374.377083964838</v>
      </c>
      <c r="R177" s="126">
        <v>14593.7</v>
      </c>
      <c r="S177" s="126" t="s">
        <v>107</v>
      </c>
      <c r="T177" s="129" t="s">
        <v>102</v>
      </c>
      <c r="U177" s="31">
        <f>N177+O177+P177</f>
        <v>906814</v>
      </c>
      <c r="V177" s="31">
        <f>U177-L177</f>
        <v>0</v>
      </c>
    </row>
    <row r="178" spans="1:22" s="6" customFormat="1" ht="16.5" customHeight="1" x14ac:dyDescent="0.2">
      <c r="A178" s="40">
        <f t="shared" si="91"/>
        <v>99</v>
      </c>
      <c r="B178" s="8" t="s">
        <v>219</v>
      </c>
      <c r="C178" s="133">
        <v>1957</v>
      </c>
      <c r="D178" s="133"/>
      <c r="E178" s="132" t="s">
        <v>110</v>
      </c>
      <c r="F178" s="125">
        <v>2</v>
      </c>
      <c r="G178" s="125">
        <v>2</v>
      </c>
      <c r="H178" s="126">
        <v>737.2</v>
      </c>
      <c r="I178" s="126">
        <v>652.9</v>
      </c>
      <c r="J178" s="126">
        <v>515.9</v>
      </c>
      <c r="K178" s="125">
        <v>20</v>
      </c>
      <c r="L178" s="126">
        <f>'виды работ '!C176</f>
        <v>132962</v>
      </c>
      <c r="M178" s="129">
        <v>0</v>
      </c>
      <c r="N178" s="88">
        <v>55047</v>
      </c>
      <c r="O178" s="88">
        <v>26592</v>
      </c>
      <c r="P178" s="129">
        <v>51323</v>
      </c>
      <c r="Q178" s="129">
        <f>L178/H178</f>
        <v>180.36082474226802</v>
      </c>
      <c r="R178" s="126">
        <v>14593.7</v>
      </c>
      <c r="S178" s="126" t="s">
        <v>107</v>
      </c>
      <c r="T178" s="129" t="s">
        <v>102</v>
      </c>
      <c r="U178" s="31">
        <f t="shared" si="70"/>
        <v>132962</v>
      </c>
      <c r="V178" s="31">
        <f t="shared" si="71"/>
        <v>0</v>
      </c>
    </row>
    <row r="179" spans="1:22" s="6" customFormat="1" ht="16.5" customHeight="1" x14ac:dyDescent="0.2">
      <c r="A179" s="178" t="s">
        <v>17</v>
      </c>
      <c r="B179" s="179"/>
      <c r="C179" s="61" t="s">
        <v>98</v>
      </c>
      <c r="D179" s="61" t="s">
        <v>98</v>
      </c>
      <c r="E179" s="61" t="s">
        <v>98</v>
      </c>
      <c r="F179" s="129" t="s">
        <v>98</v>
      </c>
      <c r="G179" s="129" t="s">
        <v>98</v>
      </c>
      <c r="H179" s="126">
        <f>SUM(H176:H178)</f>
        <v>2070.8000000000002</v>
      </c>
      <c r="I179" s="126">
        <f t="shared" ref="I179:P179" si="93">SUM(I176:I178)</f>
        <v>1857.6</v>
      </c>
      <c r="J179" s="126">
        <f t="shared" si="93"/>
        <v>818.18999999999994</v>
      </c>
      <c r="K179" s="125">
        <f t="shared" si="93"/>
        <v>69</v>
      </c>
      <c r="L179" s="126">
        <f t="shared" si="93"/>
        <v>1946590</v>
      </c>
      <c r="M179" s="126">
        <f t="shared" si="93"/>
        <v>0</v>
      </c>
      <c r="N179" s="126">
        <f t="shared" si="93"/>
        <v>805889</v>
      </c>
      <c r="O179" s="126">
        <f t="shared" si="93"/>
        <v>389316</v>
      </c>
      <c r="P179" s="126">
        <f t="shared" si="93"/>
        <v>751385</v>
      </c>
      <c r="Q179" s="129">
        <f>L179/H179</f>
        <v>940.01835039598211</v>
      </c>
      <c r="R179" s="129" t="s">
        <v>98</v>
      </c>
      <c r="S179" s="126" t="s">
        <v>98</v>
      </c>
      <c r="T179" s="126" t="s">
        <v>98</v>
      </c>
      <c r="U179" s="31">
        <f t="shared" si="70"/>
        <v>1946590</v>
      </c>
      <c r="V179" s="31">
        <f t="shared" si="71"/>
        <v>0</v>
      </c>
    </row>
    <row r="180" spans="1:22" s="6" customFormat="1" ht="16.5" customHeight="1" x14ac:dyDescent="0.2">
      <c r="A180" s="160" t="s">
        <v>31</v>
      </c>
      <c r="B180" s="167"/>
      <c r="C180" s="161"/>
      <c r="D180" s="161"/>
      <c r="E180" s="162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31">
        <f t="shared" si="70"/>
        <v>0</v>
      </c>
      <c r="V180" s="31">
        <f t="shared" si="71"/>
        <v>0</v>
      </c>
    </row>
    <row r="181" spans="1:22" s="6" customFormat="1" ht="16.5" customHeight="1" x14ac:dyDescent="0.2">
      <c r="A181" s="18">
        <f>A178+1</f>
        <v>100</v>
      </c>
      <c r="B181" s="83" t="s">
        <v>213</v>
      </c>
      <c r="C181" s="133">
        <v>1971</v>
      </c>
      <c r="D181" s="133"/>
      <c r="E181" s="132" t="s">
        <v>99</v>
      </c>
      <c r="F181" s="33">
        <v>5</v>
      </c>
      <c r="G181" s="33">
        <v>4</v>
      </c>
      <c r="H181" s="126">
        <v>4263</v>
      </c>
      <c r="I181" s="126">
        <v>3503.8</v>
      </c>
      <c r="J181" s="126">
        <v>2047.8</v>
      </c>
      <c r="K181" s="125">
        <v>205</v>
      </c>
      <c r="L181" s="129">
        <f>'виды работ '!C179</f>
        <v>1522528</v>
      </c>
      <c r="M181" s="129">
        <v>0</v>
      </c>
      <c r="N181" s="88">
        <v>630327</v>
      </c>
      <c r="O181" s="88">
        <v>304505</v>
      </c>
      <c r="P181" s="129">
        <v>587696</v>
      </c>
      <c r="Q181" s="129">
        <f t="shared" ref="Q181:Q184" si="94">L181/H181</f>
        <v>357.14942528735634</v>
      </c>
      <c r="R181" s="126">
        <v>14593.7</v>
      </c>
      <c r="S181" s="126" t="s">
        <v>107</v>
      </c>
      <c r="T181" s="129" t="s">
        <v>102</v>
      </c>
      <c r="U181" s="31">
        <f t="shared" si="70"/>
        <v>1522528</v>
      </c>
      <c r="V181" s="31">
        <f t="shared" si="71"/>
        <v>0</v>
      </c>
    </row>
    <row r="182" spans="1:22" s="6" customFormat="1" ht="16.5" customHeight="1" x14ac:dyDescent="0.2">
      <c r="A182" s="18">
        <f>A181+1</f>
        <v>101</v>
      </c>
      <c r="B182" s="83" t="s">
        <v>214</v>
      </c>
      <c r="C182" s="133">
        <v>1978</v>
      </c>
      <c r="D182" s="133"/>
      <c r="E182" s="132" t="s">
        <v>99</v>
      </c>
      <c r="F182" s="33">
        <v>5</v>
      </c>
      <c r="G182" s="33">
        <v>4</v>
      </c>
      <c r="H182" s="126">
        <v>3969.6</v>
      </c>
      <c r="I182" s="126">
        <v>3251.4</v>
      </c>
      <c r="J182" s="126">
        <v>2422.6</v>
      </c>
      <c r="K182" s="125">
        <v>136</v>
      </c>
      <c r="L182" s="129">
        <f>'виды работ '!C180</f>
        <v>1461549</v>
      </c>
      <c r="M182" s="129">
        <v>0</v>
      </c>
      <c r="N182" s="88">
        <v>605082</v>
      </c>
      <c r="O182" s="88">
        <v>292309</v>
      </c>
      <c r="P182" s="129">
        <v>564158</v>
      </c>
      <c r="Q182" s="129">
        <f t="shared" si="94"/>
        <v>368.1854594921403</v>
      </c>
      <c r="R182" s="126">
        <v>14593.7</v>
      </c>
      <c r="S182" s="126" t="s">
        <v>107</v>
      </c>
      <c r="T182" s="129" t="s">
        <v>102</v>
      </c>
      <c r="U182" s="31">
        <f t="shared" si="70"/>
        <v>1461549</v>
      </c>
      <c r="V182" s="31">
        <f t="shared" si="71"/>
        <v>0</v>
      </c>
    </row>
    <row r="183" spans="1:22" s="7" customFormat="1" ht="16.5" customHeight="1" x14ac:dyDescent="0.2">
      <c r="A183" s="178" t="s">
        <v>17</v>
      </c>
      <c r="B183" s="179"/>
      <c r="C183" s="46" t="s">
        <v>98</v>
      </c>
      <c r="D183" s="46" t="s">
        <v>98</v>
      </c>
      <c r="E183" s="46" t="s">
        <v>98</v>
      </c>
      <c r="F183" s="129" t="s">
        <v>98</v>
      </c>
      <c r="G183" s="129" t="s">
        <v>98</v>
      </c>
      <c r="H183" s="129">
        <f t="shared" ref="H183:P183" si="95">SUM(H181:H182)</f>
        <v>8232.6</v>
      </c>
      <c r="I183" s="129">
        <f t="shared" si="95"/>
        <v>6755.2000000000007</v>
      </c>
      <c r="J183" s="129">
        <f t="shared" si="95"/>
        <v>4470.3999999999996</v>
      </c>
      <c r="K183" s="33">
        <f t="shared" si="95"/>
        <v>341</v>
      </c>
      <c r="L183" s="129">
        <f>SUM(L181:L182)</f>
        <v>2984077</v>
      </c>
      <c r="M183" s="129">
        <f t="shared" si="95"/>
        <v>0</v>
      </c>
      <c r="N183" s="129">
        <f t="shared" si="95"/>
        <v>1235409</v>
      </c>
      <c r="O183" s="129">
        <f t="shared" si="95"/>
        <v>596814</v>
      </c>
      <c r="P183" s="129">
        <f t="shared" si="95"/>
        <v>1151854</v>
      </c>
      <c r="Q183" s="129">
        <f t="shared" si="94"/>
        <v>362.47078687170517</v>
      </c>
      <c r="R183" s="129" t="s">
        <v>98</v>
      </c>
      <c r="S183" s="126" t="s">
        <v>98</v>
      </c>
      <c r="T183" s="126" t="s">
        <v>98</v>
      </c>
      <c r="U183" s="31">
        <f t="shared" si="70"/>
        <v>2984077</v>
      </c>
      <c r="V183" s="31">
        <f t="shared" si="71"/>
        <v>0</v>
      </c>
    </row>
    <row r="184" spans="1:22" s="7" customFormat="1" ht="16.5" customHeight="1" x14ac:dyDescent="0.2">
      <c r="A184" s="180" t="s">
        <v>32</v>
      </c>
      <c r="B184" s="181"/>
      <c r="C184" s="182"/>
      <c r="D184" s="128" t="s">
        <v>98</v>
      </c>
      <c r="E184" s="128" t="s">
        <v>98</v>
      </c>
      <c r="F184" s="127" t="s">
        <v>98</v>
      </c>
      <c r="G184" s="127" t="s">
        <v>98</v>
      </c>
      <c r="H184" s="130">
        <f t="shared" ref="H184:P184" si="96">H170+H174+H179+H183</f>
        <v>17329.699999999997</v>
      </c>
      <c r="I184" s="130">
        <f t="shared" si="96"/>
        <v>13094.6</v>
      </c>
      <c r="J184" s="130">
        <f t="shared" si="96"/>
        <v>8862.989999999998</v>
      </c>
      <c r="K184" s="14">
        <f t="shared" si="96"/>
        <v>655</v>
      </c>
      <c r="L184" s="130">
        <f t="shared" si="96"/>
        <v>7853921</v>
      </c>
      <c r="M184" s="130">
        <f t="shared" si="96"/>
        <v>0</v>
      </c>
      <c r="N184" s="130">
        <f t="shared" si="96"/>
        <v>3251526</v>
      </c>
      <c r="O184" s="130">
        <f t="shared" si="96"/>
        <v>1570780</v>
      </c>
      <c r="P184" s="130">
        <f t="shared" si="96"/>
        <v>3031615</v>
      </c>
      <c r="Q184" s="129">
        <f t="shared" si="94"/>
        <v>453.20582583656966</v>
      </c>
      <c r="R184" s="127" t="s">
        <v>98</v>
      </c>
      <c r="S184" s="130" t="s">
        <v>98</v>
      </c>
      <c r="T184" s="130" t="s">
        <v>98</v>
      </c>
      <c r="U184" s="31">
        <f t="shared" si="70"/>
        <v>7853921</v>
      </c>
      <c r="V184" s="31">
        <f t="shared" si="71"/>
        <v>0</v>
      </c>
    </row>
    <row r="185" spans="1:22" s="6" customFormat="1" ht="16.5" customHeight="1" x14ac:dyDescent="0.2">
      <c r="A185" s="171" t="s">
        <v>33</v>
      </c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31">
        <f t="shared" si="70"/>
        <v>0</v>
      </c>
      <c r="V185" s="31">
        <f t="shared" si="71"/>
        <v>0</v>
      </c>
    </row>
    <row r="186" spans="1:22" s="6" customFormat="1" ht="16.5" customHeight="1" x14ac:dyDescent="0.2">
      <c r="A186" s="187" t="s">
        <v>222</v>
      </c>
      <c r="B186" s="188"/>
      <c r="C186" s="188"/>
      <c r="D186" s="188"/>
      <c r="E186" s="189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31">
        <f t="shared" si="70"/>
        <v>0</v>
      </c>
      <c r="V186" s="31">
        <f t="shared" si="71"/>
        <v>0</v>
      </c>
    </row>
    <row r="187" spans="1:22" s="6" customFormat="1" ht="16.5" customHeight="1" x14ac:dyDescent="0.2">
      <c r="A187" s="18">
        <f>A182+1</f>
        <v>102</v>
      </c>
      <c r="B187" s="8" t="s">
        <v>223</v>
      </c>
      <c r="C187" s="132">
        <v>1984</v>
      </c>
      <c r="D187" s="132"/>
      <c r="E187" s="132" t="s">
        <v>97</v>
      </c>
      <c r="F187" s="125">
        <v>2</v>
      </c>
      <c r="G187" s="125">
        <v>2</v>
      </c>
      <c r="H187" s="126">
        <v>1064.7</v>
      </c>
      <c r="I187" s="126">
        <v>623.79999999999995</v>
      </c>
      <c r="J187" s="126">
        <v>561.79999999999995</v>
      </c>
      <c r="K187" s="33">
        <v>24</v>
      </c>
      <c r="L187" s="126">
        <f>'виды работ '!C185</f>
        <v>1255700</v>
      </c>
      <c r="M187" s="129">
        <v>0</v>
      </c>
      <c r="N187" s="88">
        <v>519860</v>
      </c>
      <c r="O187" s="88">
        <v>251140</v>
      </c>
      <c r="P187" s="129">
        <v>484700</v>
      </c>
      <c r="Q187" s="129">
        <f>L187/H187</f>
        <v>1179.3932563163332</v>
      </c>
      <c r="R187" s="126">
        <v>14593.7</v>
      </c>
      <c r="S187" s="126" t="s">
        <v>107</v>
      </c>
      <c r="T187" s="129" t="s">
        <v>102</v>
      </c>
      <c r="U187" s="31">
        <f t="shared" si="70"/>
        <v>1255700</v>
      </c>
      <c r="V187" s="31">
        <f t="shared" si="71"/>
        <v>0</v>
      </c>
    </row>
    <row r="188" spans="1:22" s="6" customFormat="1" ht="16.5" customHeight="1" x14ac:dyDescent="0.2">
      <c r="A188" s="178" t="s">
        <v>17</v>
      </c>
      <c r="B188" s="179"/>
      <c r="C188" s="61" t="s">
        <v>98</v>
      </c>
      <c r="D188" s="61" t="s">
        <v>98</v>
      </c>
      <c r="E188" s="61" t="s">
        <v>98</v>
      </c>
      <c r="F188" s="129" t="s">
        <v>98</v>
      </c>
      <c r="G188" s="129" t="s">
        <v>98</v>
      </c>
      <c r="H188" s="126">
        <f t="shared" ref="H188:P188" si="97">SUM(H187:H187)</f>
        <v>1064.7</v>
      </c>
      <c r="I188" s="126">
        <f t="shared" si="97"/>
        <v>623.79999999999995</v>
      </c>
      <c r="J188" s="126">
        <f t="shared" si="97"/>
        <v>561.79999999999995</v>
      </c>
      <c r="K188" s="125">
        <f t="shared" si="97"/>
        <v>24</v>
      </c>
      <c r="L188" s="126">
        <f t="shared" si="97"/>
        <v>1255700</v>
      </c>
      <c r="M188" s="126">
        <f t="shared" si="97"/>
        <v>0</v>
      </c>
      <c r="N188" s="126">
        <f t="shared" si="97"/>
        <v>519860</v>
      </c>
      <c r="O188" s="126">
        <f t="shared" si="97"/>
        <v>251140</v>
      </c>
      <c r="P188" s="126">
        <f t="shared" si="97"/>
        <v>484700</v>
      </c>
      <c r="Q188" s="129">
        <f t="shared" ref="Q188:Q198" si="98">L188/H188</f>
        <v>1179.3932563163332</v>
      </c>
      <c r="R188" s="129" t="s">
        <v>98</v>
      </c>
      <c r="S188" s="126" t="s">
        <v>98</v>
      </c>
      <c r="T188" s="126" t="s">
        <v>98</v>
      </c>
      <c r="U188" s="31">
        <f t="shared" si="70"/>
        <v>1255700</v>
      </c>
      <c r="V188" s="31">
        <f t="shared" si="71"/>
        <v>0</v>
      </c>
    </row>
    <row r="189" spans="1:22" s="6" customFormat="1" ht="16.5" customHeight="1" x14ac:dyDescent="0.2">
      <c r="A189" s="153" t="s">
        <v>34</v>
      </c>
      <c r="B189" s="172"/>
      <c r="C189" s="172"/>
      <c r="D189" s="172"/>
      <c r="E189" s="172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31">
        <f t="shared" si="70"/>
        <v>0</v>
      </c>
      <c r="V189" s="31">
        <f t="shared" si="71"/>
        <v>0</v>
      </c>
    </row>
    <row r="190" spans="1:22" s="6" customFormat="1" ht="16.5" customHeight="1" x14ac:dyDescent="0.2">
      <c r="A190" s="45">
        <f>A187+1</f>
        <v>103</v>
      </c>
      <c r="B190" s="8" t="s">
        <v>224</v>
      </c>
      <c r="C190" s="132">
        <v>1982</v>
      </c>
      <c r="D190" s="132"/>
      <c r="E190" s="132" t="s">
        <v>99</v>
      </c>
      <c r="F190" s="33">
        <v>5</v>
      </c>
      <c r="G190" s="33">
        <v>6</v>
      </c>
      <c r="H190" s="129">
        <v>6080.8</v>
      </c>
      <c r="I190" s="129">
        <v>5028.21</v>
      </c>
      <c r="J190" s="129">
        <v>5028.21</v>
      </c>
      <c r="K190" s="33">
        <v>181</v>
      </c>
      <c r="L190" s="126">
        <f>'виды работ '!C188</f>
        <v>3648681</v>
      </c>
      <c r="M190" s="129">
        <v>0</v>
      </c>
      <c r="N190" s="88">
        <v>1510554</v>
      </c>
      <c r="O190" s="88">
        <v>729736</v>
      </c>
      <c r="P190" s="129">
        <v>1408391</v>
      </c>
      <c r="Q190" s="129">
        <f t="shared" ref="Q190:Q191" si="99">L190/H190</f>
        <v>600.03305486120246</v>
      </c>
      <c r="R190" s="126">
        <v>14593.7</v>
      </c>
      <c r="S190" s="126" t="s">
        <v>107</v>
      </c>
      <c r="T190" s="129" t="s">
        <v>102</v>
      </c>
      <c r="U190" s="31">
        <f t="shared" si="70"/>
        <v>3648681</v>
      </c>
      <c r="V190" s="31">
        <f t="shared" si="71"/>
        <v>0</v>
      </c>
    </row>
    <row r="191" spans="1:22" s="6" customFormat="1" ht="16.5" customHeight="1" x14ac:dyDescent="0.2">
      <c r="A191" s="178" t="s">
        <v>17</v>
      </c>
      <c r="B191" s="179"/>
      <c r="C191" s="61" t="s">
        <v>98</v>
      </c>
      <c r="D191" s="61" t="s">
        <v>98</v>
      </c>
      <c r="E191" s="61" t="s">
        <v>98</v>
      </c>
      <c r="F191" s="129" t="s">
        <v>98</v>
      </c>
      <c r="G191" s="129" t="s">
        <v>98</v>
      </c>
      <c r="H191" s="126">
        <f t="shared" ref="H191:P191" si="100">SUM(H190:H190)</f>
        <v>6080.8</v>
      </c>
      <c r="I191" s="126">
        <f t="shared" si="100"/>
        <v>5028.21</v>
      </c>
      <c r="J191" s="126">
        <f t="shared" si="100"/>
        <v>5028.21</v>
      </c>
      <c r="K191" s="125">
        <f t="shared" si="100"/>
        <v>181</v>
      </c>
      <c r="L191" s="126">
        <f t="shared" si="100"/>
        <v>3648681</v>
      </c>
      <c r="M191" s="126">
        <f t="shared" si="100"/>
        <v>0</v>
      </c>
      <c r="N191" s="126">
        <f t="shared" si="100"/>
        <v>1510554</v>
      </c>
      <c r="O191" s="126">
        <f t="shared" si="100"/>
        <v>729736</v>
      </c>
      <c r="P191" s="126">
        <f t="shared" si="100"/>
        <v>1408391</v>
      </c>
      <c r="Q191" s="129">
        <f t="shared" si="99"/>
        <v>600.03305486120246</v>
      </c>
      <c r="R191" s="129" t="s">
        <v>98</v>
      </c>
      <c r="S191" s="126" t="s">
        <v>98</v>
      </c>
      <c r="T191" s="126" t="s">
        <v>98</v>
      </c>
      <c r="U191" s="31">
        <f t="shared" si="70"/>
        <v>3648681</v>
      </c>
      <c r="V191" s="31">
        <f t="shared" si="71"/>
        <v>0</v>
      </c>
    </row>
    <row r="192" spans="1:22" s="6" customFormat="1" ht="16.5" customHeight="1" x14ac:dyDescent="0.2">
      <c r="A192" s="160" t="s">
        <v>35</v>
      </c>
      <c r="B192" s="167"/>
      <c r="C192" s="167"/>
      <c r="D192" s="167"/>
      <c r="E192" s="168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31">
        <f t="shared" si="70"/>
        <v>0</v>
      </c>
      <c r="V192" s="31">
        <f t="shared" si="71"/>
        <v>0</v>
      </c>
    </row>
    <row r="193" spans="1:22" s="6" customFormat="1" ht="16.5" customHeight="1" x14ac:dyDescent="0.2">
      <c r="A193" s="19">
        <f>A190+1</f>
        <v>104</v>
      </c>
      <c r="B193" s="8" t="s">
        <v>227</v>
      </c>
      <c r="C193" s="132">
        <v>1989</v>
      </c>
      <c r="D193" s="132"/>
      <c r="E193" s="132" t="s">
        <v>97</v>
      </c>
      <c r="F193" s="125">
        <v>5</v>
      </c>
      <c r="G193" s="125">
        <v>9</v>
      </c>
      <c r="H193" s="90">
        <v>9177</v>
      </c>
      <c r="I193" s="129">
        <v>5483.1</v>
      </c>
      <c r="J193" s="129">
        <v>4792.3</v>
      </c>
      <c r="K193" s="33">
        <v>310</v>
      </c>
      <c r="L193" s="126">
        <f>'виды работ '!C191</f>
        <v>5305014</v>
      </c>
      <c r="M193" s="129">
        <v>0</v>
      </c>
      <c r="N193" s="88">
        <v>2196276</v>
      </c>
      <c r="O193" s="88">
        <v>1061002</v>
      </c>
      <c r="P193" s="129">
        <v>2047736</v>
      </c>
      <c r="Q193" s="129">
        <f>L193/H193</f>
        <v>578.07714939522725</v>
      </c>
      <c r="R193" s="126">
        <v>14593.7</v>
      </c>
      <c r="S193" s="126" t="s">
        <v>107</v>
      </c>
      <c r="T193" s="129" t="s">
        <v>102</v>
      </c>
      <c r="U193" s="31">
        <f>N193+O193+P193</f>
        <v>5305014</v>
      </c>
      <c r="V193" s="31">
        <f>U193-L193</f>
        <v>0</v>
      </c>
    </row>
    <row r="194" spans="1:22" s="6" customFormat="1" ht="16.5" customHeight="1" x14ac:dyDescent="0.2">
      <c r="A194" s="19">
        <f>A193+1</f>
        <v>105</v>
      </c>
      <c r="B194" s="8" t="s">
        <v>226</v>
      </c>
      <c r="C194" s="132">
        <v>1966</v>
      </c>
      <c r="D194" s="132"/>
      <c r="E194" s="132" t="s">
        <v>97</v>
      </c>
      <c r="F194" s="125">
        <v>4</v>
      </c>
      <c r="G194" s="125">
        <v>3</v>
      </c>
      <c r="H194" s="90">
        <v>2207.3000000000002</v>
      </c>
      <c r="I194" s="129">
        <v>2041.2</v>
      </c>
      <c r="J194" s="129">
        <v>1795.9</v>
      </c>
      <c r="K194" s="33">
        <v>103</v>
      </c>
      <c r="L194" s="126">
        <f>'виды работ '!C192</f>
        <v>4031252</v>
      </c>
      <c r="M194" s="129">
        <v>0</v>
      </c>
      <c r="N194" s="88">
        <v>1668939</v>
      </c>
      <c r="O194" s="88">
        <v>806250</v>
      </c>
      <c r="P194" s="129">
        <v>1556063</v>
      </c>
      <c r="Q194" s="129">
        <f>L194/H194</f>
        <v>1826.3271870611152</v>
      </c>
      <c r="R194" s="126">
        <v>14593.7</v>
      </c>
      <c r="S194" s="126" t="s">
        <v>107</v>
      </c>
      <c r="T194" s="129" t="s">
        <v>102</v>
      </c>
      <c r="U194" s="31">
        <f>N194+O194+P194</f>
        <v>4031252</v>
      </c>
      <c r="V194" s="31">
        <f>U194-L194</f>
        <v>0</v>
      </c>
    </row>
    <row r="195" spans="1:22" s="6" customFormat="1" ht="16.5" customHeight="1" x14ac:dyDescent="0.2">
      <c r="A195" s="19">
        <f t="shared" ref="A195:A196" si="101">A194+1</f>
        <v>106</v>
      </c>
      <c r="B195" s="8" t="s">
        <v>228</v>
      </c>
      <c r="C195" s="132">
        <v>1961</v>
      </c>
      <c r="D195" s="132"/>
      <c r="E195" s="132" t="s">
        <v>97</v>
      </c>
      <c r="F195" s="125">
        <v>3</v>
      </c>
      <c r="G195" s="125">
        <v>2</v>
      </c>
      <c r="H195" s="90">
        <v>1034</v>
      </c>
      <c r="I195" s="129">
        <v>955.1</v>
      </c>
      <c r="J195" s="129">
        <v>824.6</v>
      </c>
      <c r="K195" s="33">
        <v>43</v>
      </c>
      <c r="L195" s="126">
        <f>'виды работ '!C193</f>
        <v>2843632</v>
      </c>
      <c r="M195" s="129">
        <v>0</v>
      </c>
      <c r="N195" s="88">
        <v>1177264</v>
      </c>
      <c r="O195" s="88">
        <v>568726</v>
      </c>
      <c r="P195" s="129">
        <v>1097642</v>
      </c>
      <c r="Q195" s="129">
        <f t="shared" ref="Q195" si="102">L195/H195</f>
        <v>2750.127659574468</v>
      </c>
      <c r="R195" s="126">
        <v>14593.7</v>
      </c>
      <c r="S195" s="126" t="s">
        <v>107</v>
      </c>
      <c r="T195" s="129" t="s">
        <v>102</v>
      </c>
      <c r="U195" s="31">
        <f>N195+O195+P195</f>
        <v>2843632</v>
      </c>
      <c r="V195" s="31">
        <f>U195-L195</f>
        <v>0</v>
      </c>
    </row>
    <row r="196" spans="1:22" s="6" customFormat="1" ht="16.5" customHeight="1" x14ac:dyDescent="0.2">
      <c r="A196" s="19">
        <f t="shared" si="101"/>
        <v>107</v>
      </c>
      <c r="B196" s="8" t="s">
        <v>225</v>
      </c>
      <c r="C196" s="132">
        <v>1973</v>
      </c>
      <c r="D196" s="132"/>
      <c r="E196" s="132" t="s">
        <v>97</v>
      </c>
      <c r="F196" s="125">
        <v>5</v>
      </c>
      <c r="G196" s="125">
        <v>1</v>
      </c>
      <c r="H196" s="129">
        <v>4039.1</v>
      </c>
      <c r="I196" s="129">
        <v>1201.3</v>
      </c>
      <c r="J196" s="129">
        <v>600.6</v>
      </c>
      <c r="K196" s="33">
        <v>71</v>
      </c>
      <c r="L196" s="126">
        <f>'виды работ '!C194</f>
        <v>987542</v>
      </c>
      <c r="M196" s="129">
        <v>0</v>
      </c>
      <c r="N196" s="88">
        <v>408843</v>
      </c>
      <c r="O196" s="88">
        <v>197508</v>
      </c>
      <c r="P196" s="129">
        <v>381191</v>
      </c>
      <c r="Q196" s="129">
        <f>L196/H196</f>
        <v>244.49555594067985</v>
      </c>
      <c r="R196" s="126">
        <v>14593.7</v>
      </c>
      <c r="S196" s="126" t="s">
        <v>107</v>
      </c>
      <c r="T196" s="129" t="s">
        <v>102</v>
      </c>
      <c r="U196" s="31">
        <f t="shared" si="70"/>
        <v>987542</v>
      </c>
      <c r="V196" s="31">
        <f t="shared" si="71"/>
        <v>0</v>
      </c>
    </row>
    <row r="197" spans="1:22" s="6" customFormat="1" ht="16.5" customHeight="1" x14ac:dyDescent="0.2">
      <c r="A197" s="178" t="s">
        <v>17</v>
      </c>
      <c r="B197" s="179"/>
      <c r="C197" s="61" t="s">
        <v>98</v>
      </c>
      <c r="D197" s="61" t="s">
        <v>98</v>
      </c>
      <c r="E197" s="61" t="s">
        <v>98</v>
      </c>
      <c r="F197" s="129" t="s">
        <v>98</v>
      </c>
      <c r="G197" s="129" t="s">
        <v>98</v>
      </c>
      <c r="H197" s="126">
        <f>SUM(H193:H196)</f>
        <v>16457.399999999998</v>
      </c>
      <c r="I197" s="126">
        <f t="shared" ref="I197:P197" si="103">SUM(I193:I196)</f>
        <v>9680.6999999999989</v>
      </c>
      <c r="J197" s="126">
        <f t="shared" si="103"/>
        <v>8013.4000000000015</v>
      </c>
      <c r="K197" s="125">
        <f t="shared" si="103"/>
        <v>527</v>
      </c>
      <c r="L197" s="126">
        <f t="shared" si="103"/>
        <v>13167440</v>
      </c>
      <c r="M197" s="126">
        <f t="shared" si="103"/>
        <v>0</v>
      </c>
      <c r="N197" s="126">
        <f t="shared" si="103"/>
        <v>5451322</v>
      </c>
      <c r="O197" s="126">
        <f t="shared" si="103"/>
        <v>2633486</v>
      </c>
      <c r="P197" s="126">
        <f t="shared" si="103"/>
        <v>5082632</v>
      </c>
      <c r="Q197" s="129">
        <f>L197/H197</f>
        <v>800.09235966799145</v>
      </c>
      <c r="R197" s="129" t="s">
        <v>98</v>
      </c>
      <c r="S197" s="126" t="s">
        <v>98</v>
      </c>
      <c r="T197" s="126" t="s">
        <v>98</v>
      </c>
      <c r="U197" s="31">
        <f t="shared" si="70"/>
        <v>13167440</v>
      </c>
      <c r="V197" s="31">
        <f t="shared" si="71"/>
        <v>0</v>
      </c>
    </row>
    <row r="198" spans="1:22" s="7" customFormat="1" ht="16.5" customHeight="1" x14ac:dyDescent="0.2">
      <c r="A198" s="180" t="s">
        <v>36</v>
      </c>
      <c r="B198" s="181"/>
      <c r="C198" s="182"/>
      <c r="D198" s="128" t="s">
        <v>98</v>
      </c>
      <c r="E198" s="128" t="s">
        <v>98</v>
      </c>
      <c r="F198" s="127" t="s">
        <v>98</v>
      </c>
      <c r="G198" s="127" t="s">
        <v>98</v>
      </c>
      <c r="H198" s="130">
        <f t="shared" ref="H198:P198" si="104">H188+H191+H197</f>
        <v>23602.899999999998</v>
      </c>
      <c r="I198" s="130">
        <f t="shared" si="104"/>
        <v>15332.71</v>
      </c>
      <c r="J198" s="130">
        <f t="shared" si="104"/>
        <v>13603.410000000002</v>
      </c>
      <c r="K198" s="14">
        <f t="shared" si="104"/>
        <v>732</v>
      </c>
      <c r="L198" s="130">
        <f t="shared" si="104"/>
        <v>18071821</v>
      </c>
      <c r="M198" s="130">
        <f t="shared" si="104"/>
        <v>0</v>
      </c>
      <c r="N198" s="130">
        <f t="shared" si="104"/>
        <v>7481736</v>
      </c>
      <c r="O198" s="130">
        <f t="shared" si="104"/>
        <v>3614362</v>
      </c>
      <c r="P198" s="130">
        <f t="shared" si="104"/>
        <v>6975723</v>
      </c>
      <c r="Q198" s="127">
        <f t="shared" si="98"/>
        <v>765.66104165166155</v>
      </c>
      <c r="R198" s="127" t="s">
        <v>98</v>
      </c>
      <c r="S198" s="130" t="s">
        <v>98</v>
      </c>
      <c r="T198" s="130" t="s">
        <v>98</v>
      </c>
      <c r="U198" s="31">
        <f t="shared" si="70"/>
        <v>18071821</v>
      </c>
      <c r="V198" s="31">
        <f t="shared" si="71"/>
        <v>0</v>
      </c>
    </row>
    <row r="199" spans="1:22" s="6" customFormat="1" ht="16.5" customHeight="1" x14ac:dyDescent="0.2">
      <c r="A199" s="145" t="s">
        <v>37</v>
      </c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31">
        <f t="shared" si="70"/>
        <v>0</v>
      </c>
      <c r="V199" s="31">
        <f t="shared" si="71"/>
        <v>0</v>
      </c>
    </row>
    <row r="200" spans="1:22" s="6" customFormat="1" ht="16.5" customHeight="1" x14ac:dyDescent="0.2">
      <c r="A200" s="160" t="s">
        <v>38</v>
      </c>
      <c r="B200" s="167"/>
      <c r="C200" s="167"/>
      <c r="D200" s="167"/>
      <c r="E200" s="168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31">
        <f t="shared" si="70"/>
        <v>0</v>
      </c>
      <c r="V200" s="31">
        <f t="shared" si="71"/>
        <v>0</v>
      </c>
    </row>
    <row r="201" spans="1:22" s="6" customFormat="1" ht="16.5" customHeight="1" x14ac:dyDescent="0.2">
      <c r="A201" s="19">
        <f>A196+1</f>
        <v>108</v>
      </c>
      <c r="B201" s="8" t="s">
        <v>229</v>
      </c>
      <c r="C201" s="47">
        <v>1983</v>
      </c>
      <c r="D201" s="125"/>
      <c r="E201" s="132" t="s">
        <v>106</v>
      </c>
      <c r="F201" s="47">
        <v>2</v>
      </c>
      <c r="G201" s="47">
        <v>1</v>
      </c>
      <c r="H201" s="126">
        <v>374.6</v>
      </c>
      <c r="I201" s="126">
        <v>368.3</v>
      </c>
      <c r="J201" s="126">
        <v>278.60000000000002</v>
      </c>
      <c r="K201" s="126">
        <v>22</v>
      </c>
      <c r="L201" s="129">
        <f>'виды работ '!C199</f>
        <v>1167914</v>
      </c>
      <c r="M201" s="129">
        <v>0</v>
      </c>
      <c r="N201" s="88">
        <v>483517</v>
      </c>
      <c r="O201" s="88">
        <v>233582</v>
      </c>
      <c r="P201" s="129">
        <v>450815</v>
      </c>
      <c r="Q201" s="129">
        <f>L201/H201</f>
        <v>3117.7629471436198</v>
      </c>
      <c r="R201" s="126">
        <v>14593.7</v>
      </c>
      <c r="S201" s="126" t="s">
        <v>107</v>
      </c>
      <c r="T201" s="129" t="s">
        <v>102</v>
      </c>
      <c r="U201" s="31">
        <f t="shared" si="70"/>
        <v>1167914</v>
      </c>
      <c r="V201" s="31">
        <f t="shared" si="71"/>
        <v>0</v>
      </c>
    </row>
    <row r="202" spans="1:22" s="6" customFormat="1" ht="16.5" customHeight="1" x14ac:dyDescent="0.2">
      <c r="A202" s="19">
        <f>A201+1</f>
        <v>109</v>
      </c>
      <c r="B202" s="8" t="s">
        <v>230</v>
      </c>
      <c r="C202" s="47">
        <v>1989</v>
      </c>
      <c r="D202" s="126"/>
      <c r="E202" s="132" t="s">
        <v>97</v>
      </c>
      <c r="F202" s="47">
        <v>2</v>
      </c>
      <c r="G202" s="47">
        <v>1</v>
      </c>
      <c r="H202" s="126">
        <v>459</v>
      </c>
      <c r="I202" s="126">
        <v>451.7</v>
      </c>
      <c r="J202" s="126">
        <v>397.3</v>
      </c>
      <c r="K202" s="126">
        <v>29</v>
      </c>
      <c r="L202" s="129">
        <f>'виды работ '!C200</f>
        <v>1583512</v>
      </c>
      <c r="M202" s="129">
        <v>0</v>
      </c>
      <c r="N202" s="88">
        <v>655574</v>
      </c>
      <c r="O202" s="88">
        <v>316702</v>
      </c>
      <c r="P202" s="129">
        <v>611236</v>
      </c>
      <c r="Q202" s="129">
        <f>L202/H202</f>
        <v>3449.917211328976</v>
      </c>
      <c r="R202" s="126">
        <v>14593.7</v>
      </c>
      <c r="S202" s="126" t="s">
        <v>107</v>
      </c>
      <c r="T202" s="129" t="s">
        <v>102</v>
      </c>
      <c r="U202" s="31">
        <f t="shared" si="70"/>
        <v>1583512</v>
      </c>
      <c r="V202" s="31">
        <f t="shared" si="71"/>
        <v>0</v>
      </c>
    </row>
    <row r="203" spans="1:22" s="6" customFormat="1" ht="16.5" customHeight="1" x14ac:dyDescent="0.2">
      <c r="A203" s="178" t="s">
        <v>17</v>
      </c>
      <c r="B203" s="179"/>
      <c r="C203" s="61" t="s">
        <v>98</v>
      </c>
      <c r="D203" s="61" t="s">
        <v>98</v>
      </c>
      <c r="E203" s="61" t="s">
        <v>98</v>
      </c>
      <c r="F203" s="61" t="s">
        <v>98</v>
      </c>
      <c r="G203" s="61" t="s">
        <v>98</v>
      </c>
      <c r="H203" s="129">
        <f t="shared" ref="H203:P203" si="105">SUM(H201:H202)</f>
        <v>833.6</v>
      </c>
      <c r="I203" s="129">
        <f t="shared" si="105"/>
        <v>820</v>
      </c>
      <c r="J203" s="129">
        <f t="shared" si="105"/>
        <v>675.90000000000009</v>
      </c>
      <c r="K203" s="129">
        <f>SUM(K201:K202)</f>
        <v>51</v>
      </c>
      <c r="L203" s="129">
        <f t="shared" si="105"/>
        <v>2751426</v>
      </c>
      <c r="M203" s="129">
        <f t="shared" si="105"/>
        <v>0</v>
      </c>
      <c r="N203" s="129">
        <f t="shared" si="105"/>
        <v>1139091</v>
      </c>
      <c r="O203" s="129">
        <f t="shared" si="105"/>
        <v>550284</v>
      </c>
      <c r="P203" s="129">
        <f t="shared" si="105"/>
        <v>1062051</v>
      </c>
      <c r="Q203" s="129">
        <f>L203/H203</f>
        <v>3300.6549904030708</v>
      </c>
      <c r="R203" s="129" t="s">
        <v>98</v>
      </c>
      <c r="S203" s="126" t="s">
        <v>98</v>
      </c>
      <c r="T203" s="126" t="s">
        <v>98</v>
      </c>
      <c r="U203" s="31">
        <f t="shared" si="70"/>
        <v>2751426</v>
      </c>
      <c r="V203" s="31">
        <f t="shared" si="71"/>
        <v>0</v>
      </c>
    </row>
    <row r="204" spans="1:22" s="7" customFormat="1" ht="16.5" customHeight="1" x14ac:dyDescent="0.2">
      <c r="A204" s="180" t="s">
        <v>39</v>
      </c>
      <c r="B204" s="181"/>
      <c r="C204" s="182"/>
      <c r="D204" s="128" t="s">
        <v>98</v>
      </c>
      <c r="E204" s="128" t="s">
        <v>98</v>
      </c>
      <c r="F204" s="128" t="s">
        <v>98</v>
      </c>
      <c r="G204" s="128" t="s">
        <v>98</v>
      </c>
      <c r="H204" s="127">
        <f>H203</f>
        <v>833.6</v>
      </c>
      <c r="I204" s="127">
        <f t="shared" ref="I204:P204" si="106">I203</f>
        <v>820</v>
      </c>
      <c r="J204" s="127">
        <f t="shared" si="106"/>
        <v>675.90000000000009</v>
      </c>
      <c r="K204" s="127">
        <f t="shared" si="106"/>
        <v>51</v>
      </c>
      <c r="L204" s="127">
        <f t="shared" si="106"/>
        <v>2751426</v>
      </c>
      <c r="M204" s="127">
        <f t="shared" si="106"/>
        <v>0</v>
      </c>
      <c r="N204" s="127">
        <f t="shared" si="106"/>
        <v>1139091</v>
      </c>
      <c r="O204" s="127">
        <f t="shared" si="106"/>
        <v>550284</v>
      </c>
      <c r="P204" s="127">
        <f t="shared" si="106"/>
        <v>1062051</v>
      </c>
      <c r="Q204" s="127">
        <f>L204/H204</f>
        <v>3300.6549904030708</v>
      </c>
      <c r="R204" s="127" t="s">
        <v>98</v>
      </c>
      <c r="S204" s="127" t="s">
        <v>98</v>
      </c>
      <c r="T204" s="130" t="s">
        <v>98</v>
      </c>
      <c r="U204" s="31">
        <f t="shared" si="70"/>
        <v>2751426</v>
      </c>
      <c r="V204" s="31">
        <f t="shared" si="71"/>
        <v>0</v>
      </c>
    </row>
    <row r="205" spans="1:22" s="6" customFormat="1" ht="16.5" customHeight="1" x14ac:dyDescent="0.2">
      <c r="A205" s="171" t="s">
        <v>40</v>
      </c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31">
        <f t="shared" ref="U205:U226" si="107">N205+O205+P205</f>
        <v>0</v>
      </c>
      <c r="V205" s="31">
        <f t="shared" ref="V205:V226" si="108">U205-L205</f>
        <v>0</v>
      </c>
    </row>
    <row r="206" spans="1:22" s="6" customFormat="1" ht="16.5" customHeight="1" x14ac:dyDescent="0.2">
      <c r="A206" s="125">
        <f>A202+1</f>
        <v>110</v>
      </c>
      <c r="B206" s="8" t="s">
        <v>231</v>
      </c>
      <c r="C206" s="16">
        <v>1969</v>
      </c>
      <c r="D206" s="16"/>
      <c r="E206" s="132" t="s">
        <v>97</v>
      </c>
      <c r="F206" s="74">
        <v>9</v>
      </c>
      <c r="G206" s="74">
        <v>1</v>
      </c>
      <c r="H206" s="88">
        <v>2272.4</v>
      </c>
      <c r="I206" s="88">
        <v>1988.5</v>
      </c>
      <c r="J206" s="88">
        <v>1939.3</v>
      </c>
      <c r="K206" s="88">
        <v>70</v>
      </c>
      <c r="L206" s="126">
        <f>'виды работ '!C204</f>
        <v>2663446</v>
      </c>
      <c r="M206" s="129">
        <v>0</v>
      </c>
      <c r="N206" s="88">
        <v>1102667</v>
      </c>
      <c r="O206" s="88">
        <v>532689</v>
      </c>
      <c r="P206" s="129">
        <v>1028090</v>
      </c>
      <c r="Q206" s="129">
        <f t="shared" ref="Q206:Q207" si="109">L206/H206</f>
        <v>1172.0850202429149</v>
      </c>
      <c r="R206" s="126">
        <v>14593.7</v>
      </c>
      <c r="S206" s="126" t="s">
        <v>107</v>
      </c>
      <c r="T206" s="129" t="s">
        <v>102</v>
      </c>
      <c r="U206" s="31">
        <f t="shared" si="107"/>
        <v>2663446</v>
      </c>
      <c r="V206" s="31">
        <f t="shared" si="108"/>
        <v>0</v>
      </c>
    </row>
    <row r="207" spans="1:22" s="6" customFormat="1" ht="16.5" customHeight="1" x14ac:dyDescent="0.2">
      <c r="A207" s="125">
        <f t="shared" ref="A207" si="110">A206+1</f>
        <v>111</v>
      </c>
      <c r="B207" s="8" t="s">
        <v>232</v>
      </c>
      <c r="C207" s="16">
        <v>1977</v>
      </c>
      <c r="D207" s="16"/>
      <c r="E207" s="132" t="s">
        <v>97</v>
      </c>
      <c r="F207" s="74">
        <v>12</v>
      </c>
      <c r="G207" s="74">
        <v>2</v>
      </c>
      <c r="H207" s="88">
        <v>4459.6000000000004</v>
      </c>
      <c r="I207" s="88">
        <v>3902.4</v>
      </c>
      <c r="J207" s="88">
        <v>3870.3</v>
      </c>
      <c r="K207" s="88">
        <v>188</v>
      </c>
      <c r="L207" s="126">
        <f>'виды работ '!C205</f>
        <v>6018148</v>
      </c>
      <c r="M207" s="129">
        <v>0</v>
      </c>
      <c r="N207" s="88">
        <v>2491514</v>
      </c>
      <c r="O207" s="88">
        <v>1203629</v>
      </c>
      <c r="P207" s="129">
        <v>2323005</v>
      </c>
      <c r="Q207" s="129">
        <f t="shared" si="109"/>
        <v>1349.481567853619</v>
      </c>
      <c r="R207" s="126">
        <v>14593.7</v>
      </c>
      <c r="S207" s="126" t="s">
        <v>107</v>
      </c>
      <c r="T207" s="129" t="s">
        <v>102</v>
      </c>
      <c r="U207" s="31">
        <f t="shared" si="107"/>
        <v>6018148</v>
      </c>
      <c r="V207" s="31">
        <f t="shared" si="108"/>
        <v>0</v>
      </c>
    </row>
    <row r="208" spans="1:22" s="7" customFormat="1" ht="16.5" customHeight="1" x14ac:dyDescent="0.2">
      <c r="A208" s="153" t="s">
        <v>103</v>
      </c>
      <c r="B208" s="155"/>
      <c r="C208" s="127" t="s">
        <v>98</v>
      </c>
      <c r="D208" s="127" t="s">
        <v>98</v>
      </c>
      <c r="E208" s="127" t="s">
        <v>98</v>
      </c>
      <c r="F208" s="127" t="s">
        <v>98</v>
      </c>
      <c r="G208" s="127" t="s">
        <v>98</v>
      </c>
      <c r="H208" s="130">
        <f>SUM(H206:H207)</f>
        <v>6732</v>
      </c>
      <c r="I208" s="130">
        <f t="shared" ref="I208:P208" si="111">SUM(I206:I207)</f>
        <v>5890.9</v>
      </c>
      <c r="J208" s="130">
        <f t="shared" si="111"/>
        <v>5809.6</v>
      </c>
      <c r="K208" s="130">
        <f t="shared" si="111"/>
        <v>258</v>
      </c>
      <c r="L208" s="130">
        <f t="shared" si="111"/>
        <v>8681594</v>
      </c>
      <c r="M208" s="130">
        <f t="shared" si="111"/>
        <v>0</v>
      </c>
      <c r="N208" s="130">
        <f t="shared" si="111"/>
        <v>3594181</v>
      </c>
      <c r="O208" s="130">
        <f t="shared" si="111"/>
        <v>1736318</v>
      </c>
      <c r="P208" s="130">
        <f t="shared" si="111"/>
        <v>3351095</v>
      </c>
      <c r="Q208" s="127">
        <f>L208/H208</f>
        <v>1289.6010101010102</v>
      </c>
      <c r="R208" s="127" t="s">
        <v>98</v>
      </c>
      <c r="S208" s="127" t="s">
        <v>98</v>
      </c>
      <c r="T208" s="127" t="s">
        <v>98</v>
      </c>
      <c r="U208" s="31">
        <f t="shared" si="107"/>
        <v>8681594</v>
      </c>
      <c r="V208" s="31">
        <f t="shared" si="108"/>
        <v>0</v>
      </c>
    </row>
    <row r="209" spans="1:22" s="6" customFormat="1" ht="16.5" customHeight="1" x14ac:dyDescent="0.2">
      <c r="A209" s="171" t="s">
        <v>41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31">
        <f t="shared" si="107"/>
        <v>0</v>
      </c>
      <c r="V209" s="31">
        <f t="shared" si="108"/>
        <v>0</v>
      </c>
    </row>
    <row r="210" spans="1:22" s="6" customFormat="1" ht="16.5" customHeight="1" x14ac:dyDescent="0.2">
      <c r="A210" s="153" t="s">
        <v>233</v>
      </c>
      <c r="B210" s="154"/>
      <c r="C210" s="154"/>
      <c r="D210" s="154"/>
      <c r="E210" s="155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31">
        <f t="shared" si="107"/>
        <v>0</v>
      </c>
      <c r="V210" s="31">
        <f t="shared" si="108"/>
        <v>0</v>
      </c>
    </row>
    <row r="211" spans="1:22" s="6" customFormat="1" ht="16.5" customHeight="1" x14ac:dyDescent="0.2">
      <c r="A211" s="125">
        <f>A207+1</f>
        <v>112</v>
      </c>
      <c r="B211" s="8" t="s">
        <v>234</v>
      </c>
      <c r="C211" s="104">
        <v>1956</v>
      </c>
      <c r="D211" s="104"/>
      <c r="E211" s="132" t="s">
        <v>110</v>
      </c>
      <c r="F211" s="132">
        <v>2</v>
      </c>
      <c r="G211" s="132">
        <v>2</v>
      </c>
      <c r="H211" s="132">
        <v>786.2</v>
      </c>
      <c r="I211" s="132">
        <v>720.8</v>
      </c>
      <c r="J211" s="132">
        <v>577.20000000000005</v>
      </c>
      <c r="K211" s="132">
        <v>27</v>
      </c>
      <c r="L211" s="126">
        <f>'виды работ '!C209</f>
        <v>348005</v>
      </c>
      <c r="M211" s="129">
        <v>0</v>
      </c>
      <c r="N211" s="88">
        <v>144074</v>
      </c>
      <c r="O211" s="88">
        <v>69601</v>
      </c>
      <c r="P211" s="126">
        <v>134330</v>
      </c>
      <c r="Q211" s="129">
        <f t="shared" ref="Q211:Q212" si="112">L211/H211</f>
        <v>442.64182141948612</v>
      </c>
      <c r="R211" s="126">
        <v>14593.7</v>
      </c>
      <c r="S211" s="15" t="s">
        <v>107</v>
      </c>
      <c r="T211" s="132" t="s">
        <v>102</v>
      </c>
      <c r="U211" s="31">
        <f t="shared" si="107"/>
        <v>348005</v>
      </c>
      <c r="V211" s="31">
        <f t="shared" si="108"/>
        <v>0</v>
      </c>
    </row>
    <row r="212" spans="1:22" s="6" customFormat="1" ht="16.5" customHeight="1" x14ac:dyDescent="0.2">
      <c r="A212" s="151" t="s">
        <v>17</v>
      </c>
      <c r="B212" s="152"/>
      <c r="C212" s="129" t="s">
        <v>98</v>
      </c>
      <c r="D212" s="129" t="s">
        <v>98</v>
      </c>
      <c r="E212" s="129" t="s">
        <v>98</v>
      </c>
      <c r="F212" s="129" t="s">
        <v>98</v>
      </c>
      <c r="G212" s="129" t="s">
        <v>98</v>
      </c>
      <c r="H212" s="126">
        <f t="shared" ref="H212:P212" si="113">SUM(H211:H211)</f>
        <v>786.2</v>
      </c>
      <c r="I212" s="126">
        <f t="shared" si="113"/>
        <v>720.8</v>
      </c>
      <c r="J212" s="126">
        <f t="shared" si="113"/>
        <v>577.20000000000005</v>
      </c>
      <c r="K212" s="125">
        <f t="shared" si="113"/>
        <v>27</v>
      </c>
      <c r="L212" s="126">
        <f t="shared" si="113"/>
        <v>348005</v>
      </c>
      <c r="M212" s="126">
        <f t="shared" si="113"/>
        <v>0</v>
      </c>
      <c r="N212" s="126">
        <f t="shared" si="113"/>
        <v>144074</v>
      </c>
      <c r="O212" s="126">
        <f t="shared" si="113"/>
        <v>69601</v>
      </c>
      <c r="P212" s="126">
        <f t="shared" si="113"/>
        <v>134330</v>
      </c>
      <c r="Q212" s="129">
        <f t="shared" si="112"/>
        <v>442.64182141948612</v>
      </c>
      <c r="R212" s="17" t="s">
        <v>98</v>
      </c>
      <c r="S212" s="17" t="s">
        <v>98</v>
      </c>
      <c r="T212" s="17" t="s">
        <v>98</v>
      </c>
      <c r="U212" s="31">
        <f t="shared" si="107"/>
        <v>348005</v>
      </c>
      <c r="V212" s="31">
        <f t="shared" si="108"/>
        <v>0</v>
      </c>
    </row>
    <row r="213" spans="1:22" s="6" customFormat="1" ht="16.5" customHeight="1" x14ac:dyDescent="0.2">
      <c r="A213" s="153" t="s">
        <v>42</v>
      </c>
      <c r="B213" s="172"/>
      <c r="C213" s="172"/>
      <c r="D213" s="172"/>
      <c r="E213" s="173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31">
        <f t="shared" si="107"/>
        <v>0</v>
      </c>
      <c r="V213" s="31">
        <f t="shared" si="108"/>
        <v>0</v>
      </c>
    </row>
    <row r="214" spans="1:22" s="6" customFormat="1" ht="16.5" customHeight="1" x14ac:dyDescent="0.2">
      <c r="A214" s="106">
        <f>A211+1</f>
        <v>113</v>
      </c>
      <c r="B214" s="8" t="s">
        <v>235</v>
      </c>
      <c r="C214" s="132">
        <v>1979</v>
      </c>
      <c r="D214" s="132"/>
      <c r="E214" s="132" t="s">
        <v>97</v>
      </c>
      <c r="F214" s="132">
        <v>3</v>
      </c>
      <c r="G214" s="132">
        <v>2</v>
      </c>
      <c r="H214" s="132">
        <v>1303.8800000000001</v>
      </c>
      <c r="I214" s="132">
        <v>1297.8</v>
      </c>
      <c r="J214" s="132">
        <v>956.1</v>
      </c>
      <c r="K214" s="132">
        <v>56</v>
      </c>
      <c r="L214" s="126">
        <f>'виды работ '!C212</f>
        <v>506712</v>
      </c>
      <c r="M214" s="129">
        <v>0</v>
      </c>
      <c r="N214" s="88">
        <v>209779</v>
      </c>
      <c r="O214" s="88">
        <v>101342</v>
      </c>
      <c r="P214" s="126">
        <v>195591</v>
      </c>
      <c r="Q214" s="129">
        <f>L214/H214</f>
        <v>388.61858453231889</v>
      </c>
      <c r="R214" s="126">
        <v>14593.7</v>
      </c>
      <c r="S214" s="15" t="s">
        <v>107</v>
      </c>
      <c r="T214" s="132" t="s">
        <v>102</v>
      </c>
      <c r="U214" s="31">
        <f t="shared" si="107"/>
        <v>506712</v>
      </c>
      <c r="V214" s="31">
        <f t="shared" si="108"/>
        <v>0</v>
      </c>
    </row>
    <row r="215" spans="1:22" s="6" customFormat="1" ht="16.5" customHeight="1" x14ac:dyDescent="0.2">
      <c r="A215" s="106">
        <f>A214+1</f>
        <v>114</v>
      </c>
      <c r="B215" s="8" t="s">
        <v>236</v>
      </c>
      <c r="C215" s="132">
        <v>1977</v>
      </c>
      <c r="D215" s="132"/>
      <c r="E215" s="132" t="s">
        <v>97</v>
      </c>
      <c r="F215" s="132">
        <v>3</v>
      </c>
      <c r="G215" s="132">
        <v>2</v>
      </c>
      <c r="H215" s="132">
        <v>1303.82</v>
      </c>
      <c r="I215" s="132">
        <v>1283.7</v>
      </c>
      <c r="J215" s="132">
        <v>1173.03</v>
      </c>
      <c r="K215" s="132">
        <v>62</v>
      </c>
      <c r="L215" s="126">
        <f>'виды работ '!C213</f>
        <v>506712</v>
      </c>
      <c r="M215" s="129">
        <v>0</v>
      </c>
      <c r="N215" s="88">
        <v>209779</v>
      </c>
      <c r="O215" s="88">
        <v>101342</v>
      </c>
      <c r="P215" s="126">
        <v>195591</v>
      </c>
      <c r="Q215" s="129">
        <f t="shared" ref="Q215:Q223" si="114">L215/H215</f>
        <v>388.63646822414137</v>
      </c>
      <c r="R215" s="126">
        <v>14593.7</v>
      </c>
      <c r="S215" s="15" t="s">
        <v>107</v>
      </c>
      <c r="T215" s="132" t="s">
        <v>102</v>
      </c>
      <c r="U215" s="31">
        <f t="shared" si="107"/>
        <v>506712</v>
      </c>
      <c r="V215" s="31">
        <f t="shared" si="108"/>
        <v>0</v>
      </c>
    </row>
    <row r="216" spans="1:22" s="6" customFormat="1" ht="16.5" customHeight="1" x14ac:dyDescent="0.2">
      <c r="A216" s="106">
        <f t="shared" ref="A216:A223" si="115">A215+1</f>
        <v>115</v>
      </c>
      <c r="B216" s="8" t="s">
        <v>237</v>
      </c>
      <c r="C216" s="132">
        <v>1980</v>
      </c>
      <c r="D216" s="132"/>
      <c r="E216" s="132" t="s">
        <v>97</v>
      </c>
      <c r="F216" s="132">
        <v>5</v>
      </c>
      <c r="G216" s="132">
        <v>1</v>
      </c>
      <c r="H216" s="132">
        <v>1070.5</v>
      </c>
      <c r="I216" s="132">
        <v>997.8</v>
      </c>
      <c r="J216" s="132">
        <v>849.15</v>
      </c>
      <c r="K216" s="132">
        <v>59</v>
      </c>
      <c r="L216" s="126">
        <f>'виды работ '!C214</f>
        <v>692799</v>
      </c>
      <c r="M216" s="129">
        <v>0</v>
      </c>
      <c r="N216" s="88">
        <v>286819</v>
      </c>
      <c r="O216" s="88">
        <v>138559</v>
      </c>
      <c r="P216" s="126">
        <v>267421</v>
      </c>
      <c r="Q216" s="129">
        <f t="shared" si="114"/>
        <v>647.17328351237734</v>
      </c>
      <c r="R216" s="126">
        <v>14593.7</v>
      </c>
      <c r="S216" s="15" t="s">
        <v>107</v>
      </c>
      <c r="T216" s="132" t="s">
        <v>102</v>
      </c>
      <c r="U216" s="31">
        <f t="shared" si="107"/>
        <v>692799</v>
      </c>
      <c r="V216" s="31">
        <f t="shared" si="108"/>
        <v>0</v>
      </c>
    </row>
    <row r="217" spans="1:22" s="6" customFormat="1" ht="16.5" customHeight="1" x14ac:dyDescent="0.2">
      <c r="A217" s="106">
        <f t="shared" si="115"/>
        <v>116</v>
      </c>
      <c r="B217" s="8" t="s">
        <v>238</v>
      </c>
      <c r="C217" s="132">
        <v>1974</v>
      </c>
      <c r="D217" s="132"/>
      <c r="E217" s="132" t="s">
        <v>99</v>
      </c>
      <c r="F217" s="132">
        <v>5</v>
      </c>
      <c r="G217" s="132">
        <v>6</v>
      </c>
      <c r="H217" s="132">
        <v>4400.7</v>
      </c>
      <c r="I217" s="132">
        <v>3067.3</v>
      </c>
      <c r="J217" s="132">
        <v>2531.5</v>
      </c>
      <c r="K217" s="132">
        <v>229</v>
      </c>
      <c r="L217" s="126">
        <f>'виды работ '!C215</f>
        <v>1369661</v>
      </c>
      <c r="M217" s="129">
        <v>0</v>
      </c>
      <c r="N217" s="88">
        <v>567040</v>
      </c>
      <c r="O217" s="88">
        <v>273932</v>
      </c>
      <c r="P217" s="126">
        <v>528689</v>
      </c>
      <c r="Q217" s="129">
        <f t="shared" si="114"/>
        <v>311.23707591974005</v>
      </c>
      <c r="R217" s="126">
        <v>14593.7</v>
      </c>
      <c r="S217" s="15" t="s">
        <v>107</v>
      </c>
      <c r="T217" s="132" t="s">
        <v>102</v>
      </c>
      <c r="U217" s="31">
        <f t="shared" si="107"/>
        <v>1369661</v>
      </c>
      <c r="V217" s="31">
        <f t="shared" si="108"/>
        <v>0</v>
      </c>
    </row>
    <row r="218" spans="1:22" s="6" customFormat="1" ht="16.5" customHeight="1" x14ac:dyDescent="0.2">
      <c r="A218" s="106">
        <f t="shared" si="115"/>
        <v>117</v>
      </c>
      <c r="B218" s="8" t="s">
        <v>239</v>
      </c>
      <c r="C218" s="132">
        <v>1979</v>
      </c>
      <c r="D218" s="132"/>
      <c r="E218" s="132" t="s">
        <v>99</v>
      </c>
      <c r="F218" s="132">
        <v>5</v>
      </c>
      <c r="G218" s="132">
        <v>8</v>
      </c>
      <c r="H218" s="132">
        <v>6436.34</v>
      </c>
      <c r="I218" s="132">
        <v>5413.79</v>
      </c>
      <c r="J218" s="132">
        <v>4789.21</v>
      </c>
      <c r="K218" s="132">
        <v>307</v>
      </c>
      <c r="L218" s="126">
        <f>'виды работ '!C216</f>
        <v>3377467</v>
      </c>
      <c r="M218" s="129">
        <v>0</v>
      </c>
      <c r="N218" s="88">
        <v>1398272</v>
      </c>
      <c r="O218" s="88">
        <v>675493</v>
      </c>
      <c r="P218" s="126">
        <v>1303702</v>
      </c>
      <c r="Q218" s="129">
        <f t="shared" si="114"/>
        <v>524.74962478675764</v>
      </c>
      <c r="R218" s="126">
        <v>14593.7</v>
      </c>
      <c r="S218" s="15" t="s">
        <v>107</v>
      </c>
      <c r="T218" s="132" t="s">
        <v>102</v>
      </c>
      <c r="U218" s="31">
        <f t="shared" si="107"/>
        <v>3377467</v>
      </c>
      <c r="V218" s="31">
        <f t="shared" si="108"/>
        <v>0</v>
      </c>
    </row>
    <row r="219" spans="1:22" s="6" customFormat="1" ht="16.5" customHeight="1" x14ac:dyDescent="0.2">
      <c r="A219" s="106">
        <f t="shared" si="115"/>
        <v>118</v>
      </c>
      <c r="B219" s="8" t="s">
        <v>240</v>
      </c>
      <c r="C219" s="16">
        <v>1982</v>
      </c>
      <c r="D219" s="132"/>
      <c r="E219" s="132" t="s">
        <v>97</v>
      </c>
      <c r="F219" s="16">
        <v>4</v>
      </c>
      <c r="G219" s="16">
        <v>1</v>
      </c>
      <c r="H219" s="16">
        <v>703.6</v>
      </c>
      <c r="I219" s="16">
        <v>595.29999999999995</v>
      </c>
      <c r="J219" s="16">
        <v>415.1</v>
      </c>
      <c r="K219" s="16">
        <v>31</v>
      </c>
      <c r="L219" s="126">
        <f>'виды работ '!C217</f>
        <v>379457</v>
      </c>
      <c r="M219" s="129">
        <v>0</v>
      </c>
      <c r="N219" s="88">
        <v>157096</v>
      </c>
      <c r="O219" s="88">
        <v>75891</v>
      </c>
      <c r="P219" s="126">
        <v>146470</v>
      </c>
      <c r="Q219" s="129">
        <f t="shared" si="114"/>
        <v>539.30784536668557</v>
      </c>
      <c r="R219" s="126">
        <v>14593.7</v>
      </c>
      <c r="S219" s="15" t="s">
        <v>107</v>
      </c>
      <c r="T219" s="132" t="s">
        <v>102</v>
      </c>
      <c r="U219" s="31">
        <f t="shared" si="107"/>
        <v>379457</v>
      </c>
      <c r="V219" s="31">
        <f t="shared" si="108"/>
        <v>0</v>
      </c>
    </row>
    <row r="220" spans="1:22" s="6" customFormat="1" ht="16.5" customHeight="1" x14ac:dyDescent="0.2">
      <c r="A220" s="106">
        <f t="shared" si="115"/>
        <v>119</v>
      </c>
      <c r="B220" s="8" t="s">
        <v>241</v>
      </c>
      <c r="C220" s="16">
        <v>1991</v>
      </c>
      <c r="D220" s="132"/>
      <c r="E220" s="132" t="s">
        <v>97</v>
      </c>
      <c r="F220" s="16">
        <v>4</v>
      </c>
      <c r="G220" s="16">
        <v>2</v>
      </c>
      <c r="H220" s="16">
        <v>2321.1</v>
      </c>
      <c r="I220" s="16">
        <v>1339.3</v>
      </c>
      <c r="J220" s="16">
        <v>908.75</v>
      </c>
      <c r="K220" s="16">
        <v>112</v>
      </c>
      <c r="L220" s="126">
        <f>'виды работ '!C218</f>
        <v>1542619</v>
      </c>
      <c r="M220" s="129">
        <v>0</v>
      </c>
      <c r="N220" s="88">
        <v>638645</v>
      </c>
      <c r="O220" s="88">
        <v>308523</v>
      </c>
      <c r="P220" s="126">
        <v>595451</v>
      </c>
      <c r="Q220" s="129">
        <f t="shared" si="114"/>
        <v>664.60686743354449</v>
      </c>
      <c r="R220" s="126">
        <v>14593.7</v>
      </c>
      <c r="S220" s="15" t="s">
        <v>107</v>
      </c>
      <c r="T220" s="132" t="s">
        <v>102</v>
      </c>
      <c r="U220" s="31">
        <f t="shared" si="107"/>
        <v>1542619</v>
      </c>
      <c r="V220" s="31">
        <f t="shared" si="108"/>
        <v>0</v>
      </c>
    </row>
    <row r="221" spans="1:22" s="6" customFormat="1" ht="16.5" customHeight="1" x14ac:dyDescent="0.2">
      <c r="A221" s="106">
        <f t="shared" si="115"/>
        <v>120</v>
      </c>
      <c r="B221" s="8" t="s">
        <v>242</v>
      </c>
      <c r="C221" s="16">
        <v>1993</v>
      </c>
      <c r="D221" s="132"/>
      <c r="E221" s="132" t="s">
        <v>97</v>
      </c>
      <c r="F221" s="16">
        <v>4</v>
      </c>
      <c r="G221" s="16">
        <v>1</v>
      </c>
      <c r="H221" s="16">
        <v>798.7</v>
      </c>
      <c r="I221" s="16">
        <v>490.3</v>
      </c>
      <c r="J221" s="16">
        <v>461.5</v>
      </c>
      <c r="K221" s="16">
        <v>46</v>
      </c>
      <c r="L221" s="126">
        <f>'виды работ '!C219</f>
        <v>588302</v>
      </c>
      <c r="M221" s="129">
        <v>0</v>
      </c>
      <c r="N221" s="88">
        <v>243557</v>
      </c>
      <c r="O221" s="88">
        <v>117660</v>
      </c>
      <c r="P221" s="126">
        <v>227085</v>
      </c>
      <c r="Q221" s="129">
        <f t="shared" si="114"/>
        <v>736.57443345436332</v>
      </c>
      <c r="R221" s="126">
        <v>14593.7</v>
      </c>
      <c r="S221" s="15" t="s">
        <v>107</v>
      </c>
      <c r="T221" s="132" t="s">
        <v>102</v>
      </c>
      <c r="U221" s="31">
        <f t="shared" si="107"/>
        <v>588302</v>
      </c>
      <c r="V221" s="31">
        <f t="shared" si="108"/>
        <v>0</v>
      </c>
    </row>
    <row r="222" spans="1:22" s="6" customFormat="1" ht="16.5" customHeight="1" x14ac:dyDescent="0.2">
      <c r="A222" s="106">
        <f t="shared" si="115"/>
        <v>121</v>
      </c>
      <c r="B222" s="8" t="s">
        <v>243</v>
      </c>
      <c r="C222" s="16">
        <v>1988</v>
      </c>
      <c r="D222" s="132"/>
      <c r="E222" s="132" t="s">
        <v>97</v>
      </c>
      <c r="F222" s="16">
        <v>4</v>
      </c>
      <c r="G222" s="16">
        <v>2</v>
      </c>
      <c r="H222" s="16">
        <v>2099.4</v>
      </c>
      <c r="I222" s="16">
        <v>1205.4000000000001</v>
      </c>
      <c r="J222" s="16">
        <v>890.8</v>
      </c>
      <c r="K222" s="16">
        <v>116</v>
      </c>
      <c r="L222" s="126">
        <f>'виды работ '!C220</f>
        <v>1824161</v>
      </c>
      <c r="M222" s="129">
        <v>0</v>
      </c>
      <c r="N222" s="88">
        <v>755203</v>
      </c>
      <c r="O222" s="88">
        <v>364832</v>
      </c>
      <c r="P222" s="126">
        <v>704126</v>
      </c>
      <c r="Q222" s="129">
        <f t="shared" si="114"/>
        <v>868.89635133847764</v>
      </c>
      <c r="R222" s="126">
        <v>14593.7</v>
      </c>
      <c r="S222" s="15" t="s">
        <v>107</v>
      </c>
      <c r="T222" s="132" t="s">
        <v>102</v>
      </c>
      <c r="U222" s="31">
        <f t="shared" si="107"/>
        <v>1824161</v>
      </c>
      <c r="V222" s="31">
        <f t="shared" si="108"/>
        <v>0</v>
      </c>
    </row>
    <row r="223" spans="1:22" s="6" customFormat="1" ht="16.5" customHeight="1" x14ac:dyDescent="0.2">
      <c r="A223" s="106">
        <f t="shared" si="115"/>
        <v>122</v>
      </c>
      <c r="B223" s="8" t="s">
        <v>244</v>
      </c>
      <c r="C223" s="16">
        <v>2004</v>
      </c>
      <c r="D223" s="132"/>
      <c r="E223" s="132" t="s">
        <v>97</v>
      </c>
      <c r="F223" s="16">
        <v>6</v>
      </c>
      <c r="G223" s="16">
        <v>10</v>
      </c>
      <c r="H223" s="16">
        <v>9026</v>
      </c>
      <c r="I223" s="16">
        <v>8690.6</v>
      </c>
      <c r="J223" s="16">
        <v>8282.5</v>
      </c>
      <c r="K223" s="16">
        <v>400</v>
      </c>
      <c r="L223" s="126">
        <f>'виды работ '!C221</f>
        <v>3280458</v>
      </c>
      <c r="M223" s="129">
        <v>0</v>
      </c>
      <c r="N223" s="88">
        <v>1358110</v>
      </c>
      <c r="O223" s="88">
        <v>656091</v>
      </c>
      <c r="P223" s="126">
        <v>1266257</v>
      </c>
      <c r="Q223" s="129">
        <f t="shared" si="114"/>
        <v>363.44538001329494</v>
      </c>
      <c r="R223" s="126">
        <v>14593.7</v>
      </c>
      <c r="S223" s="15" t="s">
        <v>107</v>
      </c>
      <c r="T223" s="132" t="s">
        <v>257</v>
      </c>
      <c r="U223" s="31">
        <f t="shared" si="107"/>
        <v>3280458</v>
      </c>
      <c r="V223" s="31">
        <f t="shared" si="108"/>
        <v>0</v>
      </c>
    </row>
    <row r="224" spans="1:22" s="6" customFormat="1" ht="16.5" customHeight="1" x14ac:dyDescent="0.2">
      <c r="A224" s="151" t="s">
        <v>17</v>
      </c>
      <c r="B224" s="191"/>
      <c r="C224" s="72" t="s">
        <v>98</v>
      </c>
      <c r="D224" s="72" t="s">
        <v>98</v>
      </c>
      <c r="E224" s="72" t="s">
        <v>98</v>
      </c>
      <c r="F224" s="129" t="s">
        <v>98</v>
      </c>
      <c r="G224" s="129" t="s">
        <v>98</v>
      </c>
      <c r="H224" s="126">
        <f t="shared" ref="H224:P224" si="116">SUM(H214:H223)</f>
        <v>29464.04</v>
      </c>
      <c r="I224" s="126">
        <f t="shared" si="116"/>
        <v>24381.289999999997</v>
      </c>
      <c r="J224" s="126">
        <f t="shared" si="116"/>
        <v>21257.64</v>
      </c>
      <c r="K224" s="125">
        <f>SUM(K214:K223)</f>
        <v>1418</v>
      </c>
      <c r="L224" s="126">
        <f>SUM(L214:L223)</f>
        <v>14068348</v>
      </c>
      <c r="M224" s="126">
        <f t="shared" si="116"/>
        <v>0</v>
      </c>
      <c r="N224" s="126">
        <f t="shared" si="116"/>
        <v>5824300</v>
      </c>
      <c r="O224" s="126">
        <f t="shared" si="116"/>
        <v>2813665</v>
      </c>
      <c r="P224" s="126">
        <f t="shared" si="116"/>
        <v>5430383</v>
      </c>
      <c r="Q224" s="129">
        <f>L224/H224</f>
        <v>477.47518670216306</v>
      </c>
      <c r="R224" s="17" t="s">
        <v>98</v>
      </c>
      <c r="S224" s="17" t="s">
        <v>98</v>
      </c>
      <c r="T224" s="17" t="s">
        <v>98</v>
      </c>
      <c r="U224" s="31">
        <f t="shared" si="107"/>
        <v>14068348</v>
      </c>
      <c r="V224" s="31">
        <f t="shared" si="108"/>
        <v>0</v>
      </c>
    </row>
    <row r="225" spans="1:22" s="7" customFormat="1" ht="16.5" customHeight="1" x14ac:dyDescent="0.2">
      <c r="A225" s="153" t="s">
        <v>43</v>
      </c>
      <c r="B225" s="154"/>
      <c r="C225" s="155"/>
      <c r="D225" s="127" t="s">
        <v>98</v>
      </c>
      <c r="E225" s="127" t="s">
        <v>98</v>
      </c>
      <c r="F225" s="127" t="s">
        <v>98</v>
      </c>
      <c r="G225" s="127" t="s">
        <v>98</v>
      </c>
      <c r="H225" s="130">
        <f t="shared" ref="H225:P225" si="117">H212+H224</f>
        <v>30250.240000000002</v>
      </c>
      <c r="I225" s="130">
        <f t="shared" si="117"/>
        <v>25102.089999999997</v>
      </c>
      <c r="J225" s="130">
        <f t="shared" si="117"/>
        <v>21834.84</v>
      </c>
      <c r="K225" s="130">
        <f t="shared" si="117"/>
        <v>1445</v>
      </c>
      <c r="L225" s="130">
        <f t="shared" si="117"/>
        <v>14416353</v>
      </c>
      <c r="M225" s="130">
        <f t="shared" si="117"/>
        <v>0</v>
      </c>
      <c r="N225" s="130">
        <f t="shared" si="117"/>
        <v>5968374</v>
      </c>
      <c r="O225" s="130">
        <f t="shared" si="117"/>
        <v>2883266</v>
      </c>
      <c r="P225" s="130">
        <f t="shared" si="117"/>
        <v>5564713</v>
      </c>
      <c r="Q225" s="127">
        <f>L225/H225</f>
        <v>476.56987184233907</v>
      </c>
      <c r="R225" s="22" t="s">
        <v>98</v>
      </c>
      <c r="S225" s="22" t="s">
        <v>98</v>
      </c>
      <c r="T225" s="22" t="s">
        <v>98</v>
      </c>
      <c r="U225" s="31">
        <f t="shared" si="107"/>
        <v>14416353</v>
      </c>
      <c r="V225" s="31">
        <f t="shared" si="108"/>
        <v>0</v>
      </c>
    </row>
    <row r="226" spans="1:22" s="6" customFormat="1" ht="16.5" customHeight="1" x14ac:dyDescent="0.2">
      <c r="A226" s="185" t="s">
        <v>104</v>
      </c>
      <c r="B226" s="185"/>
      <c r="C226" s="185"/>
      <c r="D226" s="127" t="s">
        <v>98</v>
      </c>
      <c r="E226" s="127" t="s">
        <v>98</v>
      </c>
      <c r="F226" s="127" t="s">
        <v>98</v>
      </c>
      <c r="G226" s="127" t="s">
        <v>98</v>
      </c>
      <c r="H226" s="130">
        <f t="shared" ref="H226:P226" si="118">H14+H25+H30+H68+H91+H122+H133+H148+H166+H184+H198+H204+H208+H225</f>
        <v>460807.35</v>
      </c>
      <c r="I226" s="130">
        <f t="shared" si="118"/>
        <v>393828.59000000008</v>
      </c>
      <c r="J226" s="130">
        <f t="shared" si="118"/>
        <v>344044.82999999996</v>
      </c>
      <c r="K226" s="130">
        <f t="shared" si="118"/>
        <v>19407</v>
      </c>
      <c r="L226" s="130">
        <f t="shared" si="118"/>
        <v>493093926.46999997</v>
      </c>
      <c r="M226" s="130">
        <f t="shared" si="118"/>
        <v>0</v>
      </c>
      <c r="N226" s="130">
        <f t="shared" si="118"/>
        <v>199641296</v>
      </c>
      <c r="O226" s="130">
        <f t="shared" si="118"/>
        <v>98557118</v>
      </c>
      <c r="P226" s="130">
        <f t="shared" si="118"/>
        <v>194895512.47</v>
      </c>
      <c r="Q226" s="127">
        <f>L226/H226</f>
        <v>1070.0652376095998</v>
      </c>
      <c r="R226" s="22" t="s">
        <v>98</v>
      </c>
      <c r="S226" s="22" t="s">
        <v>98</v>
      </c>
      <c r="T226" s="22" t="s">
        <v>98</v>
      </c>
      <c r="U226" s="31">
        <f t="shared" si="107"/>
        <v>493093926.47000003</v>
      </c>
      <c r="V226" s="31">
        <f t="shared" si="108"/>
        <v>0</v>
      </c>
    </row>
    <row r="227" spans="1:22" s="7" customFormat="1" ht="16.5" customHeight="1" x14ac:dyDescent="0.2">
      <c r="A227" s="169" t="s">
        <v>63</v>
      </c>
      <c r="B227" s="169"/>
      <c r="C227" s="169"/>
      <c r="D227" s="127" t="s">
        <v>98</v>
      </c>
      <c r="E227" s="127" t="s">
        <v>98</v>
      </c>
      <c r="F227" s="127" t="s">
        <v>98</v>
      </c>
      <c r="G227" s="127" t="s">
        <v>98</v>
      </c>
      <c r="H227" s="127" t="s">
        <v>98</v>
      </c>
      <c r="I227" s="127" t="s">
        <v>98</v>
      </c>
      <c r="J227" s="127" t="s">
        <v>98</v>
      </c>
      <c r="K227" s="127" t="s">
        <v>98</v>
      </c>
      <c r="L227" s="130">
        <f>'виды работ '!C226</f>
        <v>503180772.58999997</v>
      </c>
      <c r="M227" s="130">
        <f>M226</f>
        <v>0</v>
      </c>
      <c r="N227" s="130">
        <f>N226</f>
        <v>199641296</v>
      </c>
      <c r="O227" s="130">
        <f>O226</f>
        <v>98557118</v>
      </c>
      <c r="P227" s="130">
        <f>P226+'виды работ '!C225</f>
        <v>204982358.59</v>
      </c>
      <c r="Q227" s="22" t="s">
        <v>98</v>
      </c>
      <c r="R227" s="22" t="s">
        <v>98</v>
      </c>
      <c r="S227" s="22" t="s">
        <v>98</v>
      </c>
      <c r="T227" s="22" t="s">
        <v>98</v>
      </c>
      <c r="U227" s="31">
        <f>N227+O227+P227</f>
        <v>503180772.59000003</v>
      </c>
      <c r="V227" s="31">
        <f>U227-L227</f>
        <v>0</v>
      </c>
    </row>
    <row r="229" spans="1:22" x14ac:dyDescent="0.25">
      <c r="T229" s="55">
        <f>41.4/100</f>
        <v>0.41399999999999998</v>
      </c>
    </row>
  </sheetData>
  <mergeCells count="150">
    <mergeCell ref="A225:C225"/>
    <mergeCell ref="A226:C226"/>
    <mergeCell ref="A227:C227"/>
    <mergeCell ref="A213:E213"/>
    <mergeCell ref="F213:T213"/>
    <mergeCell ref="A224:B224"/>
    <mergeCell ref="A210:E210"/>
    <mergeCell ref="F210:T210"/>
    <mergeCell ref="A212:B212"/>
    <mergeCell ref="A209:T209"/>
    <mergeCell ref="A205:T205"/>
    <mergeCell ref="A208:B208"/>
    <mergeCell ref="A204:C204"/>
    <mergeCell ref="A200:E200"/>
    <mergeCell ref="F200:T200"/>
    <mergeCell ref="A203:B203"/>
    <mergeCell ref="A192:E192"/>
    <mergeCell ref="F192:T192"/>
    <mergeCell ref="A197:B197"/>
    <mergeCell ref="A198:C198"/>
    <mergeCell ref="A199:T199"/>
    <mergeCell ref="A186:E186"/>
    <mergeCell ref="F186:T186"/>
    <mergeCell ref="A188:B188"/>
    <mergeCell ref="A189:E189"/>
    <mergeCell ref="F189:T189"/>
    <mergeCell ref="A191:B191"/>
    <mergeCell ref="A180:E180"/>
    <mergeCell ref="F180:T180"/>
    <mergeCell ref="A183:B183"/>
    <mergeCell ref="A184:C184"/>
    <mergeCell ref="A185:T185"/>
    <mergeCell ref="A175:E175"/>
    <mergeCell ref="F175:T175"/>
    <mergeCell ref="A179:B179"/>
    <mergeCell ref="A171:E171"/>
    <mergeCell ref="F171:T171"/>
    <mergeCell ref="A174:B174"/>
    <mergeCell ref="A168:E168"/>
    <mergeCell ref="F168:T168"/>
    <mergeCell ref="A170:B170"/>
    <mergeCell ref="A165:B165"/>
    <mergeCell ref="A166:C166"/>
    <mergeCell ref="A167:T167"/>
    <mergeCell ref="A161:E161"/>
    <mergeCell ref="F161:T161"/>
    <mergeCell ref="A160:B160"/>
    <mergeCell ref="A149:T149"/>
    <mergeCell ref="A150:E150"/>
    <mergeCell ref="F150:T150"/>
    <mergeCell ref="A155:B155"/>
    <mergeCell ref="A148:C148"/>
    <mergeCell ref="A138:E138"/>
    <mergeCell ref="F138:T138"/>
    <mergeCell ref="A147:B147"/>
    <mergeCell ref="A135:E135"/>
    <mergeCell ref="F135:T135"/>
    <mergeCell ref="A137:B137"/>
    <mergeCell ref="A133:C133"/>
    <mergeCell ref="A134:T134"/>
    <mergeCell ref="A124:E124"/>
    <mergeCell ref="F124:T124"/>
    <mergeCell ref="A132:B132"/>
    <mergeCell ref="A123:T123"/>
    <mergeCell ref="A93:E93"/>
    <mergeCell ref="F93:T93"/>
    <mergeCell ref="A95:C95"/>
    <mergeCell ref="A96:E96"/>
    <mergeCell ref="F96:T96"/>
    <mergeCell ref="A98:C98"/>
    <mergeCell ref="A121:C121"/>
    <mergeCell ref="A99:E99"/>
    <mergeCell ref="F99:T99"/>
    <mergeCell ref="A117:C117"/>
    <mergeCell ref="A122:C122"/>
    <mergeCell ref="A91:C91"/>
    <mergeCell ref="A92:T92"/>
    <mergeCell ref="A87:E87"/>
    <mergeCell ref="A90:C90"/>
    <mergeCell ref="A118:E118"/>
    <mergeCell ref="F118:T118"/>
    <mergeCell ref="A70:E70"/>
    <mergeCell ref="F70:T70"/>
    <mergeCell ref="A86:C86"/>
    <mergeCell ref="F87:T87"/>
    <mergeCell ref="A63:B63"/>
    <mergeCell ref="A64:E64"/>
    <mergeCell ref="F64:T64"/>
    <mergeCell ref="A67:B67"/>
    <mergeCell ref="A68:C68"/>
    <mergeCell ref="A69:T69"/>
    <mergeCell ref="A49:E49"/>
    <mergeCell ref="F49:T49"/>
    <mergeCell ref="A56:B56"/>
    <mergeCell ref="A57:E57"/>
    <mergeCell ref="F57:T57"/>
    <mergeCell ref="A45:B45"/>
    <mergeCell ref="A46:E46"/>
    <mergeCell ref="F46:T46"/>
    <mergeCell ref="A48:B48"/>
    <mergeCell ref="A27:E27"/>
    <mergeCell ref="F27:T27"/>
    <mergeCell ref="A29:B29"/>
    <mergeCell ref="A32:E32"/>
    <mergeCell ref="F32:T32"/>
    <mergeCell ref="A41:B41"/>
    <mergeCell ref="A42:E42"/>
    <mergeCell ref="F42:T42"/>
    <mergeCell ref="A30:C30"/>
    <mergeCell ref="A31:T31"/>
    <mergeCell ref="A13:B13"/>
    <mergeCell ref="A16:E16"/>
    <mergeCell ref="F16:T16"/>
    <mergeCell ref="A18:B18"/>
    <mergeCell ref="A14:C14"/>
    <mergeCell ref="A15:T15"/>
    <mergeCell ref="A25:C25"/>
    <mergeCell ref="A26:T26"/>
    <mergeCell ref="A19:E19"/>
    <mergeCell ref="F19:T19"/>
    <mergeCell ref="A21:B21"/>
    <mergeCell ref="A22:E22"/>
    <mergeCell ref="A24:B24"/>
    <mergeCell ref="F22:T22"/>
    <mergeCell ref="A10:T10"/>
    <mergeCell ref="K5:K7"/>
    <mergeCell ref="L5:P5"/>
    <mergeCell ref="Q5:Q7"/>
    <mergeCell ref="R5:R7"/>
    <mergeCell ref="S5:S8"/>
    <mergeCell ref="T5:T8"/>
    <mergeCell ref="A11:E11"/>
    <mergeCell ref="F11:T11"/>
    <mergeCell ref="R1:T1"/>
    <mergeCell ref="R3:T3"/>
    <mergeCell ref="D4:Q4"/>
    <mergeCell ref="A5:A8"/>
    <mergeCell ref="B5:B8"/>
    <mergeCell ref="C5:D5"/>
    <mergeCell ref="E5:E8"/>
    <mergeCell ref="F5:F8"/>
    <mergeCell ref="G5:G8"/>
    <mergeCell ref="H5:H7"/>
    <mergeCell ref="I5:J5"/>
    <mergeCell ref="C6:C8"/>
    <mergeCell ref="D6:D8"/>
    <mergeCell ref="I6:I7"/>
    <mergeCell ref="J6:J7"/>
    <mergeCell ref="L6:L7"/>
    <mergeCell ref="R2:T2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view="pageBreakPreview" zoomScale="70" zoomScaleNormal="100" zoomScaleSheetLayoutView="7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40" sqref="D40:X40"/>
    </sheetView>
  </sheetViews>
  <sheetFormatPr defaultColWidth="9.140625" defaultRowHeight="12.75" x14ac:dyDescent="0.25"/>
  <cols>
    <col min="1" max="1" width="5.28515625" style="4" customWidth="1"/>
    <col min="2" max="2" width="50" style="4" customWidth="1"/>
    <col min="3" max="3" width="17.28515625" style="52" customWidth="1"/>
    <col min="4" max="4" width="15.85546875" style="52" customWidth="1"/>
    <col min="5" max="5" width="16.42578125" style="52" customWidth="1"/>
    <col min="6" max="6" width="15.140625" style="52" customWidth="1"/>
    <col min="7" max="9" width="14.28515625" style="52" customWidth="1"/>
    <col min="10" max="10" width="10" style="52" customWidth="1"/>
    <col min="11" max="11" width="16.7109375" style="52" customWidth="1"/>
    <col min="12" max="12" width="11.7109375" style="52" bestFit="1" customWidth="1"/>
    <col min="13" max="13" width="15.85546875" style="52" customWidth="1"/>
    <col min="14" max="14" width="10" style="52" customWidth="1"/>
    <col min="15" max="15" width="15.5703125" style="52" bestFit="1" customWidth="1"/>
    <col min="16" max="16" width="11.7109375" style="52" bestFit="1" customWidth="1"/>
    <col min="17" max="17" width="16.85546875" style="52" bestFit="1" customWidth="1"/>
    <col min="18" max="18" width="10" style="52" customWidth="1"/>
    <col min="19" max="19" width="14.28515625" style="52" customWidth="1"/>
    <col min="20" max="20" width="12.140625" style="52" customWidth="1"/>
    <col min="21" max="21" width="15.28515625" style="52" bestFit="1" customWidth="1"/>
    <col min="22" max="24" width="15.7109375" style="52" customWidth="1"/>
    <col min="25" max="25" width="27.42578125" style="1" customWidth="1"/>
    <col min="26" max="26" width="15.28515625" style="2" customWidth="1"/>
    <col min="27" max="27" width="15.42578125" style="2" customWidth="1"/>
    <col min="28" max="28" width="18.7109375" style="2" customWidth="1"/>
    <col min="29" max="16384" width="9.140625" style="2"/>
  </cols>
  <sheetData>
    <row r="1" spans="1:28" s="11" customFormat="1" x14ac:dyDescent="0.25">
      <c r="A1" s="213" t="s">
        <v>246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9"/>
    </row>
    <row r="2" spans="1:28" s="11" customFormat="1" ht="12.75" customHeight="1" x14ac:dyDescent="0.25">
      <c r="A2" s="214" t="s">
        <v>0</v>
      </c>
      <c r="B2" s="214" t="s">
        <v>1</v>
      </c>
      <c r="C2" s="214" t="s">
        <v>2</v>
      </c>
      <c r="D2" s="217" t="s">
        <v>71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9"/>
      <c r="Y2" s="29"/>
    </row>
    <row r="3" spans="1:28" s="11" customFormat="1" ht="12.75" customHeight="1" x14ac:dyDescent="0.25">
      <c r="A3" s="215"/>
      <c r="B3" s="215"/>
      <c r="C3" s="215"/>
      <c r="D3" s="220" t="s">
        <v>72</v>
      </c>
      <c r="E3" s="221"/>
      <c r="F3" s="221"/>
      <c r="G3" s="221"/>
      <c r="H3" s="221"/>
      <c r="I3" s="222"/>
      <c r="J3" s="223" t="s">
        <v>65</v>
      </c>
      <c r="K3" s="224"/>
      <c r="L3" s="223" t="s">
        <v>66</v>
      </c>
      <c r="M3" s="224"/>
      <c r="N3" s="223" t="s">
        <v>67</v>
      </c>
      <c r="O3" s="224"/>
      <c r="P3" s="223" t="s">
        <v>68</v>
      </c>
      <c r="Q3" s="224"/>
      <c r="R3" s="223" t="s">
        <v>69</v>
      </c>
      <c r="S3" s="224"/>
      <c r="T3" s="223" t="s">
        <v>70</v>
      </c>
      <c r="U3" s="224"/>
      <c r="V3" s="214" t="s">
        <v>3</v>
      </c>
      <c r="W3" s="214" t="s">
        <v>4</v>
      </c>
      <c r="X3" s="214" t="s">
        <v>111</v>
      </c>
      <c r="Y3" s="29"/>
    </row>
    <row r="4" spans="1:28" s="11" customFormat="1" ht="12.75" customHeight="1" x14ac:dyDescent="0.25">
      <c r="A4" s="215"/>
      <c r="B4" s="215"/>
      <c r="C4" s="215"/>
      <c r="D4" s="214" t="s">
        <v>5</v>
      </c>
      <c r="E4" s="220" t="s">
        <v>6</v>
      </c>
      <c r="F4" s="221"/>
      <c r="G4" s="221"/>
      <c r="H4" s="221"/>
      <c r="I4" s="222"/>
      <c r="J4" s="225"/>
      <c r="K4" s="226"/>
      <c r="L4" s="225"/>
      <c r="M4" s="226"/>
      <c r="N4" s="225"/>
      <c r="O4" s="226"/>
      <c r="P4" s="225"/>
      <c r="Q4" s="226"/>
      <c r="R4" s="225"/>
      <c r="S4" s="226"/>
      <c r="T4" s="225"/>
      <c r="U4" s="226"/>
      <c r="V4" s="215"/>
      <c r="W4" s="215"/>
      <c r="X4" s="215"/>
      <c r="Y4" s="29"/>
    </row>
    <row r="5" spans="1:28" s="11" customFormat="1" ht="60" customHeight="1" x14ac:dyDescent="0.25">
      <c r="A5" s="215"/>
      <c r="B5" s="215"/>
      <c r="C5" s="216"/>
      <c r="D5" s="216"/>
      <c r="E5" s="49" t="s">
        <v>7</v>
      </c>
      <c r="F5" s="49" t="s">
        <v>8</v>
      </c>
      <c r="G5" s="49" t="s">
        <v>9</v>
      </c>
      <c r="H5" s="49" t="s">
        <v>10</v>
      </c>
      <c r="I5" s="49" t="s">
        <v>11</v>
      </c>
      <c r="J5" s="227"/>
      <c r="K5" s="228"/>
      <c r="L5" s="227"/>
      <c r="M5" s="228"/>
      <c r="N5" s="227"/>
      <c r="O5" s="228"/>
      <c r="P5" s="227"/>
      <c r="Q5" s="228"/>
      <c r="R5" s="227"/>
      <c r="S5" s="228"/>
      <c r="T5" s="227"/>
      <c r="U5" s="228"/>
      <c r="V5" s="216"/>
      <c r="W5" s="216"/>
      <c r="X5" s="216"/>
      <c r="Y5" s="29"/>
    </row>
    <row r="6" spans="1:28" s="23" customFormat="1" x14ac:dyDescent="0.25">
      <c r="A6" s="216"/>
      <c r="B6" s="216"/>
      <c r="C6" s="49" t="s">
        <v>12</v>
      </c>
      <c r="D6" s="49" t="s">
        <v>12</v>
      </c>
      <c r="E6" s="49" t="s">
        <v>12</v>
      </c>
      <c r="F6" s="49" t="s">
        <v>12</v>
      </c>
      <c r="G6" s="49" t="s">
        <v>12</v>
      </c>
      <c r="H6" s="49" t="s">
        <v>12</v>
      </c>
      <c r="I6" s="49" t="s">
        <v>12</v>
      </c>
      <c r="J6" s="49" t="s">
        <v>13</v>
      </c>
      <c r="K6" s="49" t="s">
        <v>12</v>
      </c>
      <c r="L6" s="49" t="s">
        <v>14</v>
      </c>
      <c r="M6" s="49" t="s">
        <v>12</v>
      </c>
      <c r="N6" s="49" t="s">
        <v>14</v>
      </c>
      <c r="O6" s="49" t="s">
        <v>12</v>
      </c>
      <c r="P6" s="49" t="s">
        <v>14</v>
      </c>
      <c r="Q6" s="49" t="s">
        <v>12</v>
      </c>
      <c r="R6" s="49" t="s">
        <v>15</v>
      </c>
      <c r="S6" s="49" t="s">
        <v>12</v>
      </c>
      <c r="T6" s="49" t="s">
        <v>14</v>
      </c>
      <c r="U6" s="49" t="s">
        <v>12</v>
      </c>
      <c r="V6" s="49" t="s">
        <v>12</v>
      </c>
      <c r="W6" s="49" t="s">
        <v>12</v>
      </c>
      <c r="X6" s="49" t="s">
        <v>12</v>
      </c>
      <c r="Y6" s="30"/>
    </row>
    <row r="7" spans="1:28" s="23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5">
        <v>22</v>
      </c>
      <c r="W7" s="33">
        <v>23</v>
      </c>
      <c r="X7" s="33">
        <v>24</v>
      </c>
      <c r="Y7" s="30"/>
    </row>
    <row r="8" spans="1:28" s="11" customFormat="1" ht="21" customHeight="1" x14ac:dyDescent="0.25">
      <c r="A8" s="202" t="s">
        <v>45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4"/>
      <c r="Y8" s="75"/>
    </row>
    <row r="9" spans="1:28" s="11" customFormat="1" ht="21" customHeight="1" x14ac:dyDescent="0.25">
      <c r="A9" s="192" t="s">
        <v>46</v>
      </c>
      <c r="B9" s="193"/>
      <c r="C9" s="194"/>
      <c r="D9" s="199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1"/>
      <c r="Y9" s="13"/>
      <c r="Z9" s="12"/>
      <c r="AA9" s="12"/>
    </row>
    <row r="10" spans="1:28" s="11" customFormat="1" ht="21" customHeight="1" x14ac:dyDescent="0.25">
      <c r="A10" s="35">
        <v>1</v>
      </c>
      <c r="B10" s="8" t="s">
        <v>112</v>
      </c>
      <c r="C10" s="34">
        <f t="shared" ref="C10" si="0">D10+K10+M10+O10+Q10+S10+U10+V10+W10+X10</f>
        <v>714982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4">
        <v>1093</v>
      </c>
      <c r="Q10" s="34">
        <v>714982</v>
      </c>
      <c r="R10" s="32"/>
      <c r="S10" s="32"/>
      <c r="T10" s="32"/>
      <c r="U10" s="32"/>
      <c r="V10" s="32"/>
      <c r="W10" s="32"/>
      <c r="X10" s="32"/>
      <c r="Y10" s="13"/>
      <c r="Z10" s="12">
        <f>E10+F10+G10+H10+I10+K10+M10+O10+Q10+S10+U10+V10+W10+X10</f>
        <v>714982</v>
      </c>
      <c r="AA10" s="12">
        <f>Z10-C10</f>
        <v>0</v>
      </c>
      <c r="AB10" s="12"/>
    </row>
    <row r="11" spans="1:28" s="11" customFormat="1" ht="21" customHeight="1" x14ac:dyDescent="0.25">
      <c r="A11" s="197" t="s">
        <v>17</v>
      </c>
      <c r="B11" s="198"/>
      <c r="C11" s="34">
        <f>SUM(C10:C10)</f>
        <v>714982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>
        <f t="shared" ref="P11:Q11" si="1">SUM(P10:P10)</f>
        <v>1093</v>
      </c>
      <c r="Q11" s="34">
        <f t="shared" si="1"/>
        <v>714982</v>
      </c>
      <c r="R11" s="34"/>
      <c r="S11" s="34"/>
      <c r="T11" s="34"/>
      <c r="U11" s="34"/>
      <c r="V11" s="34"/>
      <c r="W11" s="34"/>
      <c r="X11" s="34"/>
      <c r="Y11" s="13"/>
      <c r="Z11" s="12">
        <f t="shared" ref="Z11:Z68" si="2">E11+F11+G11+H11+I11+K11+M11+O11+Q11+S11+U11+V11+W11+X11</f>
        <v>714982</v>
      </c>
      <c r="AA11" s="12">
        <f t="shared" ref="AA11:AA68" si="3">Z11-C11</f>
        <v>0</v>
      </c>
      <c r="AB11" s="12"/>
    </row>
    <row r="12" spans="1:28" s="11" customFormat="1" ht="21" customHeight="1" x14ac:dyDescent="0.25">
      <c r="A12" s="192" t="s">
        <v>47</v>
      </c>
      <c r="B12" s="194"/>
      <c r="C12" s="10">
        <f>C11</f>
        <v>714982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f t="shared" ref="P12:Q12" si="4">P11</f>
        <v>1093</v>
      </c>
      <c r="Q12" s="10">
        <f t="shared" si="4"/>
        <v>714982</v>
      </c>
      <c r="R12" s="10"/>
      <c r="S12" s="10"/>
      <c r="T12" s="10"/>
      <c r="U12" s="10"/>
      <c r="V12" s="10"/>
      <c r="W12" s="10"/>
      <c r="X12" s="10"/>
      <c r="Y12" s="13"/>
      <c r="Z12" s="12">
        <f t="shared" si="2"/>
        <v>714982</v>
      </c>
      <c r="AA12" s="12">
        <f t="shared" si="3"/>
        <v>0</v>
      </c>
      <c r="AB12" s="12"/>
    </row>
    <row r="13" spans="1:28" s="11" customFormat="1" ht="21" customHeight="1" x14ac:dyDescent="0.25">
      <c r="A13" s="202" t="s">
        <v>48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13"/>
      <c r="Z13" s="12">
        <f t="shared" si="2"/>
        <v>0</v>
      </c>
      <c r="AA13" s="12">
        <f t="shared" si="3"/>
        <v>0</v>
      </c>
    </row>
    <row r="14" spans="1:28" s="11" customFormat="1" ht="21" customHeight="1" x14ac:dyDescent="0.25">
      <c r="A14" s="192" t="s">
        <v>113</v>
      </c>
      <c r="B14" s="193"/>
      <c r="C14" s="194"/>
      <c r="D14" s="202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4"/>
      <c r="Y14" s="13"/>
      <c r="Z14" s="12">
        <f t="shared" si="2"/>
        <v>0</v>
      </c>
      <c r="AA14" s="12">
        <f t="shared" si="3"/>
        <v>0</v>
      </c>
    </row>
    <row r="15" spans="1:28" s="11" customFormat="1" ht="21" customHeight="1" x14ac:dyDescent="0.25">
      <c r="A15" s="35">
        <f>A10+1</f>
        <v>2</v>
      </c>
      <c r="B15" s="8" t="s">
        <v>114</v>
      </c>
      <c r="C15" s="34">
        <f t="shared" ref="C15" si="5">D15+K15+M15+O15+Q15+S15+U15+V15+W15+X15</f>
        <v>1880963</v>
      </c>
      <c r="D15" s="34"/>
      <c r="E15" s="34"/>
      <c r="F15" s="34"/>
      <c r="G15" s="34"/>
      <c r="H15" s="34"/>
      <c r="I15" s="34"/>
      <c r="J15" s="34"/>
      <c r="K15" s="34"/>
      <c r="L15" s="34">
        <v>1315</v>
      </c>
      <c r="M15" s="34">
        <v>1880963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13"/>
      <c r="Z15" s="12">
        <f t="shared" si="2"/>
        <v>1880963</v>
      </c>
      <c r="AA15" s="12">
        <f t="shared" si="3"/>
        <v>0</v>
      </c>
    </row>
    <row r="16" spans="1:28" s="11" customFormat="1" ht="21" customHeight="1" x14ac:dyDescent="0.25">
      <c r="A16" s="197" t="s">
        <v>17</v>
      </c>
      <c r="B16" s="198"/>
      <c r="C16" s="32">
        <f>SUM(C15:C15)</f>
        <v>1880963</v>
      </c>
      <c r="D16" s="32"/>
      <c r="E16" s="32"/>
      <c r="F16" s="32"/>
      <c r="G16" s="32"/>
      <c r="H16" s="32"/>
      <c r="I16" s="32"/>
      <c r="J16" s="32"/>
      <c r="K16" s="32"/>
      <c r="L16" s="32">
        <f t="shared" ref="L16:M16" si="6">SUM(L15:L15)</f>
        <v>1315</v>
      </c>
      <c r="M16" s="32">
        <f t="shared" si="6"/>
        <v>1880963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3"/>
      <c r="Z16" s="12">
        <f t="shared" si="2"/>
        <v>1880963</v>
      </c>
      <c r="AA16" s="12">
        <f t="shared" si="3"/>
        <v>0</v>
      </c>
      <c r="AB16" s="12"/>
    </row>
    <row r="17" spans="1:28" s="11" customFormat="1" ht="21" customHeight="1" x14ac:dyDescent="0.25">
      <c r="A17" s="192" t="s">
        <v>117</v>
      </c>
      <c r="B17" s="193"/>
      <c r="C17" s="194"/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4"/>
      <c r="Y17" s="13"/>
      <c r="Z17" s="12">
        <f t="shared" si="2"/>
        <v>0</v>
      </c>
      <c r="AA17" s="12">
        <f t="shared" si="3"/>
        <v>0</v>
      </c>
    </row>
    <row r="18" spans="1:28" s="11" customFormat="1" ht="21" customHeight="1" x14ac:dyDescent="0.25">
      <c r="A18" s="35">
        <f>A15+1</f>
        <v>3</v>
      </c>
      <c r="B18" s="8" t="s">
        <v>116</v>
      </c>
      <c r="C18" s="34">
        <f>D18+K18+M18+O18+Q18+S18+U18+V18+W18+X18</f>
        <v>1637282</v>
      </c>
      <c r="D18" s="34"/>
      <c r="E18" s="34"/>
      <c r="F18" s="34"/>
      <c r="G18" s="34"/>
      <c r="H18" s="34"/>
      <c r="I18" s="34"/>
      <c r="J18" s="34"/>
      <c r="K18" s="34"/>
      <c r="L18" s="34">
        <v>430</v>
      </c>
      <c r="M18" s="34">
        <v>1637282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13"/>
      <c r="Z18" s="12">
        <f t="shared" si="2"/>
        <v>1637282</v>
      </c>
      <c r="AA18" s="12">
        <f t="shared" si="3"/>
        <v>0</v>
      </c>
    </row>
    <row r="19" spans="1:28" s="11" customFormat="1" ht="21" customHeight="1" x14ac:dyDescent="0.25">
      <c r="A19" s="197" t="s">
        <v>17</v>
      </c>
      <c r="B19" s="198"/>
      <c r="C19" s="34">
        <f>SUM(C18:C18)</f>
        <v>1637282</v>
      </c>
      <c r="D19" s="34"/>
      <c r="E19" s="34"/>
      <c r="F19" s="34"/>
      <c r="G19" s="34"/>
      <c r="H19" s="34"/>
      <c r="I19" s="34"/>
      <c r="J19" s="34"/>
      <c r="K19" s="34"/>
      <c r="L19" s="34">
        <f t="shared" ref="L19:M19" si="7">SUM(L18:L18)</f>
        <v>430</v>
      </c>
      <c r="M19" s="34">
        <f t="shared" si="7"/>
        <v>1637282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13"/>
      <c r="Z19" s="12">
        <f t="shared" si="2"/>
        <v>1637282</v>
      </c>
      <c r="AA19" s="12">
        <f t="shared" si="3"/>
        <v>0</v>
      </c>
      <c r="AB19" s="12"/>
    </row>
    <row r="20" spans="1:28" s="11" customFormat="1" ht="21" customHeight="1" x14ac:dyDescent="0.25">
      <c r="A20" s="147" t="s">
        <v>118</v>
      </c>
      <c r="B20" s="148"/>
      <c r="C20" s="149"/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Y20" s="13"/>
      <c r="Z20" s="12">
        <f t="shared" si="2"/>
        <v>0</v>
      </c>
      <c r="AA20" s="12">
        <f t="shared" si="3"/>
        <v>0</v>
      </c>
    </row>
    <row r="21" spans="1:28" s="11" customFormat="1" ht="21" customHeight="1" x14ac:dyDescent="0.25">
      <c r="A21" s="33">
        <f>A18+1</f>
        <v>4</v>
      </c>
      <c r="B21" s="8" t="s">
        <v>119</v>
      </c>
      <c r="C21" s="34">
        <f>D21+K21+M21+O21+Q21+S21+U21+V21+W21+X21</f>
        <v>1619539</v>
      </c>
      <c r="D21" s="34"/>
      <c r="E21" s="34"/>
      <c r="F21" s="34"/>
      <c r="G21" s="34"/>
      <c r="H21" s="34"/>
      <c r="I21" s="34"/>
      <c r="J21" s="34"/>
      <c r="K21" s="34"/>
      <c r="L21" s="34">
        <v>407</v>
      </c>
      <c r="M21" s="34">
        <v>1619539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13"/>
      <c r="Z21" s="12">
        <f t="shared" si="2"/>
        <v>1619539</v>
      </c>
      <c r="AA21" s="12">
        <f t="shared" si="3"/>
        <v>0</v>
      </c>
    </row>
    <row r="22" spans="1:28" s="11" customFormat="1" ht="21" customHeight="1" x14ac:dyDescent="0.25">
      <c r="A22" s="197" t="s">
        <v>17</v>
      </c>
      <c r="B22" s="198"/>
      <c r="C22" s="34">
        <f>SUM(C21:C21)</f>
        <v>1619539</v>
      </c>
      <c r="D22" s="34"/>
      <c r="E22" s="34"/>
      <c r="F22" s="34"/>
      <c r="G22" s="34"/>
      <c r="H22" s="34"/>
      <c r="I22" s="34"/>
      <c r="J22" s="34"/>
      <c r="K22" s="34"/>
      <c r="L22" s="34">
        <f t="shared" ref="L22:M22" si="8">SUM(L21:L21)</f>
        <v>407</v>
      </c>
      <c r="M22" s="34">
        <f t="shared" si="8"/>
        <v>1619539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13"/>
      <c r="Z22" s="12">
        <f t="shared" si="2"/>
        <v>1619539</v>
      </c>
      <c r="AA22" s="12">
        <f t="shared" si="3"/>
        <v>0</v>
      </c>
      <c r="AB22" s="12"/>
    </row>
    <row r="23" spans="1:28" s="11" customFormat="1" ht="21" customHeight="1" x14ac:dyDescent="0.25">
      <c r="A23" s="192" t="s">
        <v>49</v>
      </c>
      <c r="B23" s="194"/>
      <c r="C23" s="10">
        <f>C16+C19+C22</f>
        <v>5137784</v>
      </c>
      <c r="D23" s="10"/>
      <c r="E23" s="10"/>
      <c r="F23" s="10"/>
      <c r="G23" s="10"/>
      <c r="H23" s="10"/>
      <c r="I23" s="10"/>
      <c r="J23" s="10"/>
      <c r="K23" s="10"/>
      <c r="L23" s="10">
        <f t="shared" ref="L23:M23" si="9">L16+L19+L22</f>
        <v>2152</v>
      </c>
      <c r="M23" s="10">
        <f t="shared" si="9"/>
        <v>5137784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3"/>
      <c r="Z23" s="12">
        <f t="shared" si="2"/>
        <v>5137784</v>
      </c>
      <c r="AA23" s="12">
        <f t="shared" si="3"/>
        <v>0</v>
      </c>
      <c r="AB23" s="12"/>
    </row>
    <row r="24" spans="1:28" s="11" customFormat="1" ht="21" customHeight="1" x14ac:dyDescent="0.25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4"/>
      <c r="Y24" s="13"/>
      <c r="Z24" s="12">
        <f t="shared" si="2"/>
        <v>0</v>
      </c>
      <c r="AA24" s="12">
        <f t="shared" si="3"/>
        <v>0</v>
      </c>
    </row>
    <row r="25" spans="1:28" s="11" customFormat="1" ht="21" customHeight="1" x14ac:dyDescent="0.25">
      <c r="A25" s="192" t="s">
        <v>120</v>
      </c>
      <c r="B25" s="193"/>
      <c r="C25" s="194"/>
      <c r="D25" s="199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13"/>
      <c r="Z25" s="12">
        <f t="shared" si="2"/>
        <v>0</v>
      </c>
      <c r="AA25" s="12">
        <f t="shared" si="3"/>
        <v>0</v>
      </c>
    </row>
    <row r="26" spans="1:28" s="11" customFormat="1" ht="21" customHeight="1" x14ac:dyDescent="0.25">
      <c r="A26" s="35">
        <f>A21+1</f>
        <v>5</v>
      </c>
      <c r="B26" s="8" t="s">
        <v>121</v>
      </c>
      <c r="C26" s="34">
        <f t="shared" ref="C26" si="10">D26+K26+M26+O26+Q26+S26+U26+V26+W26+X26</f>
        <v>236882</v>
      </c>
      <c r="D26" s="34"/>
      <c r="E26" s="34"/>
      <c r="F26" s="34"/>
      <c r="G26" s="34"/>
      <c r="H26" s="34"/>
      <c r="I26" s="34"/>
      <c r="J26" s="34"/>
      <c r="K26" s="34"/>
      <c r="L26" s="76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>
        <v>236882</v>
      </c>
      <c r="X26" s="34"/>
      <c r="Y26" s="13"/>
      <c r="Z26" s="12">
        <f t="shared" si="2"/>
        <v>236882</v>
      </c>
      <c r="AA26" s="12">
        <f t="shared" si="3"/>
        <v>0</v>
      </c>
    </row>
    <row r="27" spans="1:28" s="11" customFormat="1" ht="21" customHeight="1" x14ac:dyDescent="0.25">
      <c r="A27" s="197" t="s">
        <v>17</v>
      </c>
      <c r="B27" s="198"/>
      <c r="C27" s="34">
        <f t="shared" ref="C27:W27" si="11">SUM(C26:C26)</f>
        <v>236882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>
        <f t="shared" si="11"/>
        <v>236882</v>
      </c>
      <c r="X27" s="34"/>
      <c r="Y27" s="13"/>
      <c r="Z27" s="12">
        <f t="shared" si="2"/>
        <v>236882</v>
      </c>
      <c r="AA27" s="12">
        <f t="shared" si="3"/>
        <v>0</v>
      </c>
    </row>
    <row r="28" spans="1:28" s="11" customFormat="1" ht="21" customHeight="1" x14ac:dyDescent="0.25">
      <c r="A28" s="192" t="s">
        <v>18</v>
      </c>
      <c r="B28" s="194"/>
      <c r="C28" s="10">
        <f>C27</f>
        <v>236882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 t="shared" ref="W28" si="12">W27</f>
        <v>236882</v>
      </c>
      <c r="X28" s="10"/>
      <c r="Y28" s="13"/>
      <c r="Z28" s="12">
        <f t="shared" si="2"/>
        <v>236882</v>
      </c>
      <c r="AA28" s="12">
        <f t="shared" si="3"/>
        <v>0</v>
      </c>
      <c r="AB28" s="12"/>
    </row>
    <row r="29" spans="1:28" s="11" customFormat="1" ht="21" customHeight="1" x14ac:dyDescent="0.25">
      <c r="A29" s="202" t="s">
        <v>50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4"/>
      <c r="Y29" s="13"/>
      <c r="Z29" s="12">
        <f t="shared" si="2"/>
        <v>0</v>
      </c>
      <c r="AA29" s="12">
        <f t="shared" si="3"/>
        <v>0</v>
      </c>
      <c r="AB29" s="75"/>
    </row>
    <row r="30" spans="1:28" s="11" customFormat="1" ht="21" customHeight="1" x14ac:dyDescent="0.25">
      <c r="A30" s="147" t="s">
        <v>51</v>
      </c>
      <c r="B30" s="148"/>
      <c r="C30" s="149"/>
      <c r="D30" s="199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1"/>
      <c r="Y30" s="13"/>
      <c r="Z30" s="12">
        <f t="shared" si="2"/>
        <v>0</v>
      </c>
      <c r="AA30" s="12">
        <f t="shared" si="3"/>
        <v>0</v>
      </c>
      <c r="AB30" s="75"/>
    </row>
    <row r="31" spans="1:28" s="11" customFormat="1" ht="21" customHeight="1" x14ac:dyDescent="0.25">
      <c r="A31" s="33">
        <f>A26+1</f>
        <v>6</v>
      </c>
      <c r="B31" s="8" t="s">
        <v>126</v>
      </c>
      <c r="C31" s="34">
        <f t="shared" ref="C31:C36" si="13">D31+K31+M31+O31+Q31+S31+U31+V31+W31+X31</f>
        <v>13893157</v>
      </c>
      <c r="D31" s="34"/>
      <c r="E31" s="32"/>
      <c r="F31" s="32"/>
      <c r="G31" s="32"/>
      <c r="H31" s="32"/>
      <c r="I31" s="32"/>
      <c r="J31" s="33">
        <v>5</v>
      </c>
      <c r="K31" s="32">
        <v>13171793</v>
      </c>
      <c r="L31" s="32"/>
      <c r="M31" s="34"/>
      <c r="N31" s="32"/>
      <c r="O31" s="32"/>
      <c r="P31" s="32"/>
      <c r="Q31" s="32"/>
      <c r="R31" s="32"/>
      <c r="S31" s="32"/>
      <c r="T31" s="32"/>
      <c r="U31" s="32"/>
      <c r="V31" s="32"/>
      <c r="W31" s="32">
        <v>721364</v>
      </c>
      <c r="X31" s="32"/>
      <c r="Y31" s="13"/>
      <c r="Z31" s="12">
        <f t="shared" ref="Z31:Z37" si="14">E31+F31+G31+H31+I31+K31+M31+O31+Q31+S31+U31+V31+W31+X31</f>
        <v>13893157</v>
      </c>
      <c r="AA31" s="12">
        <f t="shared" ref="AA31:AA37" si="15">Z31-C31</f>
        <v>0</v>
      </c>
      <c r="AB31" s="75"/>
    </row>
    <row r="32" spans="1:28" s="11" customFormat="1" ht="21" customHeight="1" x14ac:dyDescent="0.25">
      <c r="A32" s="33">
        <f>A31+1</f>
        <v>7</v>
      </c>
      <c r="B32" s="8" t="s">
        <v>127</v>
      </c>
      <c r="C32" s="34">
        <f t="shared" si="13"/>
        <v>11398223</v>
      </c>
      <c r="D32" s="34"/>
      <c r="E32" s="32"/>
      <c r="F32" s="32"/>
      <c r="G32" s="32"/>
      <c r="H32" s="32"/>
      <c r="I32" s="32"/>
      <c r="J32" s="33">
        <v>4</v>
      </c>
      <c r="K32" s="32">
        <v>10551667</v>
      </c>
      <c r="L32" s="32"/>
      <c r="M32" s="34"/>
      <c r="N32" s="32"/>
      <c r="O32" s="32"/>
      <c r="P32" s="32"/>
      <c r="Q32" s="32"/>
      <c r="R32" s="32"/>
      <c r="S32" s="32"/>
      <c r="T32" s="32"/>
      <c r="U32" s="32"/>
      <c r="V32" s="32"/>
      <c r="W32" s="32">
        <v>846556</v>
      </c>
      <c r="X32" s="32"/>
      <c r="Y32" s="13"/>
      <c r="Z32" s="12">
        <f t="shared" si="14"/>
        <v>11398223</v>
      </c>
      <c r="AA32" s="12">
        <f t="shared" si="15"/>
        <v>0</v>
      </c>
      <c r="AB32" s="75"/>
    </row>
    <row r="33" spans="1:28" s="11" customFormat="1" ht="21" customHeight="1" x14ac:dyDescent="0.25">
      <c r="A33" s="33">
        <f t="shared" ref="A33:A38" si="16">A32+1</f>
        <v>8</v>
      </c>
      <c r="B33" s="8" t="s">
        <v>128</v>
      </c>
      <c r="C33" s="34">
        <f t="shared" si="13"/>
        <v>8411553</v>
      </c>
      <c r="D33" s="34"/>
      <c r="E33" s="32"/>
      <c r="F33" s="32"/>
      <c r="G33" s="32"/>
      <c r="H33" s="32"/>
      <c r="I33" s="32"/>
      <c r="J33" s="33">
        <v>3</v>
      </c>
      <c r="K33" s="32">
        <v>7931564</v>
      </c>
      <c r="L33" s="32"/>
      <c r="M33" s="34"/>
      <c r="N33" s="32"/>
      <c r="O33" s="32"/>
      <c r="P33" s="32"/>
      <c r="Q33" s="32"/>
      <c r="R33" s="32"/>
      <c r="S33" s="32"/>
      <c r="T33" s="32"/>
      <c r="U33" s="32"/>
      <c r="V33" s="32"/>
      <c r="W33" s="32">
        <v>479989</v>
      </c>
      <c r="X33" s="32"/>
      <c r="Y33" s="13"/>
      <c r="Z33" s="12">
        <f t="shared" si="14"/>
        <v>8411553</v>
      </c>
      <c r="AA33" s="12">
        <f t="shared" si="15"/>
        <v>0</v>
      </c>
      <c r="AB33" s="75"/>
    </row>
    <row r="34" spans="1:28" s="11" customFormat="1" ht="21" customHeight="1" x14ac:dyDescent="0.25">
      <c r="A34" s="33">
        <f t="shared" si="16"/>
        <v>9</v>
      </c>
      <c r="B34" s="8" t="s">
        <v>123</v>
      </c>
      <c r="C34" s="34">
        <f t="shared" si="13"/>
        <v>5588868</v>
      </c>
      <c r="D34" s="34"/>
      <c r="E34" s="32"/>
      <c r="F34" s="32"/>
      <c r="G34" s="32"/>
      <c r="H34" s="32"/>
      <c r="I34" s="32"/>
      <c r="J34" s="33">
        <v>2</v>
      </c>
      <c r="K34" s="32">
        <v>5166527</v>
      </c>
      <c r="L34" s="32"/>
      <c r="M34" s="34"/>
      <c r="N34" s="32"/>
      <c r="O34" s="32"/>
      <c r="P34" s="32"/>
      <c r="Q34" s="32"/>
      <c r="R34" s="32"/>
      <c r="S34" s="32"/>
      <c r="T34" s="32"/>
      <c r="U34" s="32"/>
      <c r="V34" s="32"/>
      <c r="W34" s="32">
        <v>422341</v>
      </c>
      <c r="X34" s="32"/>
      <c r="Y34" s="13"/>
      <c r="Z34" s="12">
        <f t="shared" si="14"/>
        <v>5588868</v>
      </c>
      <c r="AA34" s="12">
        <f t="shared" si="15"/>
        <v>0</v>
      </c>
      <c r="AB34" s="75"/>
    </row>
    <row r="35" spans="1:28" s="11" customFormat="1" ht="21" customHeight="1" x14ac:dyDescent="0.25">
      <c r="A35" s="33">
        <f t="shared" si="16"/>
        <v>10</v>
      </c>
      <c r="B35" s="8" t="s">
        <v>124</v>
      </c>
      <c r="C35" s="34">
        <f t="shared" si="13"/>
        <v>5588868</v>
      </c>
      <c r="D35" s="34"/>
      <c r="E35" s="32"/>
      <c r="F35" s="32"/>
      <c r="G35" s="32"/>
      <c r="H35" s="32"/>
      <c r="I35" s="32"/>
      <c r="J35" s="33">
        <v>2</v>
      </c>
      <c r="K35" s="32">
        <v>5166527</v>
      </c>
      <c r="L35" s="32"/>
      <c r="M35" s="34"/>
      <c r="N35" s="32"/>
      <c r="O35" s="32"/>
      <c r="P35" s="32"/>
      <c r="Q35" s="32"/>
      <c r="R35" s="32"/>
      <c r="S35" s="32"/>
      <c r="T35" s="32"/>
      <c r="U35" s="32"/>
      <c r="V35" s="32"/>
      <c r="W35" s="32">
        <v>422341</v>
      </c>
      <c r="X35" s="32"/>
      <c r="Y35" s="13"/>
      <c r="Z35" s="12">
        <f t="shared" si="14"/>
        <v>5588868</v>
      </c>
      <c r="AA35" s="12">
        <f t="shared" si="15"/>
        <v>0</v>
      </c>
      <c r="AB35" s="75"/>
    </row>
    <row r="36" spans="1:28" s="11" customFormat="1" ht="21" customHeight="1" x14ac:dyDescent="0.25">
      <c r="A36" s="33">
        <f t="shared" si="16"/>
        <v>11</v>
      </c>
      <c r="B36" s="8" t="s">
        <v>125</v>
      </c>
      <c r="C36" s="34">
        <f t="shared" si="13"/>
        <v>3116130</v>
      </c>
      <c r="D36" s="34"/>
      <c r="E36" s="32"/>
      <c r="F36" s="32"/>
      <c r="G36" s="32"/>
      <c r="H36" s="32"/>
      <c r="I36" s="32"/>
      <c r="J36" s="33">
        <v>1</v>
      </c>
      <c r="K36" s="32">
        <v>2693789</v>
      </c>
      <c r="L36" s="32"/>
      <c r="M36" s="34"/>
      <c r="N36" s="32"/>
      <c r="O36" s="32"/>
      <c r="P36" s="32"/>
      <c r="Q36" s="32"/>
      <c r="R36" s="32"/>
      <c r="S36" s="32"/>
      <c r="T36" s="32"/>
      <c r="U36" s="32"/>
      <c r="V36" s="32"/>
      <c r="W36" s="32">
        <v>422341</v>
      </c>
      <c r="X36" s="32"/>
      <c r="Y36" s="13"/>
      <c r="Z36" s="12">
        <f t="shared" si="14"/>
        <v>3116130</v>
      </c>
      <c r="AA36" s="12">
        <f t="shared" si="15"/>
        <v>0</v>
      </c>
      <c r="AB36" s="75"/>
    </row>
    <row r="37" spans="1:28" s="11" customFormat="1" ht="21" customHeight="1" x14ac:dyDescent="0.25">
      <c r="A37" s="33">
        <f t="shared" si="16"/>
        <v>12</v>
      </c>
      <c r="B37" s="8" t="s">
        <v>129</v>
      </c>
      <c r="C37" s="34">
        <f t="shared" ref="C37" si="17">D37+K37+M37+O37+Q37+S37+U37+V37+W37+X37</f>
        <v>7107728</v>
      </c>
      <c r="D37" s="34"/>
      <c r="E37" s="32"/>
      <c r="F37" s="32"/>
      <c r="G37" s="32"/>
      <c r="H37" s="32"/>
      <c r="I37" s="32"/>
      <c r="J37" s="33">
        <v>2</v>
      </c>
      <c r="K37" s="32">
        <v>6314205</v>
      </c>
      <c r="L37" s="32"/>
      <c r="M37" s="34"/>
      <c r="N37" s="32"/>
      <c r="O37" s="32"/>
      <c r="P37" s="32"/>
      <c r="Q37" s="32"/>
      <c r="R37" s="32"/>
      <c r="S37" s="32"/>
      <c r="T37" s="32"/>
      <c r="U37" s="32"/>
      <c r="V37" s="32"/>
      <c r="W37" s="32">
        <v>793523</v>
      </c>
      <c r="X37" s="32"/>
      <c r="Y37" s="13"/>
      <c r="Z37" s="12">
        <f t="shared" si="14"/>
        <v>7107728</v>
      </c>
      <c r="AA37" s="12">
        <f t="shared" si="15"/>
        <v>0</v>
      </c>
      <c r="AB37" s="75"/>
    </row>
    <row r="38" spans="1:28" s="11" customFormat="1" ht="21" customHeight="1" x14ac:dyDescent="0.25">
      <c r="A38" s="33">
        <f t="shared" si="16"/>
        <v>13</v>
      </c>
      <c r="B38" s="8" t="s">
        <v>122</v>
      </c>
      <c r="C38" s="34">
        <f>D38+K38+M38+O38+Q38+S38+U38+V38+W38+X38</f>
        <v>12918761</v>
      </c>
      <c r="D38" s="34">
        <f>E38+F38+G38+H38+I38</f>
        <v>4841023</v>
      </c>
      <c r="E38" s="32"/>
      <c r="F38" s="32"/>
      <c r="G38" s="32">
        <v>1784005</v>
      </c>
      <c r="H38" s="32">
        <v>3057018</v>
      </c>
      <c r="I38" s="32"/>
      <c r="J38" s="32"/>
      <c r="K38" s="32"/>
      <c r="L38" s="32"/>
      <c r="M38" s="34"/>
      <c r="N38" s="32"/>
      <c r="O38" s="32"/>
      <c r="P38" s="32">
        <v>4617</v>
      </c>
      <c r="Q38" s="32">
        <v>7679286</v>
      </c>
      <c r="R38" s="32"/>
      <c r="S38" s="32"/>
      <c r="T38" s="32"/>
      <c r="U38" s="32"/>
      <c r="V38" s="32"/>
      <c r="W38" s="32">
        <v>398452</v>
      </c>
      <c r="X38" s="32"/>
      <c r="Y38" s="13"/>
      <c r="Z38" s="12">
        <f t="shared" si="2"/>
        <v>12918761</v>
      </c>
      <c r="AA38" s="12">
        <f t="shared" si="3"/>
        <v>0</v>
      </c>
      <c r="AB38" s="75"/>
    </row>
    <row r="39" spans="1:28" s="11" customFormat="1" ht="21" customHeight="1" x14ac:dyDescent="0.25">
      <c r="A39" s="197" t="s">
        <v>17</v>
      </c>
      <c r="B39" s="198"/>
      <c r="C39" s="32">
        <f>SUM(C31:C38)</f>
        <v>68023288</v>
      </c>
      <c r="D39" s="122">
        <f>SUM(D31:D38)</f>
        <v>4841023</v>
      </c>
      <c r="E39" s="32"/>
      <c r="F39" s="32"/>
      <c r="G39" s="122">
        <f t="shared" ref="G39:H39" si="18">SUM(G31:G38)</f>
        <v>1784005</v>
      </c>
      <c r="H39" s="122">
        <f t="shared" si="18"/>
        <v>3057018</v>
      </c>
      <c r="I39" s="32"/>
      <c r="J39" s="122">
        <f t="shared" ref="J39:K39" si="19">SUM(J31:J38)</f>
        <v>19</v>
      </c>
      <c r="K39" s="122">
        <f t="shared" si="19"/>
        <v>50996072</v>
      </c>
      <c r="L39" s="32"/>
      <c r="M39" s="32"/>
      <c r="N39" s="32"/>
      <c r="O39" s="32"/>
      <c r="P39" s="122">
        <f t="shared" ref="P39:Q39" si="20">SUM(P31:P38)</f>
        <v>4617</v>
      </c>
      <c r="Q39" s="122">
        <f t="shared" si="20"/>
        <v>7679286</v>
      </c>
      <c r="R39" s="32"/>
      <c r="S39" s="32"/>
      <c r="T39" s="32"/>
      <c r="U39" s="32"/>
      <c r="V39" s="32"/>
      <c r="W39" s="122">
        <f>SUM(W31:W38)</f>
        <v>4506907</v>
      </c>
      <c r="X39" s="32"/>
      <c r="Y39" s="13"/>
      <c r="Z39" s="12">
        <f t="shared" si="2"/>
        <v>68023288</v>
      </c>
      <c r="AA39" s="12">
        <f t="shared" si="3"/>
        <v>0</v>
      </c>
      <c r="AB39" s="12"/>
    </row>
    <row r="40" spans="1:28" s="11" customFormat="1" ht="21" customHeight="1" x14ac:dyDescent="0.25">
      <c r="A40" s="192" t="s">
        <v>130</v>
      </c>
      <c r="B40" s="193"/>
      <c r="C40" s="194"/>
      <c r="D40" s="199"/>
      <c r="E40" s="200"/>
      <c r="F40" s="200"/>
      <c r="G40" s="200"/>
      <c r="H40" s="200"/>
      <c r="I40" s="200"/>
      <c r="J40" s="200"/>
      <c r="K40" s="200"/>
      <c r="L40" s="229"/>
      <c r="M40" s="229"/>
      <c r="N40" s="229"/>
      <c r="O40" s="229"/>
      <c r="P40" s="229"/>
      <c r="Q40" s="229"/>
      <c r="R40" s="229"/>
      <c r="S40" s="229"/>
      <c r="T40" s="200"/>
      <c r="U40" s="200"/>
      <c r="V40" s="200"/>
      <c r="W40" s="200"/>
      <c r="X40" s="201"/>
      <c r="Y40" s="13"/>
      <c r="Z40" s="12">
        <f t="shared" si="2"/>
        <v>0</v>
      </c>
      <c r="AA40" s="12">
        <f t="shared" si="3"/>
        <v>0</v>
      </c>
      <c r="AB40" s="75"/>
    </row>
    <row r="41" spans="1:28" s="11" customFormat="1" ht="21" customHeight="1" x14ac:dyDescent="0.25">
      <c r="A41" s="33">
        <f>A38+1</f>
        <v>14</v>
      </c>
      <c r="B41" s="8" t="s">
        <v>132</v>
      </c>
      <c r="C41" s="34">
        <f>D41+K41+M41+O41+Q41+S41+U41+V41+W41+X41</f>
        <v>6924159</v>
      </c>
      <c r="D41" s="34">
        <f>E41+F41+G41+H41+I41</f>
        <v>3340866</v>
      </c>
      <c r="E41" s="24"/>
      <c r="F41" s="24"/>
      <c r="G41" s="24">
        <v>920177</v>
      </c>
      <c r="H41" s="24">
        <v>965039</v>
      </c>
      <c r="I41" s="24">
        <v>1455650</v>
      </c>
      <c r="J41" s="24"/>
      <c r="K41" s="77"/>
      <c r="L41" s="27">
        <v>671</v>
      </c>
      <c r="M41" s="34">
        <v>2902256</v>
      </c>
      <c r="N41" s="24"/>
      <c r="O41" s="24"/>
      <c r="P41" s="34"/>
      <c r="Q41" s="34"/>
      <c r="R41" s="24"/>
      <c r="S41" s="24"/>
      <c r="T41" s="28"/>
      <c r="U41" s="34"/>
      <c r="V41" s="24"/>
      <c r="W41" s="34">
        <f>356531+324506</f>
        <v>681037</v>
      </c>
      <c r="X41" s="34"/>
      <c r="Y41" s="13" t="s">
        <v>247</v>
      </c>
      <c r="Z41" s="12">
        <f t="shared" si="2"/>
        <v>6924159</v>
      </c>
      <c r="AA41" s="12">
        <f t="shared" si="3"/>
        <v>0</v>
      </c>
      <c r="AB41" s="75"/>
    </row>
    <row r="42" spans="1:28" s="81" customFormat="1" ht="21" customHeight="1" x14ac:dyDescent="0.25">
      <c r="A42" s="33">
        <f>A41+1</f>
        <v>15</v>
      </c>
      <c r="B42" s="8" t="s">
        <v>131</v>
      </c>
      <c r="C42" s="34">
        <f>D42+K42+M42+O42+Q42+S42+U42+V42+W42+X42</f>
        <v>2689658</v>
      </c>
      <c r="D42" s="34">
        <f>E42+F42+G42+H42+I42</f>
        <v>2069899</v>
      </c>
      <c r="E42" s="24"/>
      <c r="F42" s="24"/>
      <c r="G42" s="24">
        <v>687334</v>
      </c>
      <c r="H42" s="24"/>
      <c r="I42" s="24">
        <v>1382565</v>
      </c>
      <c r="J42" s="24"/>
      <c r="K42" s="77"/>
      <c r="L42" s="34"/>
      <c r="M42" s="34"/>
      <c r="N42" s="26"/>
      <c r="O42" s="24"/>
      <c r="P42" s="34"/>
      <c r="Q42" s="34"/>
      <c r="R42" s="26"/>
      <c r="S42" s="24"/>
      <c r="T42" s="28"/>
      <c r="U42" s="34"/>
      <c r="V42" s="24"/>
      <c r="W42" s="34">
        <f>322128+297631</f>
        <v>619759</v>
      </c>
      <c r="X42" s="34"/>
      <c r="Y42" s="78" t="s">
        <v>247</v>
      </c>
      <c r="Z42" s="79">
        <f t="shared" si="2"/>
        <v>2689658</v>
      </c>
      <c r="AA42" s="79">
        <f t="shared" si="3"/>
        <v>0</v>
      </c>
      <c r="AB42" s="80"/>
    </row>
    <row r="43" spans="1:28" s="11" customFormat="1" ht="21" customHeight="1" x14ac:dyDescent="0.25">
      <c r="A43" s="197" t="s">
        <v>17</v>
      </c>
      <c r="B43" s="198"/>
      <c r="C43" s="32">
        <f>SUM(C41:C42)</f>
        <v>9613817</v>
      </c>
      <c r="D43" s="32">
        <f t="shared" ref="D43:W43" si="21">SUM(D41:D42)</f>
        <v>5410765</v>
      </c>
      <c r="E43" s="32"/>
      <c r="F43" s="32"/>
      <c r="G43" s="32">
        <f t="shared" si="21"/>
        <v>1607511</v>
      </c>
      <c r="H43" s="32">
        <f t="shared" si="21"/>
        <v>965039</v>
      </c>
      <c r="I43" s="32">
        <f t="shared" si="21"/>
        <v>2838215</v>
      </c>
      <c r="J43" s="32"/>
      <c r="K43" s="32"/>
      <c r="L43" s="32">
        <f t="shared" si="21"/>
        <v>671</v>
      </c>
      <c r="M43" s="32">
        <f t="shared" si="21"/>
        <v>2902256</v>
      </c>
      <c r="N43" s="32"/>
      <c r="O43" s="32"/>
      <c r="P43" s="32"/>
      <c r="Q43" s="32"/>
      <c r="R43" s="32"/>
      <c r="S43" s="32"/>
      <c r="T43" s="32"/>
      <c r="U43" s="32"/>
      <c r="V43" s="32"/>
      <c r="W43" s="32">
        <f t="shared" si="21"/>
        <v>1300796</v>
      </c>
      <c r="X43" s="32"/>
      <c r="Y43" s="13"/>
      <c r="Z43" s="12">
        <f t="shared" si="2"/>
        <v>9613817</v>
      </c>
      <c r="AA43" s="12">
        <f t="shared" si="3"/>
        <v>0</v>
      </c>
      <c r="AB43" s="12"/>
    </row>
    <row r="44" spans="1:28" s="11" customFormat="1" ht="21" customHeight="1" x14ac:dyDescent="0.25">
      <c r="A44" s="192" t="s">
        <v>133</v>
      </c>
      <c r="B44" s="193"/>
      <c r="C44" s="194"/>
      <c r="D44" s="199"/>
      <c r="E44" s="200"/>
      <c r="F44" s="200"/>
      <c r="G44" s="200"/>
      <c r="H44" s="200"/>
      <c r="I44" s="200"/>
      <c r="J44" s="229"/>
      <c r="K44" s="229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1"/>
      <c r="Y44" s="13"/>
      <c r="Z44" s="12">
        <f t="shared" si="2"/>
        <v>0</v>
      </c>
      <c r="AA44" s="12">
        <f t="shared" si="3"/>
        <v>0</v>
      </c>
      <c r="AB44" s="75"/>
    </row>
    <row r="45" spans="1:28" s="11" customFormat="1" ht="21" customHeight="1" x14ac:dyDescent="0.25">
      <c r="A45" s="33">
        <f>A42+1</f>
        <v>16</v>
      </c>
      <c r="B45" s="8" t="s">
        <v>134</v>
      </c>
      <c r="C45" s="34">
        <f>D45+K45+M45+O45+Q45+S45+U45+V45+W45+X45</f>
        <v>14409468</v>
      </c>
      <c r="D45" s="34"/>
      <c r="E45" s="32"/>
      <c r="F45" s="32"/>
      <c r="G45" s="32"/>
      <c r="H45" s="32"/>
      <c r="I45" s="82"/>
      <c r="J45" s="33">
        <v>5</v>
      </c>
      <c r="K45" s="32">
        <v>14409468</v>
      </c>
      <c r="L45" s="36"/>
      <c r="M45" s="32"/>
      <c r="N45" s="32"/>
      <c r="O45" s="32"/>
      <c r="P45" s="32"/>
      <c r="Q45" s="34"/>
      <c r="R45" s="32"/>
      <c r="S45" s="32"/>
      <c r="T45" s="32"/>
      <c r="U45" s="32"/>
      <c r="V45" s="32"/>
      <c r="W45" s="34"/>
      <c r="X45" s="34"/>
      <c r="Y45" s="13"/>
      <c r="Z45" s="12">
        <f t="shared" si="2"/>
        <v>14409468</v>
      </c>
      <c r="AA45" s="12">
        <f t="shared" si="3"/>
        <v>0</v>
      </c>
      <c r="AB45" s="12"/>
    </row>
    <row r="46" spans="1:28" s="11" customFormat="1" ht="21" customHeight="1" x14ac:dyDescent="0.25">
      <c r="A46" s="197" t="s">
        <v>17</v>
      </c>
      <c r="B46" s="198"/>
      <c r="C46" s="32">
        <f>SUM(C45:C45)</f>
        <v>14409468</v>
      </c>
      <c r="D46" s="32"/>
      <c r="E46" s="32"/>
      <c r="F46" s="32"/>
      <c r="G46" s="32"/>
      <c r="H46" s="32"/>
      <c r="I46" s="32"/>
      <c r="J46" s="33">
        <f t="shared" ref="J46:K46" si="22">SUM(J45:J45)</f>
        <v>5</v>
      </c>
      <c r="K46" s="32">
        <f t="shared" si="22"/>
        <v>14409468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3"/>
      <c r="Z46" s="12">
        <f t="shared" si="2"/>
        <v>14409468</v>
      </c>
      <c r="AA46" s="12">
        <f t="shared" si="3"/>
        <v>0</v>
      </c>
      <c r="AB46" s="12"/>
    </row>
    <row r="47" spans="1:28" s="11" customFormat="1" ht="21" customHeight="1" x14ac:dyDescent="0.25">
      <c r="A47" s="192" t="s">
        <v>52</v>
      </c>
      <c r="B47" s="193"/>
      <c r="C47" s="194"/>
      <c r="D47" s="199"/>
      <c r="E47" s="200"/>
      <c r="F47" s="200"/>
      <c r="G47" s="200"/>
      <c r="H47" s="200"/>
      <c r="I47" s="200"/>
      <c r="J47" s="230"/>
      <c r="K47" s="23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1"/>
      <c r="Y47" s="13"/>
      <c r="Z47" s="12">
        <f t="shared" si="2"/>
        <v>0</v>
      </c>
      <c r="AA47" s="12">
        <f t="shared" si="3"/>
        <v>0</v>
      </c>
      <c r="AB47" s="75"/>
    </row>
    <row r="48" spans="1:28" s="11" customFormat="1" ht="21" customHeight="1" x14ac:dyDescent="0.25">
      <c r="A48" s="33">
        <f>A45+1</f>
        <v>17</v>
      </c>
      <c r="B48" s="83" t="s">
        <v>135</v>
      </c>
      <c r="C48" s="34">
        <f>D48+K48+M48+O48+Q48+S48+U48+V48+W48+X48</f>
        <v>433558</v>
      </c>
      <c r="D48" s="34"/>
      <c r="E48" s="32"/>
      <c r="F48" s="32"/>
      <c r="G48" s="32"/>
      <c r="H48" s="32"/>
      <c r="I48" s="32"/>
      <c r="J48" s="33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433558</v>
      </c>
      <c r="X48" s="32"/>
      <c r="Y48" s="13" t="s">
        <v>249</v>
      </c>
      <c r="Z48" s="12">
        <f t="shared" si="2"/>
        <v>433558</v>
      </c>
      <c r="AA48" s="12">
        <f t="shared" si="3"/>
        <v>0</v>
      </c>
      <c r="AB48" s="75"/>
    </row>
    <row r="49" spans="1:28" s="11" customFormat="1" ht="21" customHeight="1" x14ac:dyDescent="0.25">
      <c r="A49" s="21">
        <f>A48+1</f>
        <v>18</v>
      </c>
      <c r="B49" s="83" t="s">
        <v>138</v>
      </c>
      <c r="C49" s="34">
        <f>D49+K49+M49+O49+Q49+S49+U49+V49+W49+X49</f>
        <v>400202</v>
      </c>
      <c r="D49" s="34"/>
      <c r="E49" s="32"/>
      <c r="F49" s="32"/>
      <c r="G49" s="32"/>
      <c r="H49" s="32"/>
      <c r="I49" s="32"/>
      <c r="J49" s="33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400202</v>
      </c>
      <c r="X49" s="32"/>
      <c r="Y49" s="13" t="s">
        <v>250</v>
      </c>
      <c r="Z49" s="12">
        <f>E49+F49+G49+H49+I49+K49+M49+O49+Q49+S49+U49+V49+W49+X49</f>
        <v>400202</v>
      </c>
      <c r="AA49" s="12">
        <f>Z49-C49</f>
        <v>0</v>
      </c>
      <c r="AB49" s="75"/>
    </row>
    <row r="50" spans="1:28" s="11" customFormat="1" ht="21" customHeight="1" x14ac:dyDescent="0.25">
      <c r="A50" s="21">
        <f t="shared" ref="A50:A53" si="23">A49+1</f>
        <v>19</v>
      </c>
      <c r="B50" s="83" t="s">
        <v>139</v>
      </c>
      <c r="C50" s="34">
        <f>D50+K50+M50+O50+Q50+S50+U50+V50+W50+X50</f>
        <v>347442</v>
      </c>
      <c r="D50" s="34"/>
      <c r="E50" s="32"/>
      <c r="F50" s="32"/>
      <c r="G50" s="32"/>
      <c r="H50" s="32"/>
      <c r="I50" s="32"/>
      <c r="J50" s="33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>
        <v>347442</v>
      </c>
      <c r="X50" s="32"/>
      <c r="Y50" s="13" t="s">
        <v>249</v>
      </c>
      <c r="Z50" s="12">
        <f>E50+F50+G50+H50+I50+K50+M50+O50+Q50+S50+U50+V50+W50+X50</f>
        <v>347442</v>
      </c>
      <c r="AA50" s="12">
        <f>Z50-C50</f>
        <v>0</v>
      </c>
      <c r="AB50" s="75"/>
    </row>
    <row r="51" spans="1:28" s="11" customFormat="1" ht="21" customHeight="1" x14ac:dyDescent="0.25">
      <c r="A51" s="21">
        <f t="shared" si="23"/>
        <v>20</v>
      </c>
      <c r="B51" s="83" t="s">
        <v>136</v>
      </c>
      <c r="C51" s="34">
        <f t="shared" ref="C51:C53" si="24">D51+K51+M51+O51+Q51+S51+U51+V51+W51+X51</f>
        <v>433558</v>
      </c>
      <c r="D51" s="34"/>
      <c r="E51" s="32"/>
      <c r="F51" s="32"/>
      <c r="G51" s="32"/>
      <c r="H51" s="32"/>
      <c r="I51" s="32"/>
      <c r="J51" s="33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>
        <v>433558</v>
      </c>
      <c r="X51" s="32"/>
      <c r="Y51" s="13" t="s">
        <v>249</v>
      </c>
      <c r="Z51" s="12">
        <f t="shared" si="2"/>
        <v>433558</v>
      </c>
      <c r="AA51" s="12">
        <f t="shared" si="3"/>
        <v>0</v>
      </c>
      <c r="AB51" s="75"/>
    </row>
    <row r="52" spans="1:28" s="11" customFormat="1" ht="21" customHeight="1" x14ac:dyDescent="0.25">
      <c r="A52" s="21">
        <f t="shared" si="23"/>
        <v>21</v>
      </c>
      <c r="B52" s="83" t="s">
        <v>140</v>
      </c>
      <c r="C52" s="34">
        <f>D52+K52+M52+O52+Q52+S52+U52+V52+W52+X52</f>
        <v>335746</v>
      </c>
      <c r="D52" s="34"/>
      <c r="E52" s="32"/>
      <c r="F52" s="32"/>
      <c r="G52" s="32"/>
      <c r="H52" s="32"/>
      <c r="I52" s="32"/>
      <c r="J52" s="33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>
        <v>335746</v>
      </c>
      <c r="X52" s="32"/>
      <c r="Y52" s="13" t="s">
        <v>249</v>
      </c>
      <c r="Z52" s="12">
        <f>E52+F52+G52+H52+I52+K52+M52+O52+Q52+S52+U52+V52+W52+X52</f>
        <v>335746</v>
      </c>
      <c r="AA52" s="12">
        <f>Z52-C52</f>
        <v>0</v>
      </c>
      <c r="AB52" s="75"/>
    </row>
    <row r="53" spans="1:28" s="11" customFormat="1" ht="21" customHeight="1" x14ac:dyDescent="0.25">
      <c r="A53" s="21">
        <f t="shared" si="23"/>
        <v>22</v>
      </c>
      <c r="B53" s="83" t="s">
        <v>137</v>
      </c>
      <c r="C53" s="34">
        <f t="shared" si="24"/>
        <v>491201</v>
      </c>
      <c r="D53" s="34"/>
      <c r="E53" s="32"/>
      <c r="F53" s="32"/>
      <c r="G53" s="32"/>
      <c r="H53" s="32"/>
      <c r="I53" s="32"/>
      <c r="J53" s="33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>
        <v>491201</v>
      </c>
      <c r="X53" s="32"/>
      <c r="Y53" s="13" t="s">
        <v>249</v>
      </c>
      <c r="Z53" s="12">
        <f t="shared" si="2"/>
        <v>491201</v>
      </c>
      <c r="AA53" s="12">
        <f t="shared" si="3"/>
        <v>0</v>
      </c>
      <c r="AB53" s="75"/>
    </row>
    <row r="54" spans="1:28" s="11" customFormat="1" ht="21" customHeight="1" x14ac:dyDescent="0.25">
      <c r="A54" s="197" t="s">
        <v>17</v>
      </c>
      <c r="B54" s="198"/>
      <c r="C54" s="32">
        <f>SUM(C48:C53)</f>
        <v>2441707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122">
        <f>SUM(W48:W53)</f>
        <v>2441707</v>
      </c>
      <c r="X54" s="32"/>
      <c r="Y54" s="13"/>
      <c r="Z54" s="12">
        <f t="shared" si="2"/>
        <v>2441707</v>
      </c>
      <c r="AA54" s="12">
        <f t="shared" si="3"/>
        <v>0</v>
      </c>
      <c r="AB54" s="12"/>
    </row>
    <row r="55" spans="1:28" s="11" customFormat="1" ht="21" customHeight="1" x14ac:dyDescent="0.25">
      <c r="A55" s="192" t="s">
        <v>53</v>
      </c>
      <c r="B55" s="193"/>
      <c r="C55" s="194"/>
      <c r="D55" s="199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1"/>
      <c r="Y55" s="13"/>
      <c r="Z55" s="12">
        <f t="shared" si="2"/>
        <v>0</v>
      </c>
      <c r="AA55" s="12">
        <f t="shared" si="3"/>
        <v>0</v>
      </c>
      <c r="AB55" s="75"/>
    </row>
    <row r="56" spans="1:28" s="11" customFormat="1" ht="21" customHeight="1" x14ac:dyDescent="0.25">
      <c r="A56" s="33">
        <f>A53+1</f>
        <v>23</v>
      </c>
      <c r="B56" s="8" t="s">
        <v>145</v>
      </c>
      <c r="C56" s="34">
        <f>D56+K56+M56+O56+Q56+S56+U56+V56+W56+X56</f>
        <v>2172047</v>
      </c>
      <c r="D56" s="34"/>
      <c r="E56" s="32"/>
      <c r="F56" s="32"/>
      <c r="G56" s="32"/>
      <c r="H56" s="32"/>
      <c r="I56" s="32"/>
      <c r="J56" s="25"/>
      <c r="K56" s="24"/>
      <c r="L56" s="32"/>
      <c r="M56" s="32"/>
      <c r="N56" s="32"/>
      <c r="O56" s="32"/>
      <c r="P56" s="32">
        <v>1251</v>
      </c>
      <c r="Q56" s="34">
        <v>2172047</v>
      </c>
      <c r="R56" s="32"/>
      <c r="S56" s="32"/>
      <c r="T56" s="32"/>
      <c r="U56" s="32"/>
      <c r="V56" s="24"/>
      <c r="W56" s="32"/>
      <c r="X56" s="32"/>
      <c r="Y56" s="13"/>
      <c r="Z56" s="12">
        <f>E56+F56+G56+H56+I56+K56+M56+O56+Q56+S56+U56+V56+W56+X56</f>
        <v>2172047</v>
      </c>
      <c r="AA56" s="12">
        <f>Z56-C56</f>
        <v>0</v>
      </c>
      <c r="AB56" s="75"/>
    </row>
    <row r="57" spans="1:28" s="11" customFormat="1" ht="21" customHeight="1" x14ac:dyDescent="0.25">
      <c r="A57" s="33">
        <f>A56+1</f>
        <v>24</v>
      </c>
      <c r="B57" s="8" t="s">
        <v>141</v>
      </c>
      <c r="C57" s="34">
        <f>D57+K57+M57+O57+Q57+S57+U57+V57+W57+X57</f>
        <v>283769</v>
      </c>
      <c r="D57" s="34"/>
      <c r="E57" s="32"/>
      <c r="F57" s="32"/>
      <c r="G57" s="32"/>
      <c r="H57" s="32"/>
      <c r="I57" s="32"/>
      <c r="J57" s="24"/>
      <c r="K57" s="24"/>
      <c r="L57" s="32"/>
      <c r="M57" s="32"/>
      <c r="N57" s="32">
        <v>210</v>
      </c>
      <c r="O57" s="34">
        <v>283769</v>
      </c>
      <c r="P57" s="32"/>
      <c r="Q57" s="32"/>
      <c r="R57" s="32"/>
      <c r="S57" s="32"/>
      <c r="T57" s="32"/>
      <c r="U57" s="32"/>
      <c r="V57" s="32"/>
      <c r="W57" s="32"/>
      <c r="X57" s="32"/>
      <c r="Y57" s="13"/>
      <c r="Z57" s="12">
        <f t="shared" si="2"/>
        <v>283769</v>
      </c>
      <c r="AA57" s="12">
        <f t="shared" si="3"/>
        <v>0</v>
      </c>
      <c r="AB57" s="84"/>
    </row>
    <row r="58" spans="1:28" s="11" customFormat="1" ht="21" customHeight="1" x14ac:dyDescent="0.25">
      <c r="A58" s="33">
        <f t="shared" ref="A58:A60" si="25">A57+1</f>
        <v>25</v>
      </c>
      <c r="B58" s="8" t="s">
        <v>142</v>
      </c>
      <c r="C58" s="34">
        <f>D58+K58+M58+O58+Q58+S58+U58+V58+W58+X58</f>
        <v>6288551</v>
      </c>
      <c r="D58" s="34"/>
      <c r="E58" s="32"/>
      <c r="F58" s="32"/>
      <c r="G58" s="32"/>
      <c r="H58" s="32"/>
      <c r="I58" s="32"/>
      <c r="J58" s="32"/>
      <c r="K58" s="34"/>
      <c r="L58" s="32">
        <v>720</v>
      </c>
      <c r="M58" s="34">
        <v>3324193</v>
      </c>
      <c r="N58" s="32"/>
      <c r="O58" s="32"/>
      <c r="P58" s="32">
        <v>2079</v>
      </c>
      <c r="Q58" s="34">
        <v>2964358</v>
      </c>
      <c r="R58" s="32"/>
      <c r="S58" s="32"/>
      <c r="T58" s="32"/>
      <c r="U58" s="32"/>
      <c r="V58" s="24"/>
      <c r="W58" s="34"/>
      <c r="X58" s="34"/>
      <c r="Y58" s="13"/>
      <c r="Z58" s="12">
        <f t="shared" si="2"/>
        <v>6288551</v>
      </c>
      <c r="AA58" s="12">
        <f t="shared" si="3"/>
        <v>0</v>
      </c>
      <c r="AB58" s="12"/>
    </row>
    <row r="59" spans="1:28" s="11" customFormat="1" ht="21" customHeight="1" x14ac:dyDescent="0.25">
      <c r="A59" s="33">
        <f t="shared" si="25"/>
        <v>26</v>
      </c>
      <c r="B59" s="8" t="s">
        <v>143</v>
      </c>
      <c r="C59" s="34">
        <f>D59+K59+M59+O59+Q59+S59+U59+V59+W59+X59</f>
        <v>2605540</v>
      </c>
      <c r="D59" s="34"/>
      <c r="E59" s="32"/>
      <c r="F59" s="32"/>
      <c r="G59" s="32"/>
      <c r="H59" s="32"/>
      <c r="I59" s="32"/>
      <c r="J59" s="33">
        <v>1</v>
      </c>
      <c r="K59" s="34">
        <v>2605540</v>
      </c>
      <c r="L59" s="32"/>
      <c r="M59" s="34"/>
      <c r="N59" s="32"/>
      <c r="O59" s="32"/>
      <c r="P59" s="32"/>
      <c r="Q59" s="34"/>
      <c r="R59" s="32"/>
      <c r="S59" s="32"/>
      <c r="T59" s="32"/>
      <c r="U59" s="32"/>
      <c r="V59" s="24"/>
      <c r="W59" s="32"/>
      <c r="X59" s="32"/>
      <c r="Y59" s="13"/>
      <c r="Z59" s="12">
        <f t="shared" si="2"/>
        <v>2605540</v>
      </c>
      <c r="AA59" s="12">
        <f t="shared" si="3"/>
        <v>0</v>
      </c>
      <c r="AB59" s="12"/>
    </row>
    <row r="60" spans="1:28" s="11" customFormat="1" ht="21" customHeight="1" x14ac:dyDescent="0.25">
      <c r="A60" s="33">
        <f t="shared" si="25"/>
        <v>27</v>
      </c>
      <c r="B60" s="8" t="s">
        <v>144</v>
      </c>
      <c r="C60" s="34">
        <f t="shared" ref="C60" si="26">D60+K60+M60+O60+Q60+S60+U60+V60+W60+X60</f>
        <v>18856862</v>
      </c>
      <c r="D60" s="34"/>
      <c r="E60" s="32"/>
      <c r="F60" s="32"/>
      <c r="G60" s="32"/>
      <c r="H60" s="32"/>
      <c r="I60" s="32"/>
      <c r="J60" s="25"/>
      <c r="K60" s="24"/>
      <c r="L60" s="32"/>
      <c r="M60" s="32"/>
      <c r="N60" s="32"/>
      <c r="O60" s="32"/>
      <c r="P60" s="32"/>
      <c r="Q60" s="32"/>
      <c r="R60" s="32"/>
      <c r="S60" s="32"/>
      <c r="T60" s="32">
        <v>2887.5</v>
      </c>
      <c r="U60" s="34">
        <v>18856862</v>
      </c>
      <c r="V60" s="24"/>
      <c r="W60" s="34"/>
      <c r="X60" s="34"/>
      <c r="Y60" s="13"/>
      <c r="Z60" s="12">
        <f t="shared" si="2"/>
        <v>18856862</v>
      </c>
      <c r="AA60" s="12">
        <f t="shared" si="3"/>
        <v>0</v>
      </c>
      <c r="AB60" s="75"/>
    </row>
    <row r="61" spans="1:28" s="11" customFormat="1" ht="21" customHeight="1" x14ac:dyDescent="0.25">
      <c r="A61" s="197" t="s">
        <v>17</v>
      </c>
      <c r="B61" s="198"/>
      <c r="C61" s="34">
        <f>SUM(C56:C60)</f>
        <v>30206769</v>
      </c>
      <c r="D61" s="34"/>
      <c r="E61" s="34"/>
      <c r="F61" s="34"/>
      <c r="G61" s="34"/>
      <c r="H61" s="34"/>
      <c r="I61" s="34"/>
      <c r="J61" s="121">
        <f t="shared" ref="J61:Q61" si="27">SUM(J56:J60)</f>
        <v>1</v>
      </c>
      <c r="K61" s="121">
        <f t="shared" si="27"/>
        <v>2605540</v>
      </c>
      <c r="L61" s="121">
        <f t="shared" si="27"/>
        <v>720</v>
      </c>
      <c r="M61" s="121">
        <f t="shared" si="27"/>
        <v>3324193</v>
      </c>
      <c r="N61" s="121">
        <f t="shared" si="27"/>
        <v>210</v>
      </c>
      <c r="O61" s="121">
        <f t="shared" si="27"/>
        <v>283769</v>
      </c>
      <c r="P61" s="121">
        <f t="shared" si="27"/>
        <v>3330</v>
      </c>
      <c r="Q61" s="121">
        <f t="shared" si="27"/>
        <v>5136405</v>
      </c>
      <c r="R61" s="34"/>
      <c r="S61" s="34"/>
      <c r="T61" s="121">
        <f t="shared" ref="T61:U61" si="28">SUM(T56:T60)</f>
        <v>2887.5</v>
      </c>
      <c r="U61" s="121">
        <f t="shared" si="28"/>
        <v>18856862</v>
      </c>
      <c r="V61" s="34"/>
      <c r="W61" s="34"/>
      <c r="X61" s="34"/>
      <c r="Y61" s="13"/>
      <c r="Z61" s="12">
        <f t="shared" si="2"/>
        <v>30206769</v>
      </c>
      <c r="AA61" s="12">
        <f t="shared" si="3"/>
        <v>0</v>
      </c>
      <c r="AB61" s="12"/>
    </row>
    <row r="62" spans="1:28" s="11" customFormat="1" ht="21" customHeight="1" x14ac:dyDescent="0.25">
      <c r="A62" s="192" t="s">
        <v>54</v>
      </c>
      <c r="B62" s="193"/>
      <c r="C62" s="194"/>
      <c r="D62" s="199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1"/>
      <c r="Y62" s="13"/>
      <c r="Z62" s="12">
        <f t="shared" si="2"/>
        <v>0</v>
      </c>
      <c r="AA62" s="12">
        <f t="shared" si="3"/>
        <v>0</v>
      </c>
      <c r="AB62" s="75"/>
    </row>
    <row r="63" spans="1:28" s="11" customFormat="1" ht="21" customHeight="1" x14ac:dyDescent="0.25">
      <c r="A63" s="33">
        <f>A60+1</f>
        <v>28</v>
      </c>
      <c r="B63" s="5" t="s">
        <v>108</v>
      </c>
      <c r="C63" s="34">
        <f t="shared" ref="C63:C64" si="29">D63+K63+M63+O63+Q63+S63+U63+V63+W63+X63</f>
        <v>1281855</v>
      </c>
      <c r="D63" s="34"/>
      <c r="E63" s="32"/>
      <c r="F63" s="32"/>
      <c r="G63" s="60"/>
      <c r="H63" s="32"/>
      <c r="I63" s="32"/>
      <c r="J63" s="32"/>
      <c r="K63" s="32"/>
      <c r="L63" s="60"/>
      <c r="M63" s="60"/>
      <c r="N63" s="60"/>
      <c r="O63" s="60"/>
      <c r="P63" s="34">
        <v>890</v>
      </c>
      <c r="Q63" s="34">
        <v>1281855</v>
      </c>
      <c r="R63" s="32"/>
      <c r="S63" s="32"/>
      <c r="T63" s="32"/>
      <c r="U63" s="32"/>
      <c r="V63" s="24"/>
      <c r="W63" s="34"/>
      <c r="X63" s="34"/>
      <c r="Y63" s="13"/>
      <c r="Z63" s="12">
        <f t="shared" si="2"/>
        <v>1281855</v>
      </c>
      <c r="AA63" s="12">
        <f t="shared" si="3"/>
        <v>0</v>
      </c>
      <c r="AB63" s="85"/>
    </row>
    <row r="64" spans="1:28" s="11" customFormat="1" ht="21" customHeight="1" x14ac:dyDescent="0.25">
      <c r="A64" s="33">
        <f>A63+1</f>
        <v>29</v>
      </c>
      <c r="B64" s="5" t="s">
        <v>109</v>
      </c>
      <c r="C64" s="34">
        <f t="shared" si="29"/>
        <v>1504328</v>
      </c>
      <c r="D64" s="34"/>
      <c r="E64" s="32"/>
      <c r="F64" s="32"/>
      <c r="G64" s="60"/>
      <c r="H64" s="32"/>
      <c r="I64" s="32"/>
      <c r="J64" s="32"/>
      <c r="K64" s="32"/>
      <c r="L64" s="60"/>
      <c r="M64" s="60"/>
      <c r="N64" s="60"/>
      <c r="O64" s="60"/>
      <c r="P64" s="34">
        <v>899</v>
      </c>
      <c r="Q64" s="34">
        <v>1504328</v>
      </c>
      <c r="R64" s="32"/>
      <c r="S64" s="32"/>
      <c r="T64" s="32"/>
      <c r="U64" s="32"/>
      <c r="V64" s="24"/>
      <c r="W64" s="34"/>
      <c r="X64" s="34"/>
      <c r="Y64" s="13"/>
      <c r="Z64" s="12">
        <f t="shared" si="2"/>
        <v>1504328</v>
      </c>
      <c r="AA64" s="12">
        <f t="shared" si="3"/>
        <v>0</v>
      </c>
      <c r="AB64" s="86"/>
    </row>
    <row r="65" spans="1:28" s="11" customFormat="1" ht="21" customHeight="1" x14ac:dyDescent="0.25">
      <c r="A65" s="197" t="s">
        <v>17</v>
      </c>
      <c r="B65" s="198"/>
      <c r="C65" s="32">
        <f>SUM(C63:C64)</f>
        <v>2786183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f t="shared" ref="P65:Q65" si="30">SUM(P63:P64)</f>
        <v>1789</v>
      </c>
      <c r="Q65" s="32">
        <f t="shared" si="30"/>
        <v>2786183</v>
      </c>
      <c r="R65" s="32"/>
      <c r="S65" s="32"/>
      <c r="T65" s="32"/>
      <c r="U65" s="32"/>
      <c r="V65" s="32"/>
      <c r="W65" s="32"/>
      <c r="X65" s="32"/>
      <c r="Y65" s="13"/>
      <c r="Z65" s="12">
        <f t="shared" si="2"/>
        <v>2786183</v>
      </c>
      <c r="AA65" s="12">
        <f t="shared" si="3"/>
        <v>0</v>
      </c>
      <c r="AB65" s="12"/>
    </row>
    <row r="66" spans="1:28" s="11" customFormat="1" ht="21" customHeight="1" x14ac:dyDescent="0.25">
      <c r="A66" s="192" t="s">
        <v>55</v>
      </c>
      <c r="B66" s="194"/>
      <c r="C66" s="60">
        <f>C39+C43+C46+C54+C61+C65</f>
        <v>127481232</v>
      </c>
      <c r="D66" s="60">
        <f>D39+D43+D46+D54+D61+D65</f>
        <v>10251788</v>
      </c>
      <c r="E66" s="60"/>
      <c r="F66" s="60"/>
      <c r="G66" s="60">
        <f t="shared" ref="G66:Q66" si="31">G39+G43+G46+G54+G61+G65</f>
        <v>3391516</v>
      </c>
      <c r="H66" s="60">
        <f t="shared" si="31"/>
        <v>4022057</v>
      </c>
      <c r="I66" s="60">
        <f t="shared" si="31"/>
        <v>2838215</v>
      </c>
      <c r="J66" s="63">
        <f t="shared" si="31"/>
        <v>25</v>
      </c>
      <c r="K66" s="60">
        <f t="shared" si="31"/>
        <v>68011080</v>
      </c>
      <c r="L66" s="60">
        <f t="shared" si="31"/>
        <v>1391</v>
      </c>
      <c r="M66" s="60">
        <f t="shared" si="31"/>
        <v>6226449</v>
      </c>
      <c r="N66" s="60">
        <f t="shared" si="31"/>
        <v>210</v>
      </c>
      <c r="O66" s="60">
        <f t="shared" si="31"/>
        <v>283769</v>
      </c>
      <c r="P66" s="60">
        <f t="shared" si="31"/>
        <v>9736</v>
      </c>
      <c r="Q66" s="60">
        <f t="shared" si="31"/>
        <v>15601874</v>
      </c>
      <c r="R66" s="60"/>
      <c r="S66" s="60"/>
      <c r="T66" s="60">
        <f>T39+T43+T46+T54+T61+T65</f>
        <v>2887.5</v>
      </c>
      <c r="U66" s="60">
        <f>U39+U43+U46+U54+U61+U65</f>
        <v>18856862</v>
      </c>
      <c r="V66" s="60"/>
      <c r="W66" s="60">
        <f>W39+W43+W46+W54+W61+W65</f>
        <v>8249410</v>
      </c>
      <c r="X66" s="60"/>
      <c r="Y66" s="13"/>
      <c r="Z66" s="12">
        <f t="shared" si="2"/>
        <v>127481232</v>
      </c>
      <c r="AA66" s="12">
        <f t="shared" si="3"/>
        <v>0</v>
      </c>
      <c r="AB66" s="12"/>
    </row>
    <row r="67" spans="1:28" s="11" customFormat="1" ht="21" customHeight="1" x14ac:dyDescent="0.25">
      <c r="A67" s="202" t="s">
        <v>19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4"/>
      <c r="Y67" s="13"/>
      <c r="Z67" s="12">
        <f t="shared" si="2"/>
        <v>0</v>
      </c>
      <c r="AA67" s="12">
        <f t="shared" si="3"/>
        <v>0</v>
      </c>
    </row>
    <row r="68" spans="1:28" s="11" customFormat="1" ht="21" customHeight="1" x14ac:dyDescent="0.25">
      <c r="A68" s="192" t="s">
        <v>20</v>
      </c>
      <c r="B68" s="193"/>
      <c r="C68" s="194"/>
      <c r="D68" s="199"/>
      <c r="E68" s="200"/>
      <c r="F68" s="200"/>
      <c r="G68" s="200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00"/>
      <c r="U68" s="200"/>
      <c r="V68" s="200"/>
      <c r="W68" s="200"/>
      <c r="X68" s="201"/>
      <c r="Y68" s="13"/>
      <c r="Z68" s="12">
        <f t="shared" si="2"/>
        <v>0</v>
      </c>
      <c r="AA68" s="12">
        <f t="shared" si="3"/>
        <v>0</v>
      </c>
    </row>
    <row r="69" spans="1:28" s="11" customFormat="1" ht="21" customHeight="1" x14ac:dyDescent="0.25">
      <c r="A69" s="33">
        <f>A64+1</f>
        <v>30</v>
      </c>
      <c r="B69" s="8" t="s">
        <v>149</v>
      </c>
      <c r="C69" s="34">
        <f t="shared" ref="C69:C82" si="32">D69+K69+M69+O69+Q69+S69+U69+V69+W69+X69</f>
        <v>5878078</v>
      </c>
      <c r="D69" s="32"/>
      <c r="E69" s="32"/>
      <c r="F69" s="32"/>
      <c r="G69" s="82"/>
      <c r="H69" s="32"/>
      <c r="I69" s="32"/>
      <c r="J69" s="68">
        <v>2</v>
      </c>
      <c r="K69" s="32">
        <v>5878078</v>
      </c>
      <c r="L69" s="32"/>
      <c r="M69" s="32"/>
      <c r="N69" s="32"/>
      <c r="O69" s="32"/>
      <c r="P69" s="32"/>
      <c r="Q69" s="32"/>
      <c r="R69" s="32"/>
      <c r="S69" s="32"/>
      <c r="T69" s="36"/>
      <c r="U69" s="32"/>
      <c r="V69" s="34"/>
      <c r="W69" s="34"/>
      <c r="X69" s="34"/>
      <c r="Y69" s="13"/>
      <c r="Z69" s="12">
        <f t="shared" ref="Z69:Z82" si="33">E69+F69+G69+H69+I69+K69+M69+O69+Q69+S69+U69+V69+W69+X69</f>
        <v>5878078</v>
      </c>
      <c r="AA69" s="12">
        <f t="shared" ref="AA69:AA82" si="34">Z69-C69</f>
        <v>0</v>
      </c>
    </row>
    <row r="70" spans="1:28" s="11" customFormat="1" ht="21" customHeight="1" x14ac:dyDescent="0.25">
      <c r="A70" s="33">
        <f>A69+1</f>
        <v>31</v>
      </c>
      <c r="B70" s="8" t="s">
        <v>153</v>
      </c>
      <c r="C70" s="34">
        <f t="shared" si="32"/>
        <v>5656864</v>
      </c>
      <c r="D70" s="32"/>
      <c r="E70" s="32"/>
      <c r="F70" s="32"/>
      <c r="G70" s="82"/>
      <c r="H70" s="32"/>
      <c r="I70" s="32"/>
      <c r="J70" s="68">
        <v>2</v>
      </c>
      <c r="K70" s="32">
        <v>5656864</v>
      </c>
      <c r="L70" s="32"/>
      <c r="M70" s="32"/>
      <c r="N70" s="32"/>
      <c r="O70" s="32"/>
      <c r="P70" s="32"/>
      <c r="Q70" s="32"/>
      <c r="R70" s="32"/>
      <c r="S70" s="32"/>
      <c r="T70" s="36"/>
      <c r="U70" s="32"/>
      <c r="V70" s="34"/>
      <c r="W70" s="34"/>
      <c r="X70" s="34"/>
      <c r="Y70" s="13"/>
      <c r="Z70" s="12">
        <f t="shared" si="33"/>
        <v>5656864</v>
      </c>
      <c r="AA70" s="12">
        <f t="shared" si="34"/>
        <v>0</v>
      </c>
    </row>
    <row r="71" spans="1:28" s="11" customFormat="1" ht="21" customHeight="1" x14ac:dyDescent="0.25">
      <c r="A71" s="33">
        <f t="shared" ref="A71:A83" si="35">A70+1</f>
        <v>32</v>
      </c>
      <c r="B71" s="8" t="s">
        <v>152</v>
      </c>
      <c r="C71" s="34">
        <f t="shared" si="32"/>
        <v>5516655</v>
      </c>
      <c r="D71" s="32"/>
      <c r="E71" s="32"/>
      <c r="F71" s="32"/>
      <c r="G71" s="82"/>
      <c r="H71" s="32"/>
      <c r="I71" s="32"/>
      <c r="J71" s="68">
        <v>2</v>
      </c>
      <c r="K71" s="32">
        <v>5516655</v>
      </c>
      <c r="L71" s="32"/>
      <c r="M71" s="32"/>
      <c r="N71" s="32"/>
      <c r="O71" s="32"/>
      <c r="P71" s="32"/>
      <c r="Q71" s="32"/>
      <c r="R71" s="32"/>
      <c r="S71" s="32"/>
      <c r="T71" s="36"/>
      <c r="U71" s="32"/>
      <c r="V71" s="34"/>
      <c r="W71" s="34"/>
      <c r="X71" s="34"/>
      <c r="Y71" s="13"/>
      <c r="Z71" s="12">
        <f t="shared" si="33"/>
        <v>5516655</v>
      </c>
      <c r="AA71" s="12">
        <f t="shared" si="34"/>
        <v>0</v>
      </c>
    </row>
    <row r="72" spans="1:28" s="11" customFormat="1" ht="21" customHeight="1" x14ac:dyDescent="0.25">
      <c r="A72" s="33">
        <f t="shared" si="35"/>
        <v>33</v>
      </c>
      <c r="B72" s="8" t="s">
        <v>259</v>
      </c>
      <c r="C72" s="34">
        <f t="shared" si="32"/>
        <v>15138995</v>
      </c>
      <c r="D72" s="32"/>
      <c r="E72" s="32"/>
      <c r="F72" s="32"/>
      <c r="G72" s="82"/>
      <c r="H72" s="32"/>
      <c r="I72" s="32"/>
      <c r="J72" s="68">
        <v>6</v>
      </c>
      <c r="K72" s="32">
        <v>15138995</v>
      </c>
      <c r="L72" s="32"/>
      <c r="M72" s="32"/>
      <c r="N72" s="32"/>
      <c r="O72" s="32"/>
      <c r="P72" s="32"/>
      <c r="Q72" s="32"/>
      <c r="R72" s="32"/>
      <c r="S72" s="32"/>
      <c r="T72" s="36"/>
      <c r="U72" s="32"/>
      <c r="V72" s="34"/>
      <c r="W72" s="34"/>
      <c r="X72" s="34"/>
      <c r="Y72" s="13"/>
      <c r="Z72" s="12">
        <f t="shared" si="33"/>
        <v>15138995</v>
      </c>
      <c r="AA72" s="12">
        <f t="shared" si="34"/>
        <v>0</v>
      </c>
    </row>
    <row r="73" spans="1:28" s="11" customFormat="1" ht="21" customHeight="1" x14ac:dyDescent="0.25">
      <c r="A73" s="33">
        <f t="shared" si="35"/>
        <v>34</v>
      </c>
      <c r="B73" s="8" t="s">
        <v>147</v>
      </c>
      <c r="C73" s="34">
        <f t="shared" si="32"/>
        <v>12874916</v>
      </c>
      <c r="D73" s="32"/>
      <c r="E73" s="32"/>
      <c r="F73" s="32"/>
      <c r="G73" s="82"/>
      <c r="H73" s="32"/>
      <c r="I73" s="32"/>
      <c r="J73" s="68">
        <v>5</v>
      </c>
      <c r="K73" s="32">
        <v>12874916</v>
      </c>
      <c r="L73" s="32"/>
      <c r="M73" s="32"/>
      <c r="N73" s="32"/>
      <c r="O73" s="32"/>
      <c r="P73" s="32"/>
      <c r="Q73" s="32"/>
      <c r="R73" s="32"/>
      <c r="S73" s="32"/>
      <c r="T73" s="36"/>
      <c r="U73" s="32"/>
      <c r="V73" s="34"/>
      <c r="W73" s="34"/>
      <c r="X73" s="34"/>
      <c r="Y73" s="13"/>
      <c r="Z73" s="12">
        <f t="shared" si="33"/>
        <v>12874916</v>
      </c>
      <c r="AA73" s="12">
        <f t="shared" si="34"/>
        <v>0</v>
      </c>
    </row>
    <row r="74" spans="1:28" s="11" customFormat="1" ht="21" customHeight="1" x14ac:dyDescent="0.25">
      <c r="A74" s="33">
        <f t="shared" si="35"/>
        <v>35</v>
      </c>
      <c r="B74" s="8" t="s">
        <v>155</v>
      </c>
      <c r="C74" s="34">
        <f t="shared" si="32"/>
        <v>5273792</v>
      </c>
      <c r="D74" s="32"/>
      <c r="E74" s="32"/>
      <c r="F74" s="32"/>
      <c r="G74" s="82"/>
      <c r="H74" s="32"/>
      <c r="I74" s="32"/>
      <c r="J74" s="68">
        <v>2</v>
      </c>
      <c r="K74" s="32">
        <v>5273792</v>
      </c>
      <c r="L74" s="32"/>
      <c r="M74" s="32"/>
      <c r="N74" s="32"/>
      <c r="O74" s="32"/>
      <c r="P74" s="32"/>
      <c r="Q74" s="32"/>
      <c r="R74" s="32"/>
      <c r="S74" s="32"/>
      <c r="T74" s="36"/>
      <c r="U74" s="32"/>
      <c r="V74" s="34"/>
      <c r="W74" s="34"/>
      <c r="X74" s="34"/>
      <c r="Y74" s="13"/>
      <c r="Z74" s="12">
        <f t="shared" si="33"/>
        <v>5273792</v>
      </c>
      <c r="AA74" s="12">
        <f t="shared" si="34"/>
        <v>0</v>
      </c>
    </row>
    <row r="75" spans="1:28" s="11" customFormat="1" ht="21" customHeight="1" x14ac:dyDescent="0.25">
      <c r="A75" s="33">
        <f t="shared" si="35"/>
        <v>36</v>
      </c>
      <c r="B75" s="8" t="s">
        <v>148</v>
      </c>
      <c r="C75" s="34">
        <f t="shared" si="32"/>
        <v>2814409</v>
      </c>
      <c r="D75" s="32"/>
      <c r="E75" s="32"/>
      <c r="F75" s="32"/>
      <c r="G75" s="82"/>
      <c r="H75" s="32"/>
      <c r="I75" s="32"/>
      <c r="J75" s="68">
        <v>1</v>
      </c>
      <c r="K75" s="32">
        <v>2814409</v>
      </c>
      <c r="L75" s="32"/>
      <c r="M75" s="32"/>
      <c r="N75" s="32"/>
      <c r="O75" s="32"/>
      <c r="P75" s="32"/>
      <c r="Q75" s="32"/>
      <c r="R75" s="32"/>
      <c r="S75" s="32"/>
      <c r="T75" s="36"/>
      <c r="U75" s="32"/>
      <c r="V75" s="34"/>
      <c r="W75" s="34"/>
      <c r="X75" s="34"/>
      <c r="Y75" s="13"/>
      <c r="Z75" s="12">
        <f t="shared" si="33"/>
        <v>2814409</v>
      </c>
      <c r="AA75" s="12">
        <f t="shared" si="34"/>
        <v>0</v>
      </c>
    </row>
    <row r="76" spans="1:28" s="11" customFormat="1" ht="21" customHeight="1" x14ac:dyDescent="0.25">
      <c r="A76" s="33">
        <f t="shared" si="35"/>
        <v>37</v>
      </c>
      <c r="B76" s="8" t="s">
        <v>157</v>
      </c>
      <c r="C76" s="34">
        <f t="shared" si="32"/>
        <v>5335248</v>
      </c>
      <c r="D76" s="32"/>
      <c r="E76" s="32"/>
      <c r="F76" s="32"/>
      <c r="G76" s="82"/>
      <c r="H76" s="32"/>
      <c r="I76" s="32"/>
      <c r="J76" s="68">
        <v>2</v>
      </c>
      <c r="K76" s="32">
        <v>5335248</v>
      </c>
      <c r="L76" s="32"/>
      <c r="M76" s="32"/>
      <c r="N76" s="32"/>
      <c r="O76" s="32"/>
      <c r="P76" s="32"/>
      <c r="Q76" s="32"/>
      <c r="R76" s="32"/>
      <c r="S76" s="32"/>
      <c r="T76" s="36"/>
      <c r="U76" s="32"/>
      <c r="V76" s="34"/>
      <c r="W76" s="34"/>
      <c r="X76" s="34"/>
      <c r="Y76" s="13"/>
      <c r="Z76" s="12">
        <f t="shared" si="33"/>
        <v>5335248</v>
      </c>
      <c r="AA76" s="12">
        <f t="shared" si="34"/>
        <v>0</v>
      </c>
    </row>
    <row r="77" spans="1:28" s="11" customFormat="1" ht="21" customHeight="1" x14ac:dyDescent="0.25">
      <c r="A77" s="33">
        <f t="shared" si="35"/>
        <v>38</v>
      </c>
      <c r="B77" s="8" t="s">
        <v>158</v>
      </c>
      <c r="C77" s="34">
        <f t="shared" si="32"/>
        <v>6109140</v>
      </c>
      <c r="D77" s="32"/>
      <c r="E77" s="32"/>
      <c r="F77" s="32"/>
      <c r="G77" s="82"/>
      <c r="H77" s="32"/>
      <c r="I77" s="32"/>
      <c r="J77" s="33"/>
      <c r="K77" s="32"/>
      <c r="L77" s="87">
        <v>756</v>
      </c>
      <c r="M77" s="87">
        <v>3202548</v>
      </c>
      <c r="N77" s="87"/>
      <c r="O77" s="87"/>
      <c r="P77" s="87">
        <v>2246.04</v>
      </c>
      <c r="Q77" s="32">
        <v>2906592</v>
      </c>
      <c r="R77" s="32"/>
      <c r="S77" s="32"/>
      <c r="T77" s="36"/>
      <c r="U77" s="32"/>
      <c r="V77" s="34"/>
      <c r="W77" s="34"/>
      <c r="X77" s="34"/>
      <c r="Y77" s="13"/>
      <c r="Z77" s="12">
        <f t="shared" si="33"/>
        <v>6109140</v>
      </c>
      <c r="AA77" s="12">
        <f t="shared" si="34"/>
        <v>0</v>
      </c>
    </row>
    <row r="78" spans="1:28" s="11" customFormat="1" ht="21" customHeight="1" x14ac:dyDescent="0.25">
      <c r="A78" s="33">
        <f t="shared" si="35"/>
        <v>39</v>
      </c>
      <c r="B78" s="8" t="s">
        <v>150</v>
      </c>
      <c r="C78" s="34">
        <f t="shared" si="32"/>
        <v>2585058</v>
      </c>
      <c r="D78" s="32"/>
      <c r="E78" s="32"/>
      <c r="F78" s="32"/>
      <c r="G78" s="82"/>
      <c r="H78" s="32"/>
      <c r="I78" s="32"/>
      <c r="J78" s="68">
        <v>1</v>
      </c>
      <c r="K78" s="32">
        <v>2585058</v>
      </c>
      <c r="L78" s="32"/>
      <c r="M78" s="32"/>
      <c r="N78" s="32"/>
      <c r="O78" s="32"/>
      <c r="P78" s="32"/>
      <c r="Q78" s="32"/>
      <c r="R78" s="32"/>
      <c r="S78" s="32"/>
      <c r="T78" s="36"/>
      <c r="U78" s="32"/>
      <c r="V78" s="34"/>
      <c r="W78" s="34"/>
      <c r="X78" s="34"/>
      <c r="Y78" s="13"/>
      <c r="Z78" s="12">
        <f t="shared" si="33"/>
        <v>2585058</v>
      </c>
      <c r="AA78" s="12">
        <f t="shared" si="34"/>
        <v>0</v>
      </c>
    </row>
    <row r="79" spans="1:28" s="11" customFormat="1" ht="21" customHeight="1" x14ac:dyDescent="0.25">
      <c r="A79" s="33">
        <f t="shared" si="35"/>
        <v>40</v>
      </c>
      <c r="B79" s="8" t="s">
        <v>146</v>
      </c>
      <c r="C79" s="34">
        <f t="shared" si="32"/>
        <v>3018656</v>
      </c>
      <c r="D79" s="32"/>
      <c r="E79" s="32"/>
      <c r="F79" s="32"/>
      <c r="G79" s="82"/>
      <c r="H79" s="32"/>
      <c r="I79" s="32"/>
      <c r="J79" s="68">
        <v>1</v>
      </c>
      <c r="K79" s="32">
        <v>3018656</v>
      </c>
      <c r="L79" s="32"/>
      <c r="M79" s="32"/>
      <c r="N79" s="32"/>
      <c r="O79" s="32"/>
      <c r="P79" s="32"/>
      <c r="Q79" s="32"/>
      <c r="R79" s="32"/>
      <c r="S79" s="32"/>
      <c r="T79" s="36"/>
      <c r="U79" s="32"/>
      <c r="V79" s="34"/>
      <c r="W79" s="34"/>
      <c r="X79" s="34"/>
      <c r="Y79" s="13"/>
      <c r="Z79" s="12">
        <f t="shared" si="33"/>
        <v>3018656</v>
      </c>
      <c r="AA79" s="12">
        <f t="shared" si="34"/>
        <v>0</v>
      </c>
    </row>
    <row r="80" spans="1:28" s="11" customFormat="1" ht="20.25" customHeight="1" x14ac:dyDescent="0.25">
      <c r="A80" s="33">
        <f t="shared" si="35"/>
        <v>41</v>
      </c>
      <c r="B80" s="8" t="s">
        <v>154</v>
      </c>
      <c r="C80" s="34">
        <f t="shared" si="32"/>
        <v>10412430</v>
      </c>
      <c r="D80" s="32"/>
      <c r="E80" s="32"/>
      <c r="F80" s="32"/>
      <c r="G80" s="82"/>
      <c r="H80" s="32"/>
      <c r="I80" s="32"/>
      <c r="J80" s="68">
        <v>4</v>
      </c>
      <c r="K80" s="32">
        <v>10412430</v>
      </c>
      <c r="L80" s="32"/>
      <c r="M80" s="32"/>
      <c r="N80" s="32"/>
      <c r="O80" s="32"/>
      <c r="P80" s="32"/>
      <c r="Q80" s="32"/>
      <c r="R80" s="32"/>
      <c r="S80" s="32"/>
      <c r="T80" s="36"/>
      <c r="U80" s="32"/>
      <c r="V80" s="34"/>
      <c r="W80" s="34"/>
      <c r="X80" s="34"/>
      <c r="Y80" s="13"/>
      <c r="Z80" s="12">
        <f t="shared" si="33"/>
        <v>10412430</v>
      </c>
      <c r="AA80" s="12">
        <f t="shared" si="34"/>
        <v>0</v>
      </c>
    </row>
    <row r="81" spans="1:29" s="11" customFormat="1" ht="21" customHeight="1" x14ac:dyDescent="0.25">
      <c r="A81" s="33">
        <f t="shared" si="35"/>
        <v>42</v>
      </c>
      <c r="B81" s="8" t="s">
        <v>159</v>
      </c>
      <c r="C81" s="34">
        <f t="shared" si="32"/>
        <v>11200228</v>
      </c>
      <c r="D81" s="32"/>
      <c r="E81" s="32"/>
      <c r="F81" s="32"/>
      <c r="G81" s="82"/>
      <c r="H81" s="32"/>
      <c r="I81" s="32"/>
      <c r="J81" s="33"/>
      <c r="K81" s="32"/>
      <c r="L81" s="87">
        <v>1152</v>
      </c>
      <c r="M81" s="87">
        <v>4206811</v>
      </c>
      <c r="N81" s="87"/>
      <c r="O81" s="87"/>
      <c r="P81" s="87">
        <v>3055.6</v>
      </c>
      <c r="Q81" s="87">
        <v>6993417</v>
      </c>
      <c r="R81" s="32"/>
      <c r="S81" s="32"/>
      <c r="T81" s="36"/>
      <c r="U81" s="32"/>
      <c r="V81" s="34"/>
      <c r="W81" s="34"/>
      <c r="X81" s="34"/>
      <c r="Y81" s="13"/>
      <c r="Z81" s="12">
        <f t="shared" si="33"/>
        <v>11200228</v>
      </c>
      <c r="AA81" s="12">
        <f t="shared" si="34"/>
        <v>0</v>
      </c>
    </row>
    <row r="82" spans="1:29" s="11" customFormat="1" ht="21" customHeight="1" x14ac:dyDescent="0.25">
      <c r="A82" s="33">
        <f t="shared" si="35"/>
        <v>43</v>
      </c>
      <c r="B82" s="8" t="s">
        <v>156</v>
      </c>
      <c r="C82" s="34">
        <f t="shared" si="32"/>
        <v>7955531</v>
      </c>
      <c r="D82" s="32"/>
      <c r="E82" s="32"/>
      <c r="F82" s="32"/>
      <c r="G82" s="82"/>
      <c r="H82" s="32"/>
      <c r="I82" s="32"/>
      <c r="J82" s="68">
        <v>3</v>
      </c>
      <c r="K82" s="32">
        <v>7955531</v>
      </c>
      <c r="L82" s="32"/>
      <c r="M82" s="32"/>
      <c r="N82" s="32"/>
      <c r="O82" s="32"/>
      <c r="P82" s="32"/>
      <c r="Q82" s="32"/>
      <c r="R82" s="32"/>
      <c r="S82" s="32"/>
      <c r="T82" s="36"/>
      <c r="U82" s="32"/>
      <c r="V82" s="34"/>
      <c r="W82" s="34"/>
      <c r="X82" s="34"/>
      <c r="Y82" s="13"/>
      <c r="Z82" s="12">
        <f t="shared" si="33"/>
        <v>7955531</v>
      </c>
      <c r="AA82" s="12">
        <f t="shared" si="34"/>
        <v>0</v>
      </c>
    </row>
    <row r="83" spans="1:29" s="11" customFormat="1" ht="21" customHeight="1" x14ac:dyDescent="0.25">
      <c r="A83" s="33">
        <f t="shared" si="35"/>
        <v>44</v>
      </c>
      <c r="B83" s="8" t="s">
        <v>151</v>
      </c>
      <c r="C83" s="34">
        <f t="shared" ref="C83" si="36">D83+K83+M83+O83+Q83+S83+U83+V83+W83+X83</f>
        <v>2330090</v>
      </c>
      <c r="D83" s="32"/>
      <c r="E83" s="32"/>
      <c r="F83" s="32"/>
      <c r="G83" s="82"/>
      <c r="H83" s="32"/>
      <c r="I83" s="32"/>
      <c r="J83" s="68">
        <v>1</v>
      </c>
      <c r="K83" s="32">
        <v>2330090</v>
      </c>
      <c r="L83" s="32"/>
      <c r="M83" s="32"/>
      <c r="N83" s="32"/>
      <c r="O83" s="32"/>
      <c r="P83" s="32"/>
      <c r="Q83" s="32"/>
      <c r="R83" s="32"/>
      <c r="S83" s="32"/>
      <c r="T83" s="36"/>
      <c r="U83" s="32"/>
      <c r="V83" s="34"/>
      <c r="W83" s="34"/>
      <c r="X83" s="34"/>
      <c r="Y83" s="13"/>
      <c r="Z83" s="12">
        <f t="shared" ref="Z83:Z130" si="37">E83+F83+G83+H83+I83+K83+M83+O83+Q83+S83+U83+V83+W83+X83</f>
        <v>2330090</v>
      </c>
      <c r="AA83" s="12">
        <f t="shared" ref="AA83:AA130" si="38">Z83-C83</f>
        <v>0</v>
      </c>
    </row>
    <row r="84" spans="1:29" s="11" customFormat="1" ht="21" customHeight="1" x14ac:dyDescent="0.25">
      <c r="A84" s="197" t="s">
        <v>17</v>
      </c>
      <c r="B84" s="198"/>
      <c r="C84" s="34">
        <f>SUM(C69:C83)</f>
        <v>102100090</v>
      </c>
      <c r="D84" s="34"/>
      <c r="E84" s="34"/>
      <c r="F84" s="34"/>
      <c r="G84" s="34"/>
      <c r="H84" s="34"/>
      <c r="I84" s="34"/>
      <c r="J84" s="109">
        <f t="shared" ref="J84:M84" si="39">SUM(J69:J83)</f>
        <v>32</v>
      </c>
      <c r="K84" s="110">
        <f t="shared" si="39"/>
        <v>84790722</v>
      </c>
      <c r="L84" s="110">
        <f t="shared" si="39"/>
        <v>1908</v>
      </c>
      <c r="M84" s="110">
        <f t="shared" si="39"/>
        <v>7409359</v>
      </c>
      <c r="N84" s="34"/>
      <c r="O84" s="34"/>
      <c r="P84" s="110">
        <f t="shared" ref="P84:Q84" si="40">SUM(P69:P83)</f>
        <v>5301.6399999999994</v>
      </c>
      <c r="Q84" s="110">
        <f t="shared" si="40"/>
        <v>9900009</v>
      </c>
      <c r="R84" s="34"/>
      <c r="S84" s="34"/>
      <c r="T84" s="34"/>
      <c r="U84" s="34"/>
      <c r="V84" s="34"/>
      <c r="W84" s="34"/>
      <c r="X84" s="34"/>
      <c r="Y84" s="13"/>
      <c r="Z84" s="12">
        <f t="shared" si="37"/>
        <v>102100090</v>
      </c>
      <c r="AA84" s="12">
        <f t="shared" si="38"/>
        <v>0</v>
      </c>
      <c r="AB84" s="12"/>
    </row>
    <row r="85" spans="1:29" s="11" customFormat="1" ht="21" customHeight="1" x14ac:dyDescent="0.25">
      <c r="A85" s="192" t="s">
        <v>21</v>
      </c>
      <c r="B85" s="193"/>
      <c r="C85" s="194"/>
      <c r="D85" s="199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1"/>
      <c r="Y85" s="13"/>
      <c r="Z85" s="12">
        <f t="shared" si="37"/>
        <v>0</v>
      </c>
      <c r="AA85" s="12">
        <f t="shared" si="38"/>
        <v>0</v>
      </c>
    </row>
    <row r="86" spans="1:29" s="11" customFormat="1" ht="21" customHeight="1" x14ac:dyDescent="0.2">
      <c r="A86" s="33">
        <f>A83+1</f>
        <v>45</v>
      </c>
      <c r="B86" s="8" t="s">
        <v>161</v>
      </c>
      <c r="C86" s="112">
        <f>D86+K86+M86+O86+Q86+S86+U86+V86+W86+X86</f>
        <v>5778036</v>
      </c>
      <c r="D86" s="112"/>
      <c r="E86" s="112"/>
      <c r="F86" s="112"/>
      <c r="G86" s="112"/>
      <c r="H86" s="112"/>
      <c r="I86" s="112"/>
      <c r="J86" s="111">
        <v>2</v>
      </c>
      <c r="K86" s="88">
        <v>5778036</v>
      </c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3"/>
      <c r="Z86" s="12">
        <f t="shared" ref="Z86" si="41">E86+F86+G86+H86+I86+K86+M86+O86+Q86+S86+U86+V86+W86+X86</f>
        <v>5778036</v>
      </c>
      <c r="AA86" s="12">
        <f t="shared" ref="AA86" si="42">Z86-C86</f>
        <v>0</v>
      </c>
    </row>
    <row r="87" spans="1:29" s="11" customFormat="1" ht="21" customHeight="1" x14ac:dyDescent="0.2">
      <c r="A87" s="33">
        <f>A86+1</f>
        <v>46</v>
      </c>
      <c r="B87" s="8" t="s">
        <v>160</v>
      </c>
      <c r="C87" s="34">
        <f t="shared" ref="C87" si="43">D87+K87+M87+O87+Q87+S87+U87+V87+W87+X87</f>
        <v>5773378</v>
      </c>
      <c r="D87" s="34"/>
      <c r="E87" s="34"/>
      <c r="F87" s="34"/>
      <c r="G87" s="34"/>
      <c r="H87" s="34"/>
      <c r="I87" s="34"/>
      <c r="J87" s="59">
        <v>2</v>
      </c>
      <c r="K87" s="88">
        <v>5773378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13"/>
      <c r="Z87" s="12">
        <f t="shared" si="37"/>
        <v>5773378</v>
      </c>
      <c r="AA87" s="12">
        <f t="shared" si="38"/>
        <v>0</v>
      </c>
    </row>
    <row r="88" spans="1:29" s="11" customFormat="1" ht="21" customHeight="1" x14ac:dyDescent="0.25">
      <c r="A88" s="197" t="s">
        <v>17</v>
      </c>
      <c r="B88" s="198"/>
      <c r="C88" s="34">
        <f>SUM(C86:C87)</f>
        <v>11551414</v>
      </c>
      <c r="D88" s="34"/>
      <c r="E88" s="34"/>
      <c r="F88" s="34"/>
      <c r="G88" s="34"/>
      <c r="H88" s="34"/>
      <c r="I88" s="34"/>
      <c r="J88" s="115">
        <f t="shared" ref="J88:K88" si="44">SUM(J86:J87)</f>
        <v>4</v>
      </c>
      <c r="K88" s="112">
        <f t="shared" si="44"/>
        <v>11551414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13"/>
      <c r="Z88" s="12">
        <f t="shared" si="37"/>
        <v>11551414</v>
      </c>
      <c r="AA88" s="12">
        <f t="shared" si="38"/>
        <v>0</v>
      </c>
      <c r="AB88" s="12"/>
    </row>
    <row r="89" spans="1:29" s="11" customFormat="1" ht="21" customHeight="1" x14ac:dyDescent="0.25">
      <c r="A89" s="192" t="s">
        <v>22</v>
      </c>
      <c r="B89" s="194"/>
      <c r="C89" s="60">
        <f>C84+C88</f>
        <v>113651504</v>
      </c>
      <c r="D89" s="60"/>
      <c r="E89" s="60"/>
      <c r="F89" s="60"/>
      <c r="G89" s="60"/>
      <c r="H89" s="60"/>
      <c r="I89" s="60"/>
      <c r="J89" s="63">
        <f>J84+J88</f>
        <v>36</v>
      </c>
      <c r="K89" s="60">
        <f>K84+K88</f>
        <v>96342136</v>
      </c>
      <c r="L89" s="60">
        <f>L84+L88</f>
        <v>1908</v>
      </c>
      <c r="M89" s="60">
        <f>M84+M88</f>
        <v>7409359</v>
      </c>
      <c r="N89" s="60"/>
      <c r="O89" s="60"/>
      <c r="P89" s="60">
        <f>P84+P88</f>
        <v>5301.6399999999994</v>
      </c>
      <c r="Q89" s="60">
        <f>Q84+Q88</f>
        <v>9900009</v>
      </c>
      <c r="R89" s="60"/>
      <c r="S89" s="60"/>
      <c r="T89" s="60"/>
      <c r="U89" s="60"/>
      <c r="V89" s="60"/>
      <c r="W89" s="60"/>
      <c r="X89" s="60"/>
      <c r="Y89" s="13"/>
      <c r="Z89" s="12">
        <f t="shared" si="37"/>
        <v>113651504</v>
      </c>
      <c r="AA89" s="12">
        <f t="shared" si="38"/>
        <v>0</v>
      </c>
      <c r="AB89" s="89"/>
      <c r="AC89" s="75"/>
    </row>
    <row r="90" spans="1:29" s="11" customFormat="1" ht="21" customHeight="1" x14ac:dyDescent="0.25">
      <c r="A90" s="202" t="s">
        <v>56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4"/>
      <c r="Y90" s="13"/>
      <c r="Z90" s="12">
        <f t="shared" si="37"/>
        <v>0</v>
      </c>
      <c r="AA90" s="12">
        <f t="shared" si="38"/>
        <v>0</v>
      </c>
      <c r="AB90" s="75"/>
      <c r="AC90" s="75"/>
    </row>
    <row r="91" spans="1:29" s="11" customFormat="1" ht="21" customHeight="1" x14ac:dyDescent="0.25">
      <c r="A91" s="192" t="s">
        <v>181</v>
      </c>
      <c r="B91" s="193"/>
      <c r="C91" s="194"/>
      <c r="D91" s="199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1"/>
      <c r="Y91" s="13"/>
      <c r="Z91" s="12">
        <f t="shared" ref="Z91:Z96" si="45">E91+F91+G91+H91+I91+K91+M91+O91+Q91+S91+U91+V91+W91+X91</f>
        <v>0</v>
      </c>
      <c r="AA91" s="12">
        <f t="shared" ref="AA91:AA96" si="46">Z91-C91</f>
        <v>0</v>
      </c>
      <c r="AB91" s="75"/>
    </row>
    <row r="92" spans="1:29" s="11" customFormat="1" ht="21" customHeight="1" x14ac:dyDescent="0.25">
      <c r="A92" s="33">
        <f>A87+1</f>
        <v>47</v>
      </c>
      <c r="B92" s="8" t="s">
        <v>182</v>
      </c>
      <c r="C92" s="34">
        <f t="shared" ref="C92" si="47">D92+K92+M92+O92+Q92+S92+U92+V92+W92+X92</f>
        <v>1049422</v>
      </c>
      <c r="D92" s="32"/>
      <c r="E92" s="32"/>
      <c r="F92" s="32"/>
      <c r="G92" s="32"/>
      <c r="H92" s="32"/>
      <c r="I92" s="32"/>
      <c r="J92" s="32"/>
      <c r="K92" s="32"/>
      <c r="L92" s="32"/>
      <c r="M92" s="34"/>
      <c r="N92" s="32"/>
      <c r="O92" s="32"/>
      <c r="P92" s="32"/>
      <c r="Q92" s="32"/>
      <c r="R92" s="32"/>
      <c r="S92" s="32"/>
      <c r="T92" s="32"/>
      <c r="U92" s="32"/>
      <c r="V92" s="32"/>
      <c r="W92" s="32">
        <f>606562+442860</f>
        <v>1049422</v>
      </c>
      <c r="X92" s="32"/>
      <c r="Y92" s="13" t="s">
        <v>252</v>
      </c>
      <c r="Z92" s="12">
        <f t="shared" si="45"/>
        <v>1049422</v>
      </c>
      <c r="AA92" s="12">
        <f t="shared" si="46"/>
        <v>0</v>
      </c>
      <c r="AB92" s="75"/>
    </row>
    <row r="93" spans="1:29" s="11" customFormat="1" ht="21" customHeight="1" x14ac:dyDescent="0.25">
      <c r="A93" s="197" t="s">
        <v>17</v>
      </c>
      <c r="B93" s="198"/>
      <c r="C93" s="32">
        <f>SUM(C92)</f>
        <v>1049422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>
        <f t="shared" ref="W93" si="48">SUM(W92)</f>
        <v>1049422</v>
      </c>
      <c r="X93" s="32"/>
      <c r="Y93" s="13"/>
      <c r="Z93" s="12">
        <f t="shared" si="45"/>
        <v>1049422</v>
      </c>
      <c r="AA93" s="12">
        <f t="shared" si="46"/>
        <v>0</v>
      </c>
      <c r="AB93" s="12"/>
    </row>
    <row r="94" spans="1:29" s="11" customFormat="1" ht="21" customHeight="1" x14ac:dyDescent="0.25">
      <c r="A94" s="192" t="s">
        <v>183</v>
      </c>
      <c r="B94" s="193"/>
      <c r="C94" s="194"/>
      <c r="D94" s="199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1"/>
      <c r="Y94" s="13"/>
      <c r="Z94" s="12">
        <f t="shared" si="45"/>
        <v>0</v>
      </c>
      <c r="AA94" s="12">
        <f t="shared" si="46"/>
        <v>0</v>
      </c>
      <c r="AB94" s="75"/>
    </row>
    <row r="95" spans="1:29" s="11" customFormat="1" ht="21" customHeight="1" x14ac:dyDescent="0.25">
      <c r="A95" s="33">
        <f>A92+1</f>
        <v>48</v>
      </c>
      <c r="B95" s="8" t="s">
        <v>184</v>
      </c>
      <c r="C95" s="34">
        <f>D95+K95+M95+O95+Q95+S95+U95+V95+W95+X95</f>
        <v>900033</v>
      </c>
      <c r="D95" s="32"/>
      <c r="E95" s="32"/>
      <c r="F95" s="32"/>
      <c r="G95" s="32"/>
      <c r="H95" s="32"/>
      <c r="I95" s="32"/>
      <c r="J95" s="32"/>
      <c r="K95" s="32"/>
      <c r="L95" s="32">
        <v>337.5</v>
      </c>
      <c r="M95" s="34">
        <v>900033</v>
      </c>
      <c r="N95" s="32"/>
      <c r="O95" s="32"/>
      <c r="P95" s="32"/>
      <c r="Q95" s="34"/>
      <c r="R95" s="32"/>
      <c r="S95" s="32"/>
      <c r="T95" s="32"/>
      <c r="U95" s="32"/>
      <c r="V95" s="32"/>
      <c r="W95" s="32"/>
      <c r="X95" s="32"/>
      <c r="Y95" s="13"/>
      <c r="Z95" s="12">
        <f t="shared" si="45"/>
        <v>900033</v>
      </c>
      <c r="AA95" s="12">
        <f t="shared" si="46"/>
        <v>0</v>
      </c>
      <c r="AB95" s="75"/>
    </row>
    <row r="96" spans="1:29" s="11" customFormat="1" ht="21" customHeight="1" x14ac:dyDescent="0.25">
      <c r="A96" s="197" t="s">
        <v>17</v>
      </c>
      <c r="B96" s="198"/>
      <c r="C96" s="32">
        <f>SUM(C95)</f>
        <v>900033</v>
      </c>
      <c r="D96" s="32"/>
      <c r="E96" s="32"/>
      <c r="F96" s="32"/>
      <c r="G96" s="32"/>
      <c r="H96" s="32"/>
      <c r="I96" s="32"/>
      <c r="J96" s="32"/>
      <c r="K96" s="32"/>
      <c r="L96" s="32">
        <f>SUM(L95)</f>
        <v>337.5</v>
      </c>
      <c r="M96" s="32">
        <f>SUM(M95)</f>
        <v>900033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13"/>
      <c r="Z96" s="12">
        <f t="shared" si="45"/>
        <v>900033</v>
      </c>
      <c r="AA96" s="12">
        <f t="shared" si="46"/>
        <v>0</v>
      </c>
      <c r="AB96" s="12"/>
    </row>
    <row r="97" spans="1:29" s="11" customFormat="1" ht="21" customHeight="1" x14ac:dyDescent="0.25">
      <c r="A97" s="192" t="s">
        <v>57</v>
      </c>
      <c r="B97" s="193"/>
      <c r="C97" s="194"/>
      <c r="D97" s="199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1"/>
      <c r="Y97" s="13"/>
      <c r="Z97" s="12">
        <f t="shared" si="37"/>
        <v>0</v>
      </c>
      <c r="AA97" s="12">
        <f t="shared" si="38"/>
        <v>0</v>
      </c>
      <c r="AB97" s="75"/>
      <c r="AC97" s="75"/>
    </row>
    <row r="98" spans="1:29" s="11" customFormat="1" ht="21" customHeight="1" x14ac:dyDescent="0.25">
      <c r="A98" s="33">
        <f>A95+1</f>
        <v>49</v>
      </c>
      <c r="B98" s="8" t="s">
        <v>170</v>
      </c>
      <c r="C98" s="136">
        <f t="shared" ref="C98:C107" si="49">D98+K98+M98+O98+Q98+S98+U98+V98+W98+X98</f>
        <v>3650899</v>
      </c>
      <c r="D98" s="136"/>
      <c r="E98" s="137"/>
      <c r="F98" s="137"/>
      <c r="G98" s="137"/>
      <c r="H98" s="137"/>
      <c r="I98" s="137"/>
      <c r="J98" s="137"/>
      <c r="K98" s="137"/>
      <c r="L98" s="137"/>
      <c r="M98" s="136"/>
      <c r="N98" s="137"/>
      <c r="O98" s="137"/>
      <c r="P98" s="137">
        <v>1325</v>
      </c>
      <c r="Q98" s="137">
        <v>3650899</v>
      </c>
      <c r="R98" s="32"/>
      <c r="S98" s="32"/>
      <c r="T98" s="32"/>
      <c r="U98" s="32"/>
      <c r="V98" s="60"/>
      <c r="W98" s="32"/>
      <c r="X98" s="32"/>
      <c r="Y98" s="13"/>
      <c r="Z98" s="12">
        <f t="shared" ref="Z98:Z107" si="50">E98+F98+G98+H98+I98+K98+M98+O98+Q98+S98+U98+V98+W98+X98</f>
        <v>3650899</v>
      </c>
      <c r="AA98" s="12">
        <f t="shared" ref="AA98:AA107" si="51">Z98-C98</f>
        <v>0</v>
      </c>
      <c r="AB98" s="75"/>
    </row>
    <row r="99" spans="1:29" s="11" customFormat="1" ht="21" customHeight="1" x14ac:dyDescent="0.25">
      <c r="A99" s="33">
        <f>A98+1</f>
        <v>50</v>
      </c>
      <c r="B99" s="8" t="s">
        <v>171</v>
      </c>
      <c r="C99" s="136">
        <f t="shared" si="49"/>
        <v>1978302.47</v>
      </c>
      <c r="D99" s="136"/>
      <c r="E99" s="137"/>
      <c r="F99" s="137"/>
      <c r="G99" s="137"/>
      <c r="H99" s="137"/>
      <c r="I99" s="137"/>
      <c r="J99" s="137"/>
      <c r="K99" s="137"/>
      <c r="L99" s="137"/>
      <c r="M99" s="136"/>
      <c r="N99" s="137"/>
      <c r="O99" s="137"/>
      <c r="P99" s="137">
        <v>558.79999999999995</v>
      </c>
      <c r="Q99" s="137">
        <v>1978302.47</v>
      </c>
      <c r="R99" s="32"/>
      <c r="S99" s="32"/>
      <c r="T99" s="32"/>
      <c r="U99" s="32"/>
      <c r="V99" s="60"/>
      <c r="W99" s="32"/>
      <c r="X99" s="32"/>
      <c r="Y99" s="13"/>
      <c r="Z99" s="12">
        <f t="shared" si="50"/>
        <v>1978302.47</v>
      </c>
      <c r="AA99" s="12">
        <f t="shared" si="51"/>
        <v>0</v>
      </c>
      <c r="AB99" s="75"/>
    </row>
    <row r="100" spans="1:29" s="11" customFormat="1" ht="21" customHeight="1" x14ac:dyDescent="0.25">
      <c r="A100" s="33">
        <f t="shared" ref="A100:A114" si="52">A99+1</f>
        <v>51</v>
      </c>
      <c r="B100" s="8" t="s">
        <v>172</v>
      </c>
      <c r="C100" s="136">
        <f t="shared" si="49"/>
        <v>1001784.51</v>
      </c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>
        <v>311.39999999999998</v>
      </c>
      <c r="Q100" s="136">
        <v>1001784.51</v>
      </c>
      <c r="R100" s="32"/>
      <c r="S100" s="32"/>
      <c r="T100" s="32"/>
      <c r="U100" s="32"/>
      <c r="V100" s="60"/>
      <c r="W100" s="32"/>
      <c r="X100" s="32"/>
      <c r="Y100" s="13"/>
      <c r="Z100" s="12">
        <f t="shared" si="50"/>
        <v>1001784.51</v>
      </c>
      <c r="AA100" s="12">
        <f t="shared" si="51"/>
        <v>0</v>
      </c>
      <c r="AB100" s="12"/>
    </row>
    <row r="101" spans="1:29" s="11" customFormat="1" ht="21" customHeight="1" x14ac:dyDescent="0.25">
      <c r="A101" s="33">
        <f t="shared" si="52"/>
        <v>52</v>
      </c>
      <c r="B101" s="8" t="s">
        <v>173</v>
      </c>
      <c r="C101" s="136">
        <f t="shared" si="49"/>
        <v>3687251.4699999997</v>
      </c>
      <c r="D101" s="136"/>
      <c r="E101" s="137"/>
      <c r="F101" s="137"/>
      <c r="G101" s="137"/>
      <c r="H101" s="137"/>
      <c r="I101" s="137"/>
      <c r="J101" s="137"/>
      <c r="K101" s="137"/>
      <c r="L101" s="137">
        <v>512</v>
      </c>
      <c r="M101" s="137">
        <v>1708949</v>
      </c>
      <c r="N101" s="137"/>
      <c r="O101" s="137"/>
      <c r="P101" s="137">
        <v>558.79999999999995</v>
      </c>
      <c r="Q101" s="136">
        <v>1978302.47</v>
      </c>
      <c r="R101" s="32"/>
      <c r="S101" s="32"/>
      <c r="T101" s="32"/>
      <c r="U101" s="32"/>
      <c r="V101" s="60"/>
      <c r="W101" s="32"/>
      <c r="X101" s="32"/>
      <c r="Y101" s="13"/>
      <c r="Z101" s="12">
        <f t="shared" si="50"/>
        <v>3687251.4699999997</v>
      </c>
      <c r="AA101" s="12">
        <f t="shared" si="51"/>
        <v>0</v>
      </c>
      <c r="AB101" s="12"/>
    </row>
    <row r="102" spans="1:29" s="11" customFormat="1" ht="21" customHeight="1" x14ac:dyDescent="0.25">
      <c r="A102" s="33">
        <f t="shared" si="52"/>
        <v>53</v>
      </c>
      <c r="B102" s="8" t="s">
        <v>174</v>
      </c>
      <c r="C102" s="34">
        <f t="shared" si="49"/>
        <v>1000864</v>
      </c>
      <c r="D102" s="34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558.79999999999995</v>
      </c>
      <c r="Q102" s="34">
        <v>1000864</v>
      </c>
      <c r="R102" s="32"/>
      <c r="S102" s="32"/>
      <c r="T102" s="32"/>
      <c r="U102" s="32"/>
      <c r="V102" s="60"/>
      <c r="W102" s="32"/>
      <c r="X102" s="32"/>
      <c r="Y102" s="13"/>
      <c r="Z102" s="12">
        <f t="shared" si="50"/>
        <v>1000864</v>
      </c>
      <c r="AA102" s="12">
        <f t="shared" si="51"/>
        <v>0</v>
      </c>
      <c r="AB102" s="75"/>
    </row>
    <row r="103" spans="1:29" s="11" customFormat="1" ht="21" customHeight="1" x14ac:dyDescent="0.25">
      <c r="A103" s="33">
        <f t="shared" si="52"/>
        <v>54</v>
      </c>
      <c r="B103" s="8" t="s">
        <v>162</v>
      </c>
      <c r="C103" s="34">
        <f t="shared" si="49"/>
        <v>9186943</v>
      </c>
      <c r="D103" s="34"/>
      <c r="E103" s="32"/>
      <c r="F103" s="32"/>
      <c r="G103" s="32"/>
      <c r="H103" s="32"/>
      <c r="I103" s="32"/>
      <c r="J103" s="32"/>
      <c r="K103" s="32"/>
      <c r="L103" s="34">
        <v>971.8</v>
      </c>
      <c r="M103" s="34">
        <v>3439938</v>
      </c>
      <c r="N103" s="34"/>
      <c r="O103" s="32"/>
      <c r="P103" s="34">
        <v>1618.3</v>
      </c>
      <c r="Q103" s="34">
        <v>5747005</v>
      </c>
      <c r="R103" s="32"/>
      <c r="S103" s="32"/>
      <c r="T103" s="32"/>
      <c r="U103" s="32"/>
      <c r="V103" s="60"/>
      <c r="W103" s="34"/>
      <c r="X103" s="34"/>
      <c r="Y103" s="13"/>
      <c r="Z103" s="12">
        <f t="shared" si="50"/>
        <v>9186943</v>
      </c>
      <c r="AA103" s="12">
        <f t="shared" si="51"/>
        <v>0</v>
      </c>
      <c r="AB103" s="13"/>
      <c r="AC103" s="75"/>
    </row>
    <row r="104" spans="1:29" s="11" customFormat="1" ht="21" customHeight="1" x14ac:dyDescent="0.25">
      <c r="A104" s="33">
        <f t="shared" si="52"/>
        <v>55</v>
      </c>
      <c r="B104" s="8" t="s">
        <v>175</v>
      </c>
      <c r="C104" s="34">
        <f t="shared" si="49"/>
        <v>1138587</v>
      </c>
      <c r="D104" s="34"/>
      <c r="E104" s="32"/>
      <c r="F104" s="32"/>
      <c r="G104" s="32"/>
      <c r="H104" s="32"/>
      <c r="I104" s="32"/>
      <c r="J104" s="32"/>
      <c r="K104" s="32"/>
      <c r="L104" s="32"/>
      <c r="M104" s="34"/>
      <c r="N104" s="32"/>
      <c r="O104" s="32"/>
      <c r="P104" s="32"/>
      <c r="Q104" s="34"/>
      <c r="R104" s="32"/>
      <c r="S104" s="32"/>
      <c r="T104" s="32"/>
      <c r="U104" s="32"/>
      <c r="V104" s="60"/>
      <c r="W104" s="32">
        <v>1138587</v>
      </c>
      <c r="X104" s="32"/>
      <c r="Y104" s="13" t="s">
        <v>248</v>
      </c>
      <c r="Z104" s="12">
        <f t="shared" si="50"/>
        <v>1138587</v>
      </c>
      <c r="AA104" s="12">
        <f t="shared" si="51"/>
        <v>0</v>
      </c>
      <c r="AB104" s="12"/>
    </row>
    <row r="105" spans="1:29" s="11" customFormat="1" ht="21" customHeight="1" x14ac:dyDescent="0.25">
      <c r="A105" s="33">
        <f t="shared" si="52"/>
        <v>56</v>
      </c>
      <c r="B105" s="8" t="s">
        <v>176</v>
      </c>
      <c r="C105" s="34">
        <f t="shared" si="49"/>
        <v>1138587</v>
      </c>
      <c r="D105" s="34"/>
      <c r="E105" s="32"/>
      <c r="F105" s="32"/>
      <c r="G105" s="32"/>
      <c r="H105" s="32"/>
      <c r="I105" s="32"/>
      <c r="J105" s="32"/>
      <c r="K105" s="32"/>
      <c r="L105" s="32"/>
      <c r="M105" s="34"/>
      <c r="N105" s="32"/>
      <c r="O105" s="32"/>
      <c r="P105" s="32"/>
      <c r="Q105" s="34"/>
      <c r="R105" s="32"/>
      <c r="S105" s="32"/>
      <c r="T105" s="32"/>
      <c r="U105" s="32"/>
      <c r="V105" s="60"/>
      <c r="W105" s="32">
        <v>1138587</v>
      </c>
      <c r="X105" s="32"/>
      <c r="Y105" s="13" t="s">
        <v>248</v>
      </c>
      <c r="Z105" s="12">
        <f t="shared" si="50"/>
        <v>1138587</v>
      </c>
      <c r="AA105" s="12">
        <f t="shared" si="51"/>
        <v>0</v>
      </c>
      <c r="AB105" s="12"/>
    </row>
    <row r="106" spans="1:29" s="11" customFormat="1" ht="21" customHeight="1" x14ac:dyDescent="0.25">
      <c r="A106" s="33">
        <f t="shared" si="52"/>
        <v>57</v>
      </c>
      <c r="B106" s="8" t="s">
        <v>177</v>
      </c>
      <c r="C106" s="34">
        <f t="shared" si="49"/>
        <v>1353534</v>
      </c>
      <c r="D106" s="34"/>
      <c r="E106" s="32"/>
      <c r="F106" s="32"/>
      <c r="G106" s="32"/>
      <c r="H106" s="32"/>
      <c r="I106" s="32"/>
      <c r="J106" s="32"/>
      <c r="K106" s="32"/>
      <c r="L106" s="32"/>
      <c r="M106" s="34"/>
      <c r="N106" s="32"/>
      <c r="O106" s="32"/>
      <c r="P106" s="32"/>
      <c r="Q106" s="32"/>
      <c r="R106" s="32"/>
      <c r="S106" s="32"/>
      <c r="T106" s="60"/>
      <c r="U106" s="32"/>
      <c r="V106" s="60"/>
      <c r="W106" s="32">
        <v>1353534</v>
      </c>
      <c r="X106" s="32"/>
      <c r="Y106" s="13" t="s">
        <v>248</v>
      </c>
      <c r="Z106" s="12">
        <f t="shared" si="50"/>
        <v>1353534</v>
      </c>
      <c r="AA106" s="12">
        <f t="shared" si="51"/>
        <v>0</v>
      </c>
      <c r="AB106" s="75"/>
    </row>
    <row r="107" spans="1:29" s="11" customFormat="1" ht="21" customHeight="1" x14ac:dyDescent="0.25">
      <c r="A107" s="33">
        <f t="shared" si="52"/>
        <v>58</v>
      </c>
      <c r="B107" s="8" t="s">
        <v>178</v>
      </c>
      <c r="C107" s="34">
        <f t="shared" si="49"/>
        <v>1528108</v>
      </c>
      <c r="D107" s="34"/>
      <c r="E107" s="32"/>
      <c r="F107" s="32"/>
      <c r="G107" s="32"/>
      <c r="H107" s="32"/>
      <c r="I107" s="32"/>
      <c r="J107" s="32"/>
      <c r="K107" s="32"/>
      <c r="L107" s="32"/>
      <c r="M107" s="34"/>
      <c r="N107" s="32"/>
      <c r="O107" s="34"/>
      <c r="P107" s="32"/>
      <c r="Q107" s="32"/>
      <c r="R107" s="32"/>
      <c r="S107" s="32"/>
      <c r="T107" s="60"/>
      <c r="U107" s="32"/>
      <c r="V107" s="60"/>
      <c r="W107" s="32">
        <v>1528108</v>
      </c>
      <c r="X107" s="32"/>
      <c r="Y107" s="13" t="s">
        <v>248</v>
      </c>
      <c r="Z107" s="12">
        <f t="shared" si="50"/>
        <v>1528108</v>
      </c>
      <c r="AA107" s="12">
        <f t="shared" si="51"/>
        <v>0</v>
      </c>
      <c r="AB107" s="75"/>
    </row>
    <row r="108" spans="1:29" s="11" customFormat="1" ht="21" customHeight="1" x14ac:dyDescent="0.25">
      <c r="A108" s="33">
        <f t="shared" si="52"/>
        <v>59</v>
      </c>
      <c r="B108" s="8" t="s">
        <v>163</v>
      </c>
      <c r="C108" s="34">
        <f t="shared" ref="C108:C113" si="53">D108+K108+M108+O108+Q108+S108+U108+V108+W108+X108</f>
        <v>1056319</v>
      </c>
      <c r="D108" s="34"/>
      <c r="E108" s="32"/>
      <c r="F108" s="32"/>
      <c r="G108" s="32"/>
      <c r="H108" s="32"/>
      <c r="I108" s="32"/>
      <c r="J108" s="32"/>
      <c r="K108" s="32"/>
      <c r="L108" s="34">
        <v>324.10000000000002</v>
      </c>
      <c r="M108" s="34">
        <v>1056319</v>
      </c>
      <c r="N108" s="34"/>
      <c r="O108" s="32"/>
      <c r="P108" s="34"/>
      <c r="Q108" s="34"/>
      <c r="R108" s="32"/>
      <c r="S108" s="32"/>
      <c r="T108" s="32"/>
      <c r="U108" s="32"/>
      <c r="V108" s="60"/>
      <c r="W108" s="34"/>
      <c r="X108" s="34"/>
      <c r="Y108" s="13"/>
      <c r="Z108" s="12">
        <f t="shared" si="37"/>
        <v>1056319</v>
      </c>
      <c r="AA108" s="12">
        <f t="shared" si="38"/>
        <v>0</v>
      </c>
      <c r="AB108" s="13"/>
      <c r="AC108" s="75"/>
    </row>
    <row r="109" spans="1:29" s="11" customFormat="1" ht="21" customHeight="1" x14ac:dyDescent="0.25">
      <c r="A109" s="33">
        <f t="shared" si="52"/>
        <v>60</v>
      </c>
      <c r="B109" s="8" t="s">
        <v>164</v>
      </c>
      <c r="C109" s="34">
        <f t="shared" si="53"/>
        <v>5190976</v>
      </c>
      <c r="D109" s="34"/>
      <c r="E109" s="32"/>
      <c r="F109" s="32"/>
      <c r="G109" s="32"/>
      <c r="H109" s="32"/>
      <c r="I109" s="32"/>
      <c r="J109" s="32"/>
      <c r="K109" s="32"/>
      <c r="L109" s="34">
        <v>558.51</v>
      </c>
      <c r="M109" s="34">
        <v>1713195</v>
      </c>
      <c r="N109" s="34"/>
      <c r="O109" s="32"/>
      <c r="P109" s="34">
        <v>1210.5999999999999</v>
      </c>
      <c r="Q109" s="34">
        <v>3477781</v>
      </c>
      <c r="R109" s="32"/>
      <c r="S109" s="32"/>
      <c r="T109" s="32"/>
      <c r="U109" s="32"/>
      <c r="V109" s="60"/>
      <c r="W109" s="34"/>
      <c r="X109" s="34"/>
      <c r="Y109" s="13"/>
      <c r="Z109" s="12">
        <f t="shared" si="37"/>
        <v>5190976</v>
      </c>
      <c r="AA109" s="12">
        <f t="shared" si="38"/>
        <v>0</v>
      </c>
      <c r="AB109" s="12"/>
    </row>
    <row r="110" spans="1:29" s="11" customFormat="1" ht="21" customHeight="1" x14ac:dyDescent="0.25">
      <c r="A110" s="33">
        <f t="shared" si="52"/>
        <v>61</v>
      </c>
      <c r="B110" s="8" t="s">
        <v>165</v>
      </c>
      <c r="C110" s="34">
        <f t="shared" si="53"/>
        <v>6278337</v>
      </c>
      <c r="D110" s="34"/>
      <c r="E110" s="32"/>
      <c r="F110" s="32"/>
      <c r="G110" s="32"/>
      <c r="H110" s="32"/>
      <c r="I110" s="32"/>
      <c r="J110" s="32"/>
      <c r="K110" s="32"/>
      <c r="L110" s="34">
        <v>850.4</v>
      </c>
      <c r="M110" s="34">
        <v>4890652</v>
      </c>
      <c r="N110" s="34"/>
      <c r="O110" s="32"/>
      <c r="P110" s="34"/>
      <c r="Q110" s="34"/>
      <c r="R110" s="32"/>
      <c r="S110" s="32"/>
      <c r="T110" s="32"/>
      <c r="U110" s="32"/>
      <c r="V110" s="60"/>
      <c r="W110" s="34">
        <v>1387685</v>
      </c>
      <c r="X110" s="34"/>
      <c r="Y110" s="13" t="s">
        <v>248</v>
      </c>
      <c r="Z110" s="12">
        <f t="shared" si="37"/>
        <v>6278337</v>
      </c>
      <c r="AA110" s="12">
        <f t="shared" si="38"/>
        <v>0</v>
      </c>
      <c r="AB110" s="12"/>
    </row>
    <row r="111" spans="1:29" s="11" customFormat="1" ht="21" customHeight="1" x14ac:dyDescent="0.25">
      <c r="A111" s="33">
        <f t="shared" si="52"/>
        <v>62</v>
      </c>
      <c r="B111" s="8" t="s">
        <v>167</v>
      </c>
      <c r="C111" s="34">
        <f t="shared" si="53"/>
        <v>5260117</v>
      </c>
      <c r="D111" s="34"/>
      <c r="E111" s="32"/>
      <c r="F111" s="32"/>
      <c r="G111" s="32"/>
      <c r="H111" s="32"/>
      <c r="I111" s="32"/>
      <c r="J111" s="32"/>
      <c r="K111" s="32"/>
      <c r="L111" s="32">
        <v>535.4</v>
      </c>
      <c r="M111" s="34">
        <v>1675937</v>
      </c>
      <c r="N111" s="32"/>
      <c r="O111" s="32"/>
      <c r="P111" s="32">
        <v>1228.0999999999999</v>
      </c>
      <c r="Q111" s="32">
        <v>3584180</v>
      </c>
      <c r="R111" s="32"/>
      <c r="S111" s="32"/>
      <c r="T111" s="32"/>
      <c r="U111" s="32"/>
      <c r="V111" s="32"/>
      <c r="W111" s="32"/>
      <c r="X111" s="32"/>
      <c r="Y111" s="13"/>
      <c r="Z111" s="12">
        <f t="shared" si="37"/>
        <v>5260117</v>
      </c>
      <c r="AA111" s="12">
        <f t="shared" si="38"/>
        <v>0</v>
      </c>
      <c r="AB111" s="75"/>
    </row>
    <row r="112" spans="1:29" s="11" customFormat="1" ht="21" customHeight="1" x14ac:dyDescent="0.25">
      <c r="A112" s="33">
        <f t="shared" si="52"/>
        <v>63</v>
      </c>
      <c r="B112" s="8" t="s">
        <v>168</v>
      </c>
      <c r="C112" s="34">
        <f t="shared" si="53"/>
        <v>7140874</v>
      </c>
      <c r="D112" s="34"/>
      <c r="E112" s="32"/>
      <c r="F112" s="32"/>
      <c r="G112" s="32"/>
      <c r="H112" s="32"/>
      <c r="I112" s="32"/>
      <c r="J112" s="32"/>
      <c r="K112" s="32"/>
      <c r="L112" s="32">
        <v>825.8</v>
      </c>
      <c r="M112" s="34">
        <v>2518549</v>
      </c>
      <c r="N112" s="32"/>
      <c r="O112" s="32"/>
      <c r="P112" s="32">
        <v>1701</v>
      </c>
      <c r="Q112" s="34">
        <v>4622325</v>
      </c>
      <c r="R112" s="32"/>
      <c r="S112" s="32"/>
      <c r="T112" s="32"/>
      <c r="U112" s="32"/>
      <c r="V112" s="60"/>
      <c r="W112" s="32"/>
      <c r="X112" s="32"/>
      <c r="Y112" s="13"/>
      <c r="Z112" s="12">
        <f t="shared" si="37"/>
        <v>7140874</v>
      </c>
      <c r="AA112" s="12">
        <f t="shared" si="38"/>
        <v>0</v>
      </c>
      <c r="AB112" s="12"/>
    </row>
    <row r="113" spans="1:29" s="11" customFormat="1" ht="21" customHeight="1" x14ac:dyDescent="0.25">
      <c r="A113" s="33">
        <f t="shared" si="52"/>
        <v>64</v>
      </c>
      <c r="B113" s="8" t="s">
        <v>169</v>
      </c>
      <c r="C113" s="34">
        <f t="shared" si="53"/>
        <v>5158726</v>
      </c>
      <c r="D113" s="34"/>
      <c r="E113" s="32"/>
      <c r="F113" s="32"/>
      <c r="G113" s="32"/>
      <c r="H113" s="32"/>
      <c r="I113" s="32"/>
      <c r="J113" s="32"/>
      <c r="K113" s="32"/>
      <c r="L113" s="32">
        <v>535.4</v>
      </c>
      <c r="M113" s="32">
        <v>1675937</v>
      </c>
      <c r="N113" s="32"/>
      <c r="O113" s="32"/>
      <c r="P113" s="32">
        <v>1228.0999999999999</v>
      </c>
      <c r="Q113" s="32">
        <v>3482789</v>
      </c>
      <c r="R113" s="32"/>
      <c r="S113" s="32"/>
      <c r="T113" s="32"/>
      <c r="U113" s="32"/>
      <c r="V113" s="60"/>
      <c r="W113" s="32"/>
      <c r="X113" s="32"/>
      <c r="Y113" s="13"/>
      <c r="Z113" s="12">
        <f t="shared" si="37"/>
        <v>5158726</v>
      </c>
      <c r="AA113" s="12">
        <f t="shared" si="38"/>
        <v>0</v>
      </c>
      <c r="AB113" s="75"/>
    </row>
    <row r="114" spans="1:29" s="11" customFormat="1" ht="21" customHeight="1" x14ac:dyDescent="0.25">
      <c r="A114" s="33">
        <f t="shared" si="52"/>
        <v>65</v>
      </c>
      <c r="B114" s="8" t="s">
        <v>166</v>
      </c>
      <c r="C114" s="34">
        <f>D114+K114+M114+O114+Q114+S114+U114+V114+W114+X114</f>
        <v>5119461</v>
      </c>
      <c r="D114" s="34"/>
      <c r="E114" s="32"/>
      <c r="F114" s="32"/>
      <c r="G114" s="32"/>
      <c r="H114" s="32"/>
      <c r="I114" s="32"/>
      <c r="J114" s="32"/>
      <c r="K114" s="32"/>
      <c r="L114" s="32">
        <v>850.4</v>
      </c>
      <c r="M114" s="34">
        <v>2355748</v>
      </c>
      <c r="N114" s="32"/>
      <c r="O114" s="32"/>
      <c r="P114" s="32">
        <v>1699</v>
      </c>
      <c r="Q114" s="32">
        <v>2763713</v>
      </c>
      <c r="R114" s="32"/>
      <c r="S114" s="32"/>
      <c r="T114" s="60"/>
      <c r="U114" s="60"/>
      <c r="V114" s="34"/>
      <c r="W114" s="34"/>
      <c r="X114" s="34"/>
      <c r="Y114" s="13"/>
      <c r="Z114" s="12">
        <f>E114+F114+G114+H114+I114+K114+M114+O114+Q114+S114+U114+V114+W114+X114</f>
        <v>5119461</v>
      </c>
      <c r="AA114" s="12">
        <f>Z114-C114</f>
        <v>0</v>
      </c>
      <c r="AB114" s="75"/>
    </row>
    <row r="115" spans="1:29" s="11" customFormat="1" ht="21" customHeight="1" x14ac:dyDescent="0.25">
      <c r="A115" s="197" t="s">
        <v>17</v>
      </c>
      <c r="B115" s="198"/>
      <c r="C115" s="32">
        <f>SUM(C98:C114)</f>
        <v>60869670.450000003</v>
      </c>
      <c r="D115" s="32"/>
      <c r="E115" s="32"/>
      <c r="F115" s="32"/>
      <c r="G115" s="32"/>
      <c r="H115" s="32"/>
      <c r="I115" s="32"/>
      <c r="J115" s="32"/>
      <c r="K115" s="32"/>
      <c r="L115" s="114">
        <f t="shared" ref="L115:M115" si="54">SUM(L98:L114)</f>
        <v>5963.8099999999995</v>
      </c>
      <c r="M115" s="114">
        <f t="shared" si="54"/>
        <v>21035224</v>
      </c>
      <c r="N115" s="32"/>
      <c r="O115" s="32"/>
      <c r="P115" s="114">
        <f t="shared" ref="P115:Q115" si="55">SUM(P98:P114)</f>
        <v>11997.900000000001</v>
      </c>
      <c r="Q115" s="114">
        <f t="shared" si="55"/>
        <v>33287945.449999999</v>
      </c>
      <c r="R115" s="32"/>
      <c r="S115" s="32"/>
      <c r="T115" s="32"/>
      <c r="U115" s="32"/>
      <c r="V115" s="32"/>
      <c r="W115" s="114">
        <f>SUM(W98:W114)</f>
        <v>6546501</v>
      </c>
      <c r="X115" s="32"/>
      <c r="Y115" s="13"/>
      <c r="Z115" s="12">
        <f t="shared" si="37"/>
        <v>60869670.450000003</v>
      </c>
      <c r="AA115" s="12">
        <f t="shared" si="38"/>
        <v>0</v>
      </c>
      <c r="AB115" s="12"/>
    </row>
    <row r="116" spans="1:29" s="11" customFormat="1" ht="21" customHeight="1" x14ac:dyDescent="0.25">
      <c r="A116" s="192" t="s">
        <v>58</v>
      </c>
      <c r="B116" s="193"/>
      <c r="C116" s="194"/>
      <c r="D116" s="199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1"/>
      <c r="Y116" s="13"/>
      <c r="Z116" s="12">
        <f t="shared" si="37"/>
        <v>0</v>
      </c>
      <c r="AA116" s="12">
        <f t="shared" si="38"/>
        <v>0</v>
      </c>
      <c r="AB116" s="75"/>
    </row>
    <row r="117" spans="1:29" s="11" customFormat="1" ht="21" customHeight="1" x14ac:dyDescent="0.25">
      <c r="A117" s="33">
        <f>A114+1</f>
        <v>66</v>
      </c>
      <c r="B117" s="8" t="s">
        <v>179</v>
      </c>
      <c r="C117" s="34">
        <f>D117+K117+M117+O117+Q117+S117+U117+V117+W117+X117</f>
        <v>12856976</v>
      </c>
      <c r="D117" s="32"/>
      <c r="E117" s="32"/>
      <c r="F117" s="32"/>
      <c r="G117" s="32"/>
      <c r="H117" s="32"/>
      <c r="I117" s="32"/>
      <c r="J117" s="35">
        <v>5</v>
      </c>
      <c r="K117" s="90">
        <v>12856976</v>
      </c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13"/>
      <c r="Z117" s="12">
        <f t="shared" si="37"/>
        <v>12856976</v>
      </c>
      <c r="AA117" s="12">
        <f t="shared" si="38"/>
        <v>0</v>
      </c>
      <c r="AB117" s="75"/>
    </row>
    <row r="118" spans="1:29" s="11" customFormat="1" ht="21" customHeight="1" x14ac:dyDescent="0.25">
      <c r="A118" s="33">
        <f>A117+1</f>
        <v>67</v>
      </c>
      <c r="B118" s="8" t="s">
        <v>180</v>
      </c>
      <c r="C118" s="34">
        <f>D118+K118+M118+O118+Q118+S118+U118+V118+W118+X118</f>
        <v>5189741</v>
      </c>
      <c r="D118" s="32"/>
      <c r="E118" s="32"/>
      <c r="F118" s="32"/>
      <c r="G118" s="32"/>
      <c r="H118" s="32"/>
      <c r="I118" s="32"/>
      <c r="J118" s="35">
        <v>2</v>
      </c>
      <c r="K118" s="90">
        <v>5189741</v>
      </c>
      <c r="L118" s="32"/>
      <c r="M118" s="34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13"/>
      <c r="Z118" s="12">
        <f t="shared" si="37"/>
        <v>5189741</v>
      </c>
      <c r="AA118" s="12">
        <f t="shared" si="38"/>
        <v>0</v>
      </c>
      <c r="AB118" s="75"/>
    </row>
    <row r="119" spans="1:29" s="11" customFormat="1" ht="21" customHeight="1" x14ac:dyDescent="0.25">
      <c r="A119" s="197" t="s">
        <v>17</v>
      </c>
      <c r="B119" s="198"/>
      <c r="C119" s="32">
        <f>SUM(C117:C118)</f>
        <v>18046717</v>
      </c>
      <c r="D119" s="32"/>
      <c r="E119" s="32"/>
      <c r="F119" s="32"/>
      <c r="G119" s="32"/>
      <c r="H119" s="32"/>
      <c r="I119" s="32"/>
      <c r="J119" s="33">
        <f t="shared" ref="J119:K119" si="56">SUM(J117:J118)</f>
        <v>7</v>
      </c>
      <c r="K119" s="32">
        <f t="shared" si="56"/>
        <v>18046717</v>
      </c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3"/>
      <c r="Z119" s="12">
        <f t="shared" si="37"/>
        <v>18046717</v>
      </c>
      <c r="AA119" s="12">
        <f t="shared" si="38"/>
        <v>0</v>
      </c>
      <c r="AB119" s="12"/>
    </row>
    <row r="120" spans="1:29" s="11" customFormat="1" ht="21" customHeight="1" x14ac:dyDescent="0.25">
      <c r="A120" s="192" t="s">
        <v>59</v>
      </c>
      <c r="B120" s="194"/>
      <c r="C120" s="60">
        <f>C93+C96+C115+C119</f>
        <v>80865842.450000003</v>
      </c>
      <c r="D120" s="60"/>
      <c r="E120" s="60"/>
      <c r="F120" s="60"/>
      <c r="G120" s="60"/>
      <c r="H120" s="60"/>
      <c r="I120" s="60"/>
      <c r="J120" s="63">
        <f t="shared" ref="J120:M120" si="57">J93+J96+J115+J119</f>
        <v>7</v>
      </c>
      <c r="K120" s="113">
        <f t="shared" si="57"/>
        <v>18046717</v>
      </c>
      <c r="L120" s="113">
        <f t="shared" si="57"/>
        <v>6301.3099999999995</v>
      </c>
      <c r="M120" s="113">
        <f t="shared" si="57"/>
        <v>21935257</v>
      </c>
      <c r="N120" s="60"/>
      <c r="O120" s="60"/>
      <c r="P120" s="113">
        <f t="shared" ref="P120:Q120" si="58">P93+P96+P115+P119</f>
        <v>11997.900000000001</v>
      </c>
      <c r="Q120" s="113">
        <f t="shared" si="58"/>
        <v>33287945.449999999</v>
      </c>
      <c r="R120" s="60"/>
      <c r="S120" s="60"/>
      <c r="T120" s="60"/>
      <c r="U120" s="60"/>
      <c r="V120" s="60"/>
      <c r="W120" s="113">
        <f>W93+W96+W115+W119</f>
        <v>7595923</v>
      </c>
      <c r="X120" s="60"/>
      <c r="Y120" s="13"/>
      <c r="Z120" s="12">
        <f t="shared" si="37"/>
        <v>80865842.450000003</v>
      </c>
      <c r="AA120" s="12">
        <f t="shared" si="38"/>
        <v>0</v>
      </c>
      <c r="AB120" s="89"/>
      <c r="AC120" s="75"/>
    </row>
    <row r="121" spans="1:29" s="11" customFormat="1" ht="21" customHeight="1" x14ac:dyDescent="0.25">
      <c r="A121" s="202" t="s">
        <v>23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4"/>
      <c r="Y121" s="13"/>
      <c r="Z121" s="12">
        <f t="shared" si="37"/>
        <v>0</v>
      </c>
      <c r="AA121" s="12">
        <f t="shared" si="38"/>
        <v>0</v>
      </c>
    </row>
    <row r="122" spans="1:29" s="81" customFormat="1" ht="21" customHeight="1" x14ac:dyDescent="0.25">
      <c r="A122" s="192" t="s">
        <v>24</v>
      </c>
      <c r="B122" s="193"/>
      <c r="C122" s="194"/>
      <c r="D122" s="199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1"/>
      <c r="Y122" s="78"/>
      <c r="Z122" s="79">
        <f t="shared" si="37"/>
        <v>0</v>
      </c>
      <c r="AA122" s="79">
        <f t="shared" si="38"/>
        <v>0</v>
      </c>
    </row>
    <row r="123" spans="1:29" s="81" customFormat="1" ht="21" customHeight="1" x14ac:dyDescent="0.2">
      <c r="A123" s="35">
        <f>A118+1</f>
        <v>68</v>
      </c>
      <c r="B123" s="8" t="s">
        <v>185</v>
      </c>
      <c r="C123" s="34">
        <f t="shared" ref="C123:C129" si="59">D123+K123+M123+O123+Q123+S123+U123+V123+W123+X123</f>
        <v>1046383</v>
      </c>
      <c r="D123" s="34"/>
      <c r="E123" s="34"/>
      <c r="F123" s="34"/>
      <c r="G123" s="34"/>
      <c r="H123" s="34"/>
      <c r="I123" s="34"/>
      <c r="J123" s="35"/>
      <c r="K123" s="34"/>
      <c r="L123" s="34"/>
      <c r="M123" s="34"/>
      <c r="N123" s="34"/>
      <c r="O123" s="34"/>
      <c r="P123" s="34"/>
      <c r="Q123" s="6"/>
      <c r="R123" s="34"/>
      <c r="S123" s="34"/>
      <c r="T123" s="34">
        <v>294</v>
      </c>
      <c r="U123" s="34">
        <v>1046383</v>
      </c>
      <c r="V123" s="34"/>
      <c r="W123" s="34"/>
      <c r="X123" s="34"/>
      <c r="Y123" s="78"/>
      <c r="Z123" s="79">
        <f t="shared" si="37"/>
        <v>1046383</v>
      </c>
      <c r="AA123" s="79">
        <f t="shared" si="38"/>
        <v>0</v>
      </c>
    </row>
    <row r="124" spans="1:29" s="81" customFormat="1" ht="21" customHeight="1" x14ac:dyDescent="0.25">
      <c r="A124" s="35">
        <f>A123+1</f>
        <v>69</v>
      </c>
      <c r="B124" s="8" t="s">
        <v>188</v>
      </c>
      <c r="C124" s="34">
        <f>D124+K124+M124+O124+Q124+S124+U124+V124+W124+X124</f>
        <v>4196151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>
        <v>2500</v>
      </c>
      <c r="Q124" s="34">
        <v>4196151</v>
      </c>
      <c r="R124" s="34"/>
      <c r="S124" s="34"/>
      <c r="T124" s="34"/>
      <c r="U124" s="34"/>
      <c r="V124" s="34"/>
      <c r="W124" s="34"/>
      <c r="X124" s="34"/>
      <c r="Y124" s="78"/>
      <c r="Z124" s="79">
        <f>E124+F124+G124+H124+I124+K124+M124+O124+Q124+S124+U124+V124+W124+X124</f>
        <v>4196151</v>
      </c>
      <c r="AA124" s="79">
        <f>Z124-C124</f>
        <v>0</v>
      </c>
    </row>
    <row r="125" spans="1:29" s="81" customFormat="1" ht="21" customHeight="1" x14ac:dyDescent="0.25">
      <c r="A125" s="118">
        <f t="shared" ref="A125:A129" si="60">A124+1</f>
        <v>70</v>
      </c>
      <c r="B125" s="8" t="s">
        <v>187</v>
      </c>
      <c r="C125" s="34">
        <f>D125+K125+M125+O125+Q125+S125+U125+V125+W125+X125</f>
        <v>1001449</v>
      </c>
      <c r="D125" s="34"/>
      <c r="E125" s="34"/>
      <c r="F125" s="34"/>
      <c r="G125" s="34"/>
      <c r="H125" s="34"/>
      <c r="I125" s="34"/>
      <c r="J125" s="35"/>
      <c r="K125" s="34"/>
      <c r="L125" s="34"/>
      <c r="M125" s="34"/>
      <c r="N125" s="34"/>
      <c r="O125" s="34"/>
      <c r="P125" s="34"/>
      <c r="Q125" s="34"/>
      <c r="R125" s="34"/>
      <c r="S125" s="34"/>
      <c r="T125" s="34">
        <v>281</v>
      </c>
      <c r="U125" s="34">
        <v>1001449</v>
      </c>
      <c r="V125" s="34"/>
      <c r="W125" s="34"/>
      <c r="X125" s="34"/>
      <c r="Y125" s="78"/>
      <c r="Z125" s="79">
        <f>E125+F125+G125+H125+I125+K125+M125+O125+Q125+S125+U125+V125+W125+X125</f>
        <v>1001449</v>
      </c>
      <c r="AA125" s="79">
        <f>Z125-C125</f>
        <v>0</v>
      </c>
    </row>
    <row r="126" spans="1:29" s="81" customFormat="1" ht="21" customHeight="1" x14ac:dyDescent="0.25">
      <c r="A126" s="118">
        <f t="shared" si="60"/>
        <v>71</v>
      </c>
      <c r="B126" s="8" t="s">
        <v>186</v>
      </c>
      <c r="C126" s="34">
        <f t="shared" si="59"/>
        <v>2264200</v>
      </c>
      <c r="D126" s="34"/>
      <c r="E126" s="34"/>
      <c r="F126" s="34"/>
      <c r="G126" s="34"/>
      <c r="H126" s="34"/>
      <c r="I126" s="34"/>
      <c r="J126" s="35"/>
      <c r="K126" s="34"/>
      <c r="L126" s="34"/>
      <c r="M126" s="34"/>
      <c r="N126" s="34"/>
      <c r="O126" s="34"/>
      <c r="P126" s="34"/>
      <c r="Q126" s="34"/>
      <c r="R126" s="34"/>
      <c r="S126" s="34"/>
      <c r="T126" s="34">
        <v>370</v>
      </c>
      <c r="U126" s="34">
        <v>2264200</v>
      </c>
      <c r="V126" s="34"/>
      <c r="W126" s="34"/>
      <c r="X126" s="34"/>
      <c r="Y126" s="78"/>
      <c r="Z126" s="79">
        <f t="shared" si="37"/>
        <v>2264200</v>
      </c>
      <c r="AA126" s="79">
        <f t="shared" si="38"/>
        <v>0</v>
      </c>
    </row>
    <row r="127" spans="1:29" s="81" customFormat="1" ht="21" customHeight="1" x14ac:dyDescent="0.2">
      <c r="A127" s="118">
        <f t="shared" si="60"/>
        <v>72</v>
      </c>
      <c r="B127" s="8" t="s">
        <v>260</v>
      </c>
      <c r="C127" s="34">
        <f t="shared" si="59"/>
        <v>1309078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1"/>
      <c r="R127" s="34"/>
      <c r="S127" s="34"/>
      <c r="T127" s="34">
        <v>370</v>
      </c>
      <c r="U127" s="34">
        <v>1309078</v>
      </c>
      <c r="V127" s="34"/>
      <c r="W127" s="34"/>
      <c r="X127" s="34"/>
      <c r="Y127" s="78"/>
      <c r="Z127" s="79">
        <f t="shared" si="37"/>
        <v>1309078</v>
      </c>
      <c r="AA127" s="79">
        <f t="shared" si="38"/>
        <v>0</v>
      </c>
    </row>
    <row r="128" spans="1:29" s="81" customFormat="1" ht="21" customHeight="1" x14ac:dyDescent="0.25">
      <c r="A128" s="118">
        <f t="shared" si="60"/>
        <v>73</v>
      </c>
      <c r="B128" s="8" t="s">
        <v>189</v>
      </c>
      <c r="C128" s="34">
        <f t="shared" si="59"/>
        <v>2096451</v>
      </c>
      <c r="D128" s="34"/>
      <c r="E128" s="34"/>
      <c r="F128" s="34"/>
      <c r="G128" s="34"/>
      <c r="H128" s="34"/>
      <c r="I128" s="34"/>
      <c r="J128" s="35"/>
      <c r="K128" s="34"/>
      <c r="L128" s="34"/>
      <c r="M128" s="34"/>
      <c r="N128" s="34"/>
      <c r="O128" s="34"/>
      <c r="P128" s="34">
        <v>1064</v>
      </c>
      <c r="Q128" s="34">
        <v>2096451</v>
      </c>
      <c r="R128" s="34"/>
      <c r="S128" s="34"/>
      <c r="T128" s="34"/>
      <c r="U128" s="34"/>
      <c r="V128" s="34"/>
      <c r="W128" s="34"/>
      <c r="X128" s="34"/>
      <c r="Y128" s="78"/>
      <c r="Z128" s="79">
        <f t="shared" si="37"/>
        <v>2096451</v>
      </c>
      <c r="AA128" s="79">
        <f t="shared" si="38"/>
        <v>0</v>
      </c>
    </row>
    <row r="129" spans="1:29" s="81" customFormat="1" ht="21" customHeight="1" x14ac:dyDescent="0.25">
      <c r="A129" s="118">
        <f t="shared" si="60"/>
        <v>74</v>
      </c>
      <c r="B129" s="8" t="s">
        <v>190</v>
      </c>
      <c r="C129" s="34">
        <f t="shared" si="59"/>
        <v>2832843</v>
      </c>
      <c r="D129" s="34"/>
      <c r="E129" s="34"/>
      <c r="F129" s="34"/>
      <c r="G129" s="34"/>
      <c r="H129" s="34"/>
      <c r="I129" s="34"/>
      <c r="J129" s="35"/>
      <c r="K129" s="34"/>
      <c r="L129" s="34"/>
      <c r="M129" s="34"/>
      <c r="N129" s="34"/>
      <c r="O129" s="34"/>
      <c r="P129" s="34">
        <v>1506</v>
      </c>
      <c r="Q129" s="34">
        <v>2832843</v>
      </c>
      <c r="R129" s="34"/>
      <c r="S129" s="34"/>
      <c r="T129" s="34"/>
      <c r="U129" s="34"/>
      <c r="V129" s="34"/>
      <c r="W129" s="34"/>
      <c r="X129" s="34"/>
      <c r="Y129" s="78"/>
      <c r="Z129" s="79">
        <f t="shared" si="37"/>
        <v>2832843</v>
      </c>
      <c r="AA129" s="79">
        <f t="shared" si="38"/>
        <v>0</v>
      </c>
    </row>
    <row r="130" spans="1:29" s="81" customFormat="1" ht="21" customHeight="1" x14ac:dyDescent="0.25">
      <c r="A130" s="197" t="s">
        <v>17</v>
      </c>
      <c r="B130" s="198"/>
      <c r="C130" s="32">
        <f>SUM(C123:C129)</f>
        <v>14746555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119">
        <f t="shared" ref="P130:Q130" si="61">SUM(P123:P129)</f>
        <v>5070</v>
      </c>
      <c r="Q130" s="119">
        <f t="shared" si="61"/>
        <v>9125445</v>
      </c>
      <c r="R130" s="32"/>
      <c r="S130" s="32"/>
      <c r="T130" s="119">
        <f t="shared" ref="T130:U130" si="62">SUM(T123:T129)</f>
        <v>1315</v>
      </c>
      <c r="U130" s="119">
        <f t="shared" si="62"/>
        <v>5621110</v>
      </c>
      <c r="V130" s="32"/>
      <c r="W130" s="32"/>
      <c r="X130" s="32"/>
      <c r="Y130" s="78"/>
      <c r="Z130" s="79">
        <f t="shared" si="37"/>
        <v>14746555</v>
      </c>
      <c r="AA130" s="79">
        <f t="shared" si="38"/>
        <v>0</v>
      </c>
      <c r="AB130" s="79"/>
    </row>
    <row r="131" spans="1:29" s="11" customFormat="1" ht="21" customHeight="1" x14ac:dyDescent="0.25">
      <c r="A131" s="192" t="s">
        <v>25</v>
      </c>
      <c r="B131" s="194"/>
      <c r="C131" s="10">
        <f>C130</f>
        <v>14746555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f t="shared" ref="P131:U131" si="63">P130</f>
        <v>5070</v>
      </c>
      <c r="Q131" s="10">
        <f t="shared" si="63"/>
        <v>9125445</v>
      </c>
      <c r="R131" s="10"/>
      <c r="S131" s="10"/>
      <c r="T131" s="10">
        <f t="shared" si="63"/>
        <v>1315</v>
      </c>
      <c r="U131" s="10">
        <f t="shared" si="63"/>
        <v>5621110</v>
      </c>
      <c r="V131" s="10"/>
      <c r="W131" s="10"/>
      <c r="X131" s="10"/>
      <c r="Y131" s="13"/>
      <c r="Z131" s="12">
        <f t="shared" ref="Z131:Z194" si="64">E131+F131+G131+H131+I131+K131+M131+O131+Q131+S131+U131+V131+W131+X131</f>
        <v>14746555</v>
      </c>
      <c r="AA131" s="12">
        <f t="shared" ref="AA131:AA194" si="65">Z131-C131</f>
        <v>0</v>
      </c>
      <c r="AB131" s="91"/>
      <c r="AC131" s="75"/>
    </row>
    <row r="132" spans="1:29" s="11" customFormat="1" ht="21" customHeight="1" x14ac:dyDescent="0.25">
      <c r="A132" s="202" t="s">
        <v>60</v>
      </c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4"/>
      <c r="Y132" s="13"/>
      <c r="Z132" s="12">
        <f t="shared" si="64"/>
        <v>0</v>
      </c>
      <c r="AA132" s="12">
        <f t="shared" si="65"/>
        <v>0</v>
      </c>
      <c r="AB132" s="75"/>
    </row>
    <row r="133" spans="1:29" s="11" customFormat="1" ht="21" customHeight="1" x14ac:dyDescent="0.25">
      <c r="A133" s="192" t="s">
        <v>61</v>
      </c>
      <c r="B133" s="193"/>
      <c r="C133" s="194"/>
      <c r="D133" s="199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1"/>
      <c r="Y133" s="13"/>
      <c r="Z133" s="12">
        <f t="shared" si="64"/>
        <v>0</v>
      </c>
      <c r="AA133" s="12">
        <f t="shared" si="65"/>
        <v>0</v>
      </c>
      <c r="AB133" s="75"/>
    </row>
    <row r="134" spans="1:29" s="11" customFormat="1" ht="21" customHeight="1" x14ac:dyDescent="0.25">
      <c r="A134" s="35">
        <f>A129+1</f>
        <v>75</v>
      </c>
      <c r="B134" s="8" t="s">
        <v>191</v>
      </c>
      <c r="C134" s="34">
        <f>D134+K134+M134+O134+Q134+S134+U134+V134+W134+X134</f>
        <v>3138417</v>
      </c>
      <c r="D134" s="34">
        <f t="shared" ref="D134" si="66">E134+F134+G134+H134+I134</f>
        <v>1370383</v>
      </c>
      <c r="E134" s="34">
        <v>1370383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>
        <v>1810</v>
      </c>
      <c r="Q134" s="34">
        <v>1768034</v>
      </c>
      <c r="R134" s="34"/>
      <c r="S134" s="34"/>
      <c r="T134" s="34"/>
      <c r="U134" s="34"/>
      <c r="V134" s="34"/>
      <c r="W134" s="34"/>
      <c r="X134" s="34"/>
      <c r="Y134" s="13"/>
      <c r="Z134" s="12">
        <f t="shared" si="64"/>
        <v>3138417</v>
      </c>
      <c r="AA134" s="12">
        <f t="shared" si="65"/>
        <v>0</v>
      </c>
      <c r="AB134" s="12"/>
    </row>
    <row r="135" spans="1:29" s="11" customFormat="1" ht="21" customHeight="1" x14ac:dyDescent="0.25">
      <c r="A135" s="197" t="s">
        <v>17</v>
      </c>
      <c r="B135" s="198"/>
      <c r="C135" s="34">
        <f>SUM(C134)</f>
        <v>3138417</v>
      </c>
      <c r="D135" s="34">
        <f t="shared" ref="D135:Q135" si="67">SUM(D134)</f>
        <v>1370383</v>
      </c>
      <c r="E135" s="34">
        <f t="shared" si="67"/>
        <v>1370383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>
        <f t="shared" si="67"/>
        <v>1810</v>
      </c>
      <c r="Q135" s="34">
        <f t="shared" si="67"/>
        <v>1768034</v>
      </c>
      <c r="R135" s="34"/>
      <c r="S135" s="34"/>
      <c r="T135" s="34"/>
      <c r="U135" s="34"/>
      <c r="V135" s="34"/>
      <c r="W135" s="34"/>
      <c r="X135" s="34"/>
      <c r="Y135" s="13"/>
      <c r="Z135" s="12">
        <f t="shared" si="64"/>
        <v>3138417</v>
      </c>
      <c r="AA135" s="12">
        <f t="shared" si="65"/>
        <v>0</v>
      </c>
      <c r="AB135" s="12"/>
    </row>
    <row r="136" spans="1:29" s="11" customFormat="1" ht="21" customHeight="1" x14ac:dyDescent="0.25">
      <c r="A136" s="192" t="s">
        <v>192</v>
      </c>
      <c r="B136" s="193"/>
      <c r="C136" s="194"/>
      <c r="D136" s="199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1"/>
      <c r="Y136" s="13"/>
      <c r="Z136" s="12">
        <f t="shared" si="64"/>
        <v>0</v>
      </c>
      <c r="AA136" s="12">
        <f t="shared" si="65"/>
        <v>0</v>
      </c>
      <c r="AB136" s="75"/>
    </row>
    <row r="137" spans="1:29" s="11" customFormat="1" ht="21" customHeight="1" x14ac:dyDescent="0.25">
      <c r="A137" s="35">
        <f>A134+1</f>
        <v>76</v>
      </c>
      <c r="B137" s="8" t="s">
        <v>193</v>
      </c>
      <c r="C137" s="34">
        <f t="shared" ref="C137:C144" si="68">D137+K137+M137+O137+Q137+S137+U137+V137+W137+X137</f>
        <v>3991163</v>
      </c>
      <c r="D137" s="34"/>
      <c r="E137" s="34"/>
      <c r="F137" s="34"/>
      <c r="G137" s="34"/>
      <c r="H137" s="34"/>
      <c r="I137" s="34"/>
      <c r="J137" s="34"/>
      <c r="K137" s="34"/>
      <c r="L137" s="34">
        <v>1937</v>
      </c>
      <c r="M137" s="34">
        <v>3991163</v>
      </c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13"/>
      <c r="Z137" s="12">
        <f t="shared" si="64"/>
        <v>3991163</v>
      </c>
      <c r="AA137" s="12">
        <f t="shared" si="65"/>
        <v>0</v>
      </c>
      <c r="AB137" s="75"/>
    </row>
    <row r="138" spans="1:29" s="11" customFormat="1" ht="21" customHeight="1" x14ac:dyDescent="0.25">
      <c r="A138" s="35">
        <f>A137+1</f>
        <v>77</v>
      </c>
      <c r="B138" s="8" t="s">
        <v>194</v>
      </c>
      <c r="C138" s="34">
        <f t="shared" si="68"/>
        <v>3132431</v>
      </c>
      <c r="D138" s="34"/>
      <c r="E138" s="34"/>
      <c r="F138" s="34"/>
      <c r="G138" s="34"/>
      <c r="H138" s="34"/>
      <c r="I138" s="34"/>
      <c r="J138" s="34"/>
      <c r="K138" s="34"/>
      <c r="L138" s="34">
        <v>2015</v>
      </c>
      <c r="M138" s="34">
        <v>3132431</v>
      </c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13"/>
      <c r="Z138" s="12">
        <f t="shared" si="64"/>
        <v>3132431</v>
      </c>
      <c r="AA138" s="12">
        <f t="shared" si="65"/>
        <v>0</v>
      </c>
      <c r="AB138" s="12"/>
    </row>
    <row r="139" spans="1:29" s="11" customFormat="1" ht="21" customHeight="1" x14ac:dyDescent="0.25">
      <c r="A139" s="123">
        <f t="shared" ref="A139:A143" si="69">A138+1</f>
        <v>78</v>
      </c>
      <c r="B139" s="8" t="s">
        <v>196</v>
      </c>
      <c r="C139" s="34">
        <f>D139+K139+M139+O139+Q139+S139+U139+V139+W139+X139</f>
        <v>4085953</v>
      </c>
      <c r="D139" s="34">
        <f>E139+F139+G139+H139+I139</f>
        <v>4085953</v>
      </c>
      <c r="E139" s="34"/>
      <c r="F139" s="34">
        <v>2268129</v>
      </c>
      <c r="G139" s="34"/>
      <c r="H139" s="34">
        <v>1817824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13"/>
      <c r="Z139" s="12">
        <f>E139+F139+G139+H139+I139+K139+M139+O139+Q139+S139+U139+V139+W139+X139</f>
        <v>4085953</v>
      </c>
      <c r="AA139" s="12">
        <f>Z139-C139</f>
        <v>0</v>
      </c>
      <c r="AB139" s="12"/>
    </row>
    <row r="140" spans="1:29" s="11" customFormat="1" ht="21" customHeight="1" x14ac:dyDescent="0.25">
      <c r="A140" s="123">
        <f t="shared" si="69"/>
        <v>79</v>
      </c>
      <c r="B140" s="8" t="s">
        <v>197</v>
      </c>
      <c r="C140" s="34">
        <f>D140+K140+M140+O140+Q140+S140+U140+V140+W140+X140</f>
        <v>5825380</v>
      </c>
      <c r="D140" s="34">
        <f>E140+F140+G140+H140+I140</f>
        <v>5825380</v>
      </c>
      <c r="E140" s="34"/>
      <c r="F140" s="34">
        <v>3645844</v>
      </c>
      <c r="G140" s="34"/>
      <c r="H140" s="34">
        <v>2179536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13"/>
      <c r="Z140" s="12">
        <f>E140+F140+G140+H140+I140+K140+M140+O140+Q140+S140+U140+V140+W140+X140</f>
        <v>5825380</v>
      </c>
      <c r="AA140" s="12">
        <f>Z140-C140</f>
        <v>0</v>
      </c>
      <c r="AB140" s="12"/>
    </row>
    <row r="141" spans="1:29" s="11" customFormat="1" ht="21" customHeight="1" x14ac:dyDescent="0.25">
      <c r="A141" s="123">
        <f t="shared" si="69"/>
        <v>80</v>
      </c>
      <c r="B141" s="8" t="s">
        <v>195</v>
      </c>
      <c r="C141" s="34">
        <f t="shared" si="68"/>
        <v>1753728</v>
      </c>
      <c r="D141" s="34">
        <f t="shared" ref="D141:D144" si="70">E141+F141+G141+H141+I141</f>
        <v>1753728</v>
      </c>
      <c r="E141" s="34"/>
      <c r="F141" s="34">
        <v>1322440</v>
      </c>
      <c r="G141" s="34"/>
      <c r="H141" s="34">
        <v>431288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13"/>
      <c r="Z141" s="12">
        <f t="shared" si="64"/>
        <v>1753728</v>
      </c>
      <c r="AA141" s="12">
        <f t="shared" si="65"/>
        <v>0</v>
      </c>
      <c r="AB141" s="12"/>
    </row>
    <row r="142" spans="1:29" s="11" customFormat="1" ht="21" customHeight="1" x14ac:dyDescent="0.25">
      <c r="A142" s="123">
        <f t="shared" si="69"/>
        <v>81</v>
      </c>
      <c r="B142" s="8" t="s">
        <v>198</v>
      </c>
      <c r="C142" s="34">
        <f t="shared" si="68"/>
        <v>2055407</v>
      </c>
      <c r="D142" s="34">
        <f t="shared" si="70"/>
        <v>2055407</v>
      </c>
      <c r="E142" s="34"/>
      <c r="F142" s="34">
        <v>1416633</v>
      </c>
      <c r="G142" s="34"/>
      <c r="H142" s="34">
        <v>638774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13"/>
      <c r="Z142" s="12">
        <f t="shared" si="64"/>
        <v>2055407</v>
      </c>
      <c r="AA142" s="12">
        <f t="shared" si="65"/>
        <v>0</v>
      </c>
      <c r="AB142" s="12"/>
    </row>
    <row r="143" spans="1:29" s="11" customFormat="1" ht="21" customHeight="1" x14ac:dyDescent="0.25">
      <c r="A143" s="123">
        <f t="shared" si="69"/>
        <v>82</v>
      </c>
      <c r="B143" s="8" t="s">
        <v>199</v>
      </c>
      <c r="C143" s="34">
        <f t="shared" si="68"/>
        <v>1797037</v>
      </c>
      <c r="D143" s="34">
        <f t="shared" si="70"/>
        <v>1797037</v>
      </c>
      <c r="E143" s="34"/>
      <c r="F143" s="34">
        <v>1354324</v>
      </c>
      <c r="G143" s="34"/>
      <c r="H143" s="34">
        <v>442713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13"/>
      <c r="Z143" s="12">
        <f t="shared" si="64"/>
        <v>1797037</v>
      </c>
      <c r="AA143" s="12">
        <f t="shared" si="65"/>
        <v>0</v>
      </c>
      <c r="AB143" s="12"/>
    </row>
    <row r="144" spans="1:29" s="11" customFormat="1" ht="21" customHeight="1" x14ac:dyDescent="0.25">
      <c r="A144" s="35">
        <f t="shared" ref="A144" si="71">A143+1</f>
        <v>83</v>
      </c>
      <c r="B144" s="8" t="s">
        <v>200</v>
      </c>
      <c r="C144" s="34">
        <f t="shared" si="68"/>
        <v>6831069</v>
      </c>
      <c r="D144" s="34">
        <f t="shared" si="70"/>
        <v>6831069</v>
      </c>
      <c r="E144" s="34"/>
      <c r="F144" s="34">
        <v>4770325</v>
      </c>
      <c r="G144" s="34"/>
      <c r="H144" s="34">
        <v>2060744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13"/>
      <c r="Z144" s="12">
        <f t="shared" si="64"/>
        <v>6831069</v>
      </c>
      <c r="AA144" s="12">
        <f t="shared" si="65"/>
        <v>0</v>
      </c>
      <c r="AB144" s="12"/>
    </row>
    <row r="145" spans="1:29" s="11" customFormat="1" ht="21" customHeight="1" x14ac:dyDescent="0.25">
      <c r="A145" s="197" t="s">
        <v>17</v>
      </c>
      <c r="B145" s="198"/>
      <c r="C145" s="34">
        <f>SUM(C137:C144)</f>
        <v>29472168</v>
      </c>
      <c r="D145" s="34">
        <f>SUM(D137:D144)</f>
        <v>22348574</v>
      </c>
      <c r="E145" s="34"/>
      <c r="F145" s="34">
        <f>SUM(F137:F144)</f>
        <v>14777695</v>
      </c>
      <c r="G145" s="34"/>
      <c r="H145" s="34">
        <f>SUM(H137:H144)</f>
        <v>7570879</v>
      </c>
      <c r="I145" s="34"/>
      <c r="J145" s="34"/>
      <c r="K145" s="34"/>
      <c r="L145" s="34">
        <f>SUM(L137:L144)</f>
        <v>3952</v>
      </c>
      <c r="M145" s="34">
        <f>SUM(M137:M144)</f>
        <v>7123594</v>
      </c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13"/>
      <c r="Z145" s="12">
        <f t="shared" si="64"/>
        <v>29472168</v>
      </c>
      <c r="AA145" s="12">
        <f t="shared" si="65"/>
        <v>0</v>
      </c>
      <c r="AB145" s="12"/>
    </row>
    <row r="146" spans="1:29" s="11" customFormat="1" ht="21" customHeight="1" x14ac:dyDescent="0.25">
      <c r="A146" s="192" t="s">
        <v>62</v>
      </c>
      <c r="B146" s="194"/>
      <c r="C146" s="10">
        <f>C135+C145</f>
        <v>32610585</v>
      </c>
      <c r="D146" s="10">
        <f>D135+D145</f>
        <v>23718957</v>
      </c>
      <c r="E146" s="10">
        <f>E135+E145</f>
        <v>1370383</v>
      </c>
      <c r="F146" s="10">
        <f>F135+F145</f>
        <v>14777695</v>
      </c>
      <c r="G146" s="10"/>
      <c r="H146" s="10">
        <f>H135+H145</f>
        <v>7570879</v>
      </c>
      <c r="I146" s="10"/>
      <c r="J146" s="10"/>
      <c r="K146" s="10"/>
      <c r="L146" s="10">
        <f>L135+L145</f>
        <v>3952</v>
      </c>
      <c r="M146" s="10">
        <f>M135+M145</f>
        <v>7123594</v>
      </c>
      <c r="N146" s="10"/>
      <c r="O146" s="10"/>
      <c r="P146" s="10">
        <f>P135+P145</f>
        <v>1810</v>
      </c>
      <c r="Q146" s="10">
        <f>Q135+Q145</f>
        <v>1768034</v>
      </c>
      <c r="R146" s="10"/>
      <c r="S146" s="10"/>
      <c r="T146" s="10"/>
      <c r="U146" s="10"/>
      <c r="V146" s="10"/>
      <c r="W146" s="10"/>
      <c r="X146" s="10"/>
      <c r="Y146" s="13"/>
      <c r="Z146" s="12">
        <f t="shared" si="64"/>
        <v>32610585</v>
      </c>
      <c r="AA146" s="12">
        <f t="shared" si="65"/>
        <v>0</v>
      </c>
      <c r="AB146" s="12"/>
    </row>
    <row r="147" spans="1:29" s="11" customFormat="1" ht="21" customHeight="1" x14ac:dyDescent="0.25">
      <c r="A147" s="202" t="s">
        <v>26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4"/>
      <c r="Y147" s="13"/>
      <c r="Z147" s="12">
        <f t="shared" si="64"/>
        <v>0</v>
      </c>
      <c r="AA147" s="12">
        <f t="shared" si="65"/>
        <v>0</v>
      </c>
    </row>
    <row r="148" spans="1:29" s="11" customFormat="1" ht="21" customHeight="1" x14ac:dyDescent="0.25">
      <c r="A148" s="192" t="s">
        <v>27</v>
      </c>
      <c r="B148" s="193"/>
      <c r="C148" s="194"/>
      <c r="D148" s="199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1"/>
      <c r="Y148" s="13"/>
      <c r="Z148" s="12">
        <f t="shared" si="64"/>
        <v>0</v>
      </c>
      <c r="AA148" s="12">
        <f t="shared" si="65"/>
        <v>0</v>
      </c>
    </row>
    <row r="149" spans="1:29" s="11" customFormat="1" ht="21" customHeight="1" x14ac:dyDescent="0.25">
      <c r="A149" s="35">
        <f>A144+1</f>
        <v>84</v>
      </c>
      <c r="B149" s="38" t="s">
        <v>204</v>
      </c>
      <c r="C149" s="34">
        <f>D149+K149+M149+O149+Q149+S149+U149+V149+W149+X149</f>
        <v>14580957</v>
      </c>
      <c r="D149" s="34">
        <f>E149+F149+G149+H149+I149</f>
        <v>872141</v>
      </c>
      <c r="E149" s="34"/>
      <c r="F149" s="34"/>
      <c r="G149" s="34"/>
      <c r="H149" s="34"/>
      <c r="I149" s="34">
        <v>872141</v>
      </c>
      <c r="J149" s="34"/>
      <c r="K149" s="34"/>
      <c r="L149" s="34">
        <v>856</v>
      </c>
      <c r="M149" s="34">
        <v>1599185</v>
      </c>
      <c r="N149" s="34">
        <v>693</v>
      </c>
      <c r="O149" s="34">
        <v>1041904</v>
      </c>
      <c r="P149" s="34"/>
      <c r="Q149" s="34"/>
      <c r="R149" s="34"/>
      <c r="S149" s="34"/>
      <c r="T149" s="34">
        <v>1524</v>
      </c>
      <c r="U149" s="34">
        <v>10422310</v>
      </c>
      <c r="V149" s="34"/>
      <c r="W149" s="34">
        <f>275228+370189</f>
        <v>645417</v>
      </c>
      <c r="X149" s="34"/>
      <c r="Y149" s="13" t="s">
        <v>253</v>
      </c>
      <c r="Z149" s="12">
        <f>E149+F149+G149+H149+I149+K149+M149+O149+Q149+S149+U149+V149+W149+X149</f>
        <v>14580957</v>
      </c>
      <c r="AA149" s="12">
        <f>Z149-C149</f>
        <v>0</v>
      </c>
    </row>
    <row r="150" spans="1:29" s="11" customFormat="1" ht="21" customHeight="1" x14ac:dyDescent="0.25">
      <c r="A150" s="35">
        <f>A149+1</f>
        <v>85</v>
      </c>
      <c r="B150" s="38" t="s">
        <v>201</v>
      </c>
      <c r="C150" s="34">
        <f t="shared" ref="C150:C152" si="72">D150+K150+M150+O150+Q150+S150+U150+V150+W150+X150</f>
        <v>6410487</v>
      </c>
      <c r="D150" s="34">
        <f t="shared" ref="D150:D152" si="73">E150+F150+G150+H150+I150</f>
        <v>254122</v>
      </c>
      <c r="E150" s="34"/>
      <c r="F150" s="34"/>
      <c r="G150" s="34"/>
      <c r="H150" s="34"/>
      <c r="I150" s="34">
        <v>254122</v>
      </c>
      <c r="J150" s="39"/>
      <c r="K150" s="34"/>
      <c r="L150" s="34">
        <v>235.8</v>
      </c>
      <c r="M150" s="34">
        <v>2050568</v>
      </c>
      <c r="N150" s="34">
        <v>189.9</v>
      </c>
      <c r="O150" s="34">
        <v>1557831</v>
      </c>
      <c r="P150" s="34"/>
      <c r="Q150" s="34"/>
      <c r="R150" s="34"/>
      <c r="S150" s="34"/>
      <c r="T150" s="34">
        <v>382</v>
      </c>
      <c r="U150" s="34">
        <v>2218895</v>
      </c>
      <c r="V150" s="34"/>
      <c r="W150" s="34">
        <f>183942+145129</f>
        <v>329071</v>
      </c>
      <c r="X150" s="34"/>
      <c r="Y150" s="13" t="s">
        <v>253</v>
      </c>
      <c r="Z150" s="12">
        <f t="shared" si="64"/>
        <v>6410487</v>
      </c>
      <c r="AA150" s="12">
        <f t="shared" si="65"/>
        <v>0</v>
      </c>
    </row>
    <row r="151" spans="1:29" s="11" customFormat="1" ht="21" customHeight="1" x14ac:dyDescent="0.25">
      <c r="A151" s="35">
        <f>A150+1</f>
        <v>86</v>
      </c>
      <c r="B151" s="38" t="s">
        <v>202</v>
      </c>
      <c r="C151" s="34">
        <f t="shared" si="72"/>
        <v>6769957</v>
      </c>
      <c r="D151" s="34">
        <f t="shared" si="73"/>
        <v>254848</v>
      </c>
      <c r="E151" s="34"/>
      <c r="F151" s="34"/>
      <c r="G151" s="34"/>
      <c r="H151" s="34"/>
      <c r="I151" s="34">
        <v>254848</v>
      </c>
      <c r="J151" s="39"/>
      <c r="K151" s="34"/>
      <c r="L151" s="34">
        <v>235.8</v>
      </c>
      <c r="M151" s="34">
        <v>2035842</v>
      </c>
      <c r="N151" s="34">
        <v>189.9</v>
      </c>
      <c r="O151" s="34">
        <v>1549754</v>
      </c>
      <c r="P151" s="34"/>
      <c r="Q151" s="34"/>
      <c r="R151" s="34"/>
      <c r="S151" s="34"/>
      <c r="T151" s="34">
        <v>382</v>
      </c>
      <c r="U151" s="34">
        <v>2600442</v>
      </c>
      <c r="V151" s="34"/>
      <c r="W151" s="34">
        <f>183942+145129</f>
        <v>329071</v>
      </c>
      <c r="X151" s="34"/>
      <c r="Y151" s="13" t="s">
        <v>253</v>
      </c>
      <c r="Z151" s="12">
        <f t="shared" si="64"/>
        <v>6769957</v>
      </c>
      <c r="AA151" s="12">
        <f t="shared" si="65"/>
        <v>0</v>
      </c>
    </row>
    <row r="152" spans="1:29" s="11" customFormat="1" ht="21" customHeight="1" x14ac:dyDescent="0.25">
      <c r="A152" s="35">
        <f>A151+1</f>
        <v>87</v>
      </c>
      <c r="B152" s="38" t="s">
        <v>203</v>
      </c>
      <c r="C152" s="34">
        <f t="shared" si="72"/>
        <v>7397310</v>
      </c>
      <c r="D152" s="34">
        <f t="shared" si="73"/>
        <v>254122</v>
      </c>
      <c r="E152" s="34"/>
      <c r="F152" s="34"/>
      <c r="G152" s="34"/>
      <c r="H152" s="34"/>
      <c r="I152" s="34">
        <v>254122</v>
      </c>
      <c r="J152" s="39"/>
      <c r="K152" s="34"/>
      <c r="L152" s="34">
        <v>235.8</v>
      </c>
      <c r="M152" s="34">
        <v>2015265</v>
      </c>
      <c r="N152" s="34">
        <v>189.9</v>
      </c>
      <c r="O152" s="34">
        <v>2228677</v>
      </c>
      <c r="P152" s="34"/>
      <c r="Q152" s="34"/>
      <c r="R152" s="34"/>
      <c r="S152" s="34"/>
      <c r="T152" s="34">
        <v>382</v>
      </c>
      <c r="U152" s="34">
        <v>2570175</v>
      </c>
      <c r="V152" s="34"/>
      <c r="W152" s="34">
        <f>183942+145129</f>
        <v>329071</v>
      </c>
      <c r="X152" s="34"/>
      <c r="Y152" s="13" t="s">
        <v>253</v>
      </c>
      <c r="Z152" s="12">
        <f t="shared" si="64"/>
        <v>7397310</v>
      </c>
      <c r="AA152" s="12">
        <f t="shared" si="65"/>
        <v>0</v>
      </c>
    </row>
    <row r="153" spans="1:29" s="11" customFormat="1" ht="21" customHeight="1" x14ac:dyDescent="0.25">
      <c r="A153" s="197" t="s">
        <v>17</v>
      </c>
      <c r="B153" s="198"/>
      <c r="C153" s="34">
        <f>SUM(C149:C152)</f>
        <v>35158711</v>
      </c>
      <c r="D153" s="121">
        <f>SUM(D149:D152)</f>
        <v>1635233</v>
      </c>
      <c r="E153" s="34"/>
      <c r="F153" s="34"/>
      <c r="G153" s="34"/>
      <c r="H153" s="34"/>
      <c r="I153" s="121">
        <f>SUM(I149:I152)</f>
        <v>1635233</v>
      </c>
      <c r="J153" s="34"/>
      <c r="K153" s="34"/>
      <c r="L153" s="121">
        <f>SUM(L149:L152)</f>
        <v>1563.3999999999999</v>
      </c>
      <c r="M153" s="121">
        <f t="shared" ref="M153:O153" si="74">SUM(M149:M152)</f>
        <v>7700860</v>
      </c>
      <c r="N153" s="121">
        <f t="shared" si="74"/>
        <v>1262.7</v>
      </c>
      <c r="O153" s="121">
        <f t="shared" si="74"/>
        <v>6378166</v>
      </c>
      <c r="P153" s="34"/>
      <c r="Q153" s="34"/>
      <c r="R153" s="34"/>
      <c r="S153" s="34"/>
      <c r="T153" s="121">
        <f t="shared" ref="T153:U153" si="75">SUM(T149:T152)</f>
        <v>2670</v>
      </c>
      <c r="U153" s="121">
        <f t="shared" si="75"/>
        <v>17811822</v>
      </c>
      <c r="V153" s="34"/>
      <c r="W153" s="121">
        <f>SUM(W149:W152)</f>
        <v>1632630</v>
      </c>
      <c r="X153" s="34"/>
      <c r="Y153" s="13"/>
      <c r="Z153" s="12">
        <f t="shared" si="64"/>
        <v>35158711</v>
      </c>
      <c r="AA153" s="12">
        <f t="shared" si="65"/>
        <v>0</v>
      </c>
      <c r="AB153" s="12"/>
    </row>
    <row r="154" spans="1:29" s="92" customFormat="1" ht="21" customHeight="1" x14ac:dyDescent="0.25">
      <c r="A154" s="192" t="s">
        <v>205</v>
      </c>
      <c r="B154" s="193"/>
      <c r="C154" s="194"/>
      <c r="D154" s="199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1"/>
      <c r="Y154" s="13"/>
      <c r="Z154" s="12">
        <f t="shared" si="64"/>
        <v>0</v>
      </c>
      <c r="AA154" s="12">
        <f t="shared" si="65"/>
        <v>0</v>
      </c>
      <c r="AC154" s="11"/>
    </row>
    <row r="155" spans="1:29" s="92" customFormat="1" ht="21" customHeight="1" x14ac:dyDescent="0.25">
      <c r="A155" s="21">
        <f>A152+1</f>
        <v>88</v>
      </c>
      <c r="B155" s="8" t="s">
        <v>258</v>
      </c>
      <c r="C155" s="34">
        <f>D155+K155+M155+O155+Q155+S155+U155+V155+W155+X155</f>
        <v>11230185.02</v>
      </c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>
        <v>1390</v>
      </c>
      <c r="Q155" s="34">
        <v>4430002.0199999996</v>
      </c>
      <c r="R155" s="34"/>
      <c r="S155" s="34"/>
      <c r="T155" s="34">
        <v>1390</v>
      </c>
      <c r="U155" s="34">
        <v>6800183</v>
      </c>
      <c r="V155" s="34"/>
      <c r="W155" s="34"/>
      <c r="X155" s="34"/>
      <c r="Y155" s="13"/>
      <c r="Z155" s="12">
        <f>E155+F155+G155+H155+I155+K155+M155+O155+Q155+S155+U155+V155+W155+X155</f>
        <v>11230185.02</v>
      </c>
      <c r="AA155" s="12">
        <f>Z155-C155</f>
        <v>0</v>
      </c>
      <c r="AB155" s="12"/>
      <c r="AC155" s="11"/>
    </row>
    <row r="156" spans="1:29" s="92" customFormat="1" ht="21" customHeight="1" x14ac:dyDescent="0.25">
      <c r="A156" s="33">
        <f>A155+1</f>
        <v>89</v>
      </c>
      <c r="B156" s="8" t="s">
        <v>206</v>
      </c>
      <c r="C156" s="34">
        <f>D156+K156+M156+O156+Q156+S156+U156+V156+W156+X156</f>
        <v>4307767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>
        <v>920</v>
      </c>
      <c r="Q156" s="34">
        <v>795096</v>
      </c>
      <c r="R156" s="34"/>
      <c r="S156" s="34"/>
      <c r="T156" s="34">
        <v>718</v>
      </c>
      <c r="U156" s="34">
        <v>3512671</v>
      </c>
      <c r="V156" s="34"/>
      <c r="W156" s="34"/>
      <c r="X156" s="34"/>
      <c r="Y156" s="13"/>
      <c r="Z156" s="12">
        <f t="shared" si="64"/>
        <v>4307767</v>
      </c>
      <c r="AA156" s="12">
        <f t="shared" si="65"/>
        <v>0</v>
      </c>
      <c r="AB156" s="12"/>
      <c r="AC156" s="11"/>
    </row>
    <row r="157" spans="1:29" s="92" customFormat="1" ht="21" customHeight="1" x14ac:dyDescent="0.25">
      <c r="A157" s="21">
        <f>A156+1</f>
        <v>90</v>
      </c>
      <c r="B157" s="8" t="s">
        <v>207</v>
      </c>
      <c r="C157" s="34">
        <f t="shared" ref="C157" si="76">D157+K157+M157+O157+Q157+S157+U157+V157+W157+X157</f>
        <v>2790634</v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>
        <v>710</v>
      </c>
      <c r="Q157" s="34">
        <v>638704</v>
      </c>
      <c r="R157" s="34"/>
      <c r="S157" s="34"/>
      <c r="T157" s="34">
        <v>560</v>
      </c>
      <c r="U157" s="34">
        <v>2151930</v>
      </c>
      <c r="V157" s="34"/>
      <c r="W157" s="34"/>
      <c r="X157" s="34"/>
      <c r="Y157" s="13"/>
      <c r="Z157" s="12">
        <f t="shared" si="64"/>
        <v>2790634</v>
      </c>
      <c r="AA157" s="12">
        <f t="shared" si="65"/>
        <v>0</v>
      </c>
      <c r="AB157" s="12"/>
      <c r="AC157" s="11"/>
    </row>
    <row r="158" spans="1:29" s="93" customFormat="1" ht="21" customHeight="1" x14ac:dyDescent="0.25">
      <c r="A158" s="197" t="s">
        <v>17</v>
      </c>
      <c r="B158" s="198"/>
      <c r="C158" s="34">
        <f>SUM(C155:C157)</f>
        <v>18328586.02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121">
        <f t="shared" ref="P158:Q158" si="77">SUM(P155:P157)</f>
        <v>3020</v>
      </c>
      <c r="Q158" s="121">
        <f t="shared" si="77"/>
        <v>5863802.0199999996</v>
      </c>
      <c r="R158" s="34"/>
      <c r="S158" s="34"/>
      <c r="T158" s="121">
        <f t="shared" ref="T158:U158" si="78">SUM(T155:T157)</f>
        <v>2668</v>
      </c>
      <c r="U158" s="121">
        <f t="shared" si="78"/>
        <v>12464784</v>
      </c>
      <c r="V158" s="34"/>
      <c r="W158" s="34"/>
      <c r="X158" s="34"/>
      <c r="Y158" s="13"/>
      <c r="Z158" s="12">
        <f t="shared" si="64"/>
        <v>18328586.02</v>
      </c>
      <c r="AA158" s="12">
        <f t="shared" si="65"/>
        <v>0</v>
      </c>
      <c r="AB158" s="12"/>
      <c r="AC158" s="11"/>
    </row>
    <row r="159" spans="1:29" s="11" customFormat="1" ht="21" customHeight="1" x14ac:dyDescent="0.25">
      <c r="A159" s="192" t="s">
        <v>208</v>
      </c>
      <c r="B159" s="193"/>
      <c r="C159" s="194"/>
      <c r="D159" s="199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1"/>
      <c r="Y159" s="13"/>
      <c r="Z159" s="12">
        <f t="shared" si="64"/>
        <v>0</v>
      </c>
      <c r="AA159" s="12">
        <f t="shared" si="65"/>
        <v>0</v>
      </c>
      <c r="AB159" s="12"/>
    </row>
    <row r="160" spans="1:29" s="11" customFormat="1" ht="21" customHeight="1" x14ac:dyDescent="0.25">
      <c r="A160" s="35">
        <f>A157+1</f>
        <v>91</v>
      </c>
      <c r="B160" s="8" t="s">
        <v>210</v>
      </c>
      <c r="C160" s="34">
        <f>D160+K160+M160+O160+Q160+S160+U160+V160+W160+X160</f>
        <v>3406974</v>
      </c>
      <c r="D160" s="34"/>
      <c r="E160" s="34"/>
      <c r="F160" s="34"/>
      <c r="G160" s="34"/>
      <c r="H160" s="34"/>
      <c r="I160" s="34"/>
      <c r="J160" s="34"/>
      <c r="K160" s="34"/>
      <c r="L160" s="34">
        <v>405</v>
      </c>
      <c r="M160" s="34">
        <v>3406974</v>
      </c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13"/>
      <c r="Z160" s="12">
        <f>E160+F160+G160+H160+I160+K160+M160+O160+Q160+S160+U160+V160+W160+X160</f>
        <v>3406974</v>
      </c>
      <c r="AA160" s="12">
        <f>Z160-C160</f>
        <v>0</v>
      </c>
      <c r="AB160" s="12"/>
    </row>
    <row r="161" spans="1:29" s="11" customFormat="1" ht="21" customHeight="1" x14ac:dyDescent="0.25">
      <c r="A161" s="35">
        <f t="shared" ref="A161:A162" si="79">A160+1</f>
        <v>92</v>
      </c>
      <c r="B161" s="8" t="s">
        <v>211</v>
      </c>
      <c r="C161" s="34">
        <f t="shared" ref="C161" si="80">D161+K161+M161+O161+Q161+S161+U161+V161+W161+X161</f>
        <v>5020948</v>
      </c>
      <c r="D161" s="34"/>
      <c r="E161" s="34"/>
      <c r="F161" s="34"/>
      <c r="G161" s="34"/>
      <c r="H161" s="34"/>
      <c r="I161" s="34"/>
      <c r="J161" s="34"/>
      <c r="K161" s="34"/>
      <c r="L161" s="34">
        <v>520</v>
      </c>
      <c r="M161" s="34">
        <v>5020948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13"/>
      <c r="Z161" s="12">
        <f>E161+F161+G161+H161+I161+K161+M161+O161+Q161+S161+U161+V161+W161+X161</f>
        <v>5020948</v>
      </c>
      <c r="AA161" s="12">
        <f>Z161-C161</f>
        <v>0</v>
      </c>
      <c r="AB161" s="12"/>
    </row>
    <row r="162" spans="1:29" s="11" customFormat="1" ht="21" customHeight="1" x14ac:dyDescent="0.25">
      <c r="A162" s="123">
        <f t="shared" si="79"/>
        <v>93</v>
      </c>
      <c r="B162" s="8" t="s">
        <v>209</v>
      </c>
      <c r="C162" s="34">
        <f>D162+K162+M162+O162+Q162+S162+U162+V162+W162+X162</f>
        <v>3958226</v>
      </c>
      <c r="D162" s="34"/>
      <c r="E162" s="34"/>
      <c r="F162" s="34"/>
      <c r="G162" s="34"/>
      <c r="H162" s="34"/>
      <c r="I162" s="34"/>
      <c r="J162" s="34"/>
      <c r="K162" s="34"/>
      <c r="L162" s="34">
        <v>460</v>
      </c>
      <c r="M162" s="34">
        <v>3958226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13"/>
      <c r="Z162" s="12">
        <f t="shared" si="64"/>
        <v>3958226</v>
      </c>
      <c r="AA162" s="12">
        <f t="shared" si="65"/>
        <v>0</v>
      </c>
      <c r="AB162" s="12"/>
    </row>
    <row r="163" spans="1:29" s="11" customFormat="1" ht="21" customHeight="1" x14ac:dyDescent="0.25">
      <c r="A163" s="197" t="s">
        <v>17</v>
      </c>
      <c r="B163" s="198"/>
      <c r="C163" s="34">
        <f>SUM(C160:C162)</f>
        <v>12386148</v>
      </c>
      <c r="D163" s="34"/>
      <c r="E163" s="34"/>
      <c r="F163" s="34"/>
      <c r="G163" s="34"/>
      <c r="H163" s="34"/>
      <c r="I163" s="34"/>
      <c r="J163" s="34"/>
      <c r="K163" s="34"/>
      <c r="L163" s="121">
        <f t="shared" ref="L163:M163" si="81">SUM(L160:L162)</f>
        <v>1385</v>
      </c>
      <c r="M163" s="121">
        <f t="shared" si="81"/>
        <v>12386148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13"/>
      <c r="Z163" s="12">
        <f t="shared" si="64"/>
        <v>12386148</v>
      </c>
      <c r="AA163" s="12">
        <f t="shared" si="65"/>
        <v>0</v>
      </c>
      <c r="AB163" s="12"/>
    </row>
    <row r="164" spans="1:29" s="94" customFormat="1" ht="21" customHeight="1" x14ac:dyDescent="0.25">
      <c r="A164" s="192" t="s">
        <v>28</v>
      </c>
      <c r="B164" s="194"/>
      <c r="C164" s="10">
        <f>C153+C158+C163</f>
        <v>65873445.019999996</v>
      </c>
      <c r="D164" s="10">
        <f>D153+D158+D163</f>
        <v>1635233</v>
      </c>
      <c r="E164" s="10"/>
      <c r="F164" s="10"/>
      <c r="G164" s="10"/>
      <c r="H164" s="10"/>
      <c r="I164" s="10">
        <f>I153+I158+I163</f>
        <v>1635233</v>
      </c>
      <c r="J164" s="10"/>
      <c r="K164" s="10"/>
      <c r="L164" s="10">
        <f t="shared" ref="L164:Q164" si="82">L153+L158+L163</f>
        <v>2948.3999999999996</v>
      </c>
      <c r="M164" s="10">
        <f t="shared" si="82"/>
        <v>20087008</v>
      </c>
      <c r="N164" s="10">
        <f t="shared" si="82"/>
        <v>1262.7</v>
      </c>
      <c r="O164" s="10">
        <f t="shared" si="82"/>
        <v>6378166</v>
      </c>
      <c r="P164" s="10">
        <f t="shared" si="82"/>
        <v>3020</v>
      </c>
      <c r="Q164" s="10">
        <f t="shared" si="82"/>
        <v>5863802.0199999996</v>
      </c>
      <c r="R164" s="10"/>
      <c r="S164" s="10"/>
      <c r="T164" s="10">
        <f>T153+T158+T163</f>
        <v>5338</v>
      </c>
      <c r="U164" s="10">
        <f>U153+U158+U163</f>
        <v>30276606</v>
      </c>
      <c r="V164" s="10"/>
      <c r="W164" s="10">
        <f>W153+W158+W163</f>
        <v>1632630</v>
      </c>
      <c r="X164" s="10"/>
      <c r="Y164" s="13"/>
      <c r="Z164" s="12">
        <f t="shared" si="64"/>
        <v>65873445.019999996</v>
      </c>
      <c r="AA164" s="12">
        <f t="shared" si="65"/>
        <v>0</v>
      </c>
      <c r="AB164" s="91"/>
      <c r="AC164" s="75"/>
    </row>
    <row r="165" spans="1:29" s="94" customFormat="1" ht="21" customHeight="1" x14ac:dyDescent="0.25">
      <c r="A165" s="202" t="s">
        <v>29</v>
      </c>
      <c r="B165" s="203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4"/>
      <c r="Y165" s="13"/>
      <c r="Z165" s="12">
        <f t="shared" si="64"/>
        <v>0</v>
      </c>
      <c r="AA165" s="12">
        <f t="shared" si="65"/>
        <v>0</v>
      </c>
      <c r="AC165" s="11"/>
    </row>
    <row r="166" spans="1:29" s="11" customFormat="1" ht="21" customHeight="1" x14ac:dyDescent="0.25">
      <c r="A166" s="192" t="s">
        <v>30</v>
      </c>
      <c r="B166" s="193"/>
      <c r="C166" s="194"/>
      <c r="D166" s="199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1"/>
      <c r="Y166" s="13"/>
      <c r="Z166" s="12">
        <f t="shared" si="64"/>
        <v>0</v>
      </c>
      <c r="AA166" s="12">
        <f t="shared" si="65"/>
        <v>0</v>
      </c>
    </row>
    <row r="167" spans="1:29" s="11" customFormat="1" ht="21" customHeight="1" x14ac:dyDescent="0.25">
      <c r="A167" s="33">
        <f>A162+1</f>
        <v>94</v>
      </c>
      <c r="B167" s="83" t="s">
        <v>212</v>
      </c>
      <c r="C167" s="34">
        <f t="shared" ref="C167" si="83">D167+K167+M167+O167+Q167+S167+U167+V167+W167+X167</f>
        <v>1101642</v>
      </c>
      <c r="D167" s="34"/>
      <c r="E167" s="32"/>
      <c r="F167" s="32"/>
      <c r="G167" s="32"/>
      <c r="H167" s="32"/>
      <c r="I167" s="32"/>
      <c r="J167" s="32"/>
      <c r="K167" s="32"/>
      <c r="L167" s="107">
        <v>714</v>
      </c>
      <c r="M167" s="107">
        <v>1101642</v>
      </c>
      <c r="N167" s="32"/>
      <c r="O167" s="32"/>
      <c r="P167" s="34"/>
      <c r="Q167" s="34"/>
      <c r="R167" s="32"/>
      <c r="S167" s="32"/>
      <c r="T167" s="32"/>
      <c r="U167" s="32"/>
      <c r="V167" s="32"/>
      <c r="W167" s="32"/>
      <c r="X167" s="32"/>
      <c r="Y167" s="13"/>
      <c r="Z167" s="12">
        <f t="shared" si="64"/>
        <v>1101642</v>
      </c>
      <c r="AA167" s="12">
        <f t="shared" si="65"/>
        <v>0</v>
      </c>
      <c r="AB167" s="12"/>
    </row>
    <row r="168" spans="1:29" s="11" customFormat="1" ht="21" customHeight="1" x14ac:dyDescent="0.25">
      <c r="A168" s="197" t="s">
        <v>17</v>
      </c>
      <c r="B168" s="198"/>
      <c r="C168" s="32">
        <f>SUM(C167:C167)</f>
        <v>1101642</v>
      </c>
      <c r="D168" s="32"/>
      <c r="E168" s="32"/>
      <c r="F168" s="32"/>
      <c r="G168" s="32"/>
      <c r="H168" s="32"/>
      <c r="I168" s="32"/>
      <c r="J168" s="32"/>
      <c r="K168" s="32"/>
      <c r="L168" s="108">
        <f t="shared" ref="L168:M168" si="84">SUM(L167:L167)</f>
        <v>714</v>
      </c>
      <c r="M168" s="108">
        <f t="shared" si="84"/>
        <v>1101642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13"/>
      <c r="Z168" s="12">
        <f t="shared" si="64"/>
        <v>1101642</v>
      </c>
      <c r="AA168" s="12">
        <f t="shared" si="65"/>
        <v>0</v>
      </c>
      <c r="AB168" s="12"/>
    </row>
    <row r="169" spans="1:29" s="11" customFormat="1" ht="21" customHeight="1" x14ac:dyDescent="0.25">
      <c r="A169" s="147" t="s">
        <v>215</v>
      </c>
      <c r="B169" s="148"/>
      <c r="C169" s="149"/>
      <c r="D169" s="199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1"/>
      <c r="Y169" s="13"/>
      <c r="Z169" s="12">
        <f t="shared" si="64"/>
        <v>0</v>
      </c>
      <c r="AA169" s="12">
        <f t="shared" si="65"/>
        <v>0</v>
      </c>
    </row>
    <row r="170" spans="1:29" s="11" customFormat="1" ht="21" customHeight="1" x14ac:dyDescent="0.25">
      <c r="A170" s="33">
        <f>A167+1</f>
        <v>95</v>
      </c>
      <c r="B170" s="8" t="s">
        <v>217</v>
      </c>
      <c r="C170" s="34">
        <f>D170+K170+M170+O170+Q170+S170+U170+V170+W170+X170</f>
        <v>1702376</v>
      </c>
      <c r="D170" s="34"/>
      <c r="E170" s="34"/>
      <c r="F170" s="34"/>
      <c r="G170" s="34"/>
      <c r="H170" s="34"/>
      <c r="I170" s="34"/>
      <c r="J170" s="34"/>
      <c r="K170" s="34"/>
      <c r="L170" s="20">
        <v>1100</v>
      </c>
      <c r="M170" s="20">
        <v>1702376</v>
      </c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13"/>
      <c r="Z170" s="12">
        <f>E170+F170+G170+H170+I170+K170+M170+O170+Q170+S170+U170+V170+W170+X170</f>
        <v>1702376</v>
      </c>
      <c r="AA170" s="12">
        <f>Z170-C170</f>
        <v>0</v>
      </c>
    </row>
    <row r="171" spans="1:29" s="11" customFormat="1" ht="21" customHeight="1" x14ac:dyDescent="0.25">
      <c r="A171" s="33">
        <f>A170+1</f>
        <v>96</v>
      </c>
      <c r="B171" s="8" t="s">
        <v>216</v>
      </c>
      <c r="C171" s="34">
        <f>D171+K171+M171+O171+Q171+S171+U171+V171+W171+X171</f>
        <v>119236</v>
      </c>
      <c r="D171" s="34"/>
      <c r="E171" s="34"/>
      <c r="F171" s="34"/>
      <c r="G171" s="34"/>
      <c r="H171" s="34"/>
      <c r="I171" s="34"/>
      <c r="J171" s="34"/>
      <c r="K171" s="34"/>
      <c r="L171" s="20"/>
      <c r="M171" s="20"/>
      <c r="N171" s="34"/>
      <c r="O171" s="34"/>
      <c r="P171" s="34"/>
      <c r="Q171" s="34"/>
      <c r="R171" s="34"/>
      <c r="S171" s="34"/>
      <c r="T171" s="34"/>
      <c r="U171" s="34"/>
      <c r="V171" s="34"/>
      <c r="W171" s="34">
        <v>119236</v>
      </c>
      <c r="X171" s="34"/>
      <c r="Y171" s="13" t="s">
        <v>254</v>
      </c>
      <c r="Z171" s="12">
        <f t="shared" si="64"/>
        <v>119236</v>
      </c>
      <c r="AA171" s="12">
        <f t="shared" si="65"/>
        <v>0</v>
      </c>
    </row>
    <row r="172" spans="1:29" s="11" customFormat="1" ht="21" customHeight="1" x14ac:dyDescent="0.25">
      <c r="A172" s="197" t="s">
        <v>17</v>
      </c>
      <c r="B172" s="198"/>
      <c r="C172" s="34">
        <f>SUM(C170:C171)</f>
        <v>1821612</v>
      </c>
      <c r="D172" s="34"/>
      <c r="E172" s="34"/>
      <c r="F172" s="34"/>
      <c r="G172" s="34"/>
      <c r="H172" s="34"/>
      <c r="I172" s="34"/>
      <c r="J172" s="34"/>
      <c r="K172" s="34"/>
      <c r="L172" s="121">
        <f t="shared" ref="L172:M172" si="85">SUM(L170:L171)</f>
        <v>1100</v>
      </c>
      <c r="M172" s="121">
        <f t="shared" si="85"/>
        <v>1702376</v>
      </c>
      <c r="N172" s="34"/>
      <c r="O172" s="34"/>
      <c r="P172" s="34"/>
      <c r="Q172" s="34"/>
      <c r="R172" s="34"/>
      <c r="S172" s="34"/>
      <c r="T172" s="34"/>
      <c r="U172" s="34"/>
      <c r="V172" s="34"/>
      <c r="W172" s="121">
        <f>SUM(W170:W171)</f>
        <v>119236</v>
      </c>
      <c r="X172" s="34"/>
      <c r="Y172" s="13"/>
      <c r="Z172" s="12">
        <f t="shared" si="64"/>
        <v>1821612</v>
      </c>
      <c r="AA172" s="12">
        <f t="shared" si="65"/>
        <v>0</v>
      </c>
      <c r="AB172" s="12"/>
    </row>
    <row r="173" spans="1:29" s="11" customFormat="1" ht="21" customHeight="1" x14ac:dyDescent="0.25">
      <c r="A173" s="147" t="s">
        <v>218</v>
      </c>
      <c r="B173" s="148"/>
      <c r="C173" s="149"/>
      <c r="D173" s="199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1"/>
      <c r="Y173" s="13"/>
      <c r="Z173" s="12">
        <f t="shared" si="64"/>
        <v>0</v>
      </c>
      <c r="AA173" s="12">
        <f t="shared" si="65"/>
        <v>0</v>
      </c>
    </row>
    <row r="174" spans="1:29" s="81" customFormat="1" ht="21" customHeight="1" x14ac:dyDescent="0.25">
      <c r="A174" s="33">
        <f>A171+1</f>
        <v>97</v>
      </c>
      <c r="B174" s="8" t="s">
        <v>220</v>
      </c>
      <c r="C174" s="34">
        <f>D174+K174+M174+O174+Q174+S174+U174+V174+W174+X174</f>
        <v>906814</v>
      </c>
      <c r="D174" s="34"/>
      <c r="E174" s="32"/>
      <c r="F174" s="32"/>
      <c r="G174" s="32"/>
      <c r="H174" s="32"/>
      <c r="I174" s="32"/>
      <c r="J174" s="32"/>
      <c r="K174" s="32"/>
      <c r="L174" s="34"/>
      <c r="M174" s="34"/>
      <c r="N174" s="32"/>
      <c r="O174" s="32"/>
      <c r="P174" s="34">
        <v>535.20000000000005</v>
      </c>
      <c r="Q174" s="34">
        <v>592656</v>
      </c>
      <c r="R174" s="34"/>
      <c r="S174" s="34"/>
      <c r="T174" s="32"/>
      <c r="U174" s="32"/>
      <c r="V174" s="32"/>
      <c r="W174" s="32">
        <f>125964+188194</f>
        <v>314158</v>
      </c>
      <c r="X174" s="32"/>
      <c r="Y174" s="78" t="s">
        <v>255</v>
      </c>
      <c r="Z174" s="79">
        <f>E174+F174+G174+H174+I174+K174+M174+O174+Q174+S174+U174+V174+W174+X174</f>
        <v>906814</v>
      </c>
      <c r="AA174" s="79">
        <f>Z174-C174</f>
        <v>0</v>
      </c>
    </row>
    <row r="175" spans="1:29" s="81" customFormat="1" ht="21" customHeight="1" x14ac:dyDescent="0.25">
      <c r="A175" s="33">
        <f>A174+1</f>
        <v>98</v>
      </c>
      <c r="B175" s="8" t="s">
        <v>221</v>
      </c>
      <c r="C175" s="34">
        <f>D175+K175+M175+O175+Q175+S175+U175+V175+W175+X175</f>
        <v>906814</v>
      </c>
      <c r="D175" s="34"/>
      <c r="E175" s="32"/>
      <c r="F175" s="32"/>
      <c r="G175" s="32"/>
      <c r="H175" s="32"/>
      <c r="I175" s="32"/>
      <c r="J175" s="32"/>
      <c r="K175" s="32"/>
      <c r="L175" s="34"/>
      <c r="M175" s="34"/>
      <c r="N175" s="32"/>
      <c r="O175" s="32"/>
      <c r="P175" s="34">
        <v>535.20000000000005</v>
      </c>
      <c r="Q175" s="34">
        <v>592656</v>
      </c>
      <c r="R175" s="34"/>
      <c r="S175" s="34"/>
      <c r="T175" s="32"/>
      <c r="U175" s="32"/>
      <c r="V175" s="32"/>
      <c r="W175" s="32">
        <f>125964+188194</f>
        <v>314158</v>
      </c>
      <c r="X175" s="32"/>
      <c r="Y175" s="78" t="s">
        <v>255</v>
      </c>
      <c r="Z175" s="79">
        <f>E175+F175+G175+H175+I175+K175+M175+O175+Q175+S175+U175+V175+W175+X175</f>
        <v>906814</v>
      </c>
      <c r="AA175" s="79">
        <f>Z175-C175</f>
        <v>0</v>
      </c>
    </row>
    <row r="176" spans="1:29" s="81" customFormat="1" ht="25.5" customHeight="1" x14ac:dyDescent="0.25">
      <c r="A176" s="33">
        <f>A175+1</f>
        <v>99</v>
      </c>
      <c r="B176" s="8" t="s">
        <v>219</v>
      </c>
      <c r="C176" s="34">
        <f t="shared" ref="C176" si="86">D176+K176+M176+O176+Q176+S176+U176+V176+W176+X176</f>
        <v>132962</v>
      </c>
      <c r="D176" s="34"/>
      <c r="E176" s="32"/>
      <c r="F176" s="32"/>
      <c r="G176" s="32"/>
      <c r="H176" s="32"/>
      <c r="I176" s="32"/>
      <c r="J176" s="32"/>
      <c r="K176" s="32"/>
      <c r="L176" s="34"/>
      <c r="M176" s="34"/>
      <c r="N176" s="32"/>
      <c r="O176" s="32"/>
      <c r="P176" s="32"/>
      <c r="Q176" s="32"/>
      <c r="R176" s="32"/>
      <c r="S176" s="32"/>
      <c r="T176" s="32"/>
      <c r="U176" s="32"/>
      <c r="V176" s="32"/>
      <c r="W176" s="32">
        <v>132962</v>
      </c>
      <c r="X176" s="32"/>
      <c r="Y176" s="78" t="s">
        <v>254</v>
      </c>
      <c r="Z176" s="79">
        <f t="shared" si="64"/>
        <v>132962</v>
      </c>
      <c r="AA176" s="79">
        <f t="shared" si="65"/>
        <v>0</v>
      </c>
    </row>
    <row r="177" spans="1:29" s="11" customFormat="1" ht="21" customHeight="1" x14ac:dyDescent="0.25">
      <c r="A177" s="197" t="s">
        <v>17</v>
      </c>
      <c r="B177" s="198"/>
      <c r="C177" s="34">
        <f>SUM(C174:C176)</f>
        <v>1946590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121">
        <f t="shared" ref="P177:Q177" si="87">SUM(P174:P176)</f>
        <v>1070.4000000000001</v>
      </c>
      <c r="Q177" s="121">
        <f t="shared" si="87"/>
        <v>1185312</v>
      </c>
      <c r="R177" s="34"/>
      <c r="S177" s="34"/>
      <c r="T177" s="34"/>
      <c r="U177" s="34"/>
      <c r="V177" s="34"/>
      <c r="W177" s="121">
        <f>SUM(W174:W176)</f>
        <v>761278</v>
      </c>
      <c r="X177" s="34"/>
      <c r="Y177" s="13"/>
      <c r="Z177" s="12">
        <f t="shared" si="64"/>
        <v>1946590</v>
      </c>
      <c r="AA177" s="12">
        <f t="shared" si="65"/>
        <v>0</v>
      </c>
      <c r="AB177" s="12"/>
    </row>
    <row r="178" spans="1:29" s="11" customFormat="1" ht="21" customHeight="1" x14ac:dyDescent="0.25">
      <c r="A178" s="192" t="s">
        <v>31</v>
      </c>
      <c r="B178" s="193"/>
      <c r="C178" s="194"/>
      <c r="D178" s="199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1"/>
      <c r="Y178" s="13"/>
      <c r="Z178" s="12">
        <f t="shared" si="64"/>
        <v>0</v>
      </c>
      <c r="AA178" s="12">
        <f t="shared" si="65"/>
        <v>0</v>
      </c>
    </row>
    <row r="179" spans="1:29" s="11" customFormat="1" ht="21" customHeight="1" x14ac:dyDescent="0.25">
      <c r="A179" s="35">
        <f>A176+1</f>
        <v>100</v>
      </c>
      <c r="B179" s="83" t="s">
        <v>213</v>
      </c>
      <c r="C179" s="34">
        <f>D179+K179+M179+O179+Q179+S179+U179+V179+W179+X179</f>
        <v>1522528</v>
      </c>
      <c r="D179" s="34"/>
      <c r="E179" s="32"/>
      <c r="F179" s="32"/>
      <c r="G179" s="32"/>
      <c r="H179" s="32"/>
      <c r="I179" s="32"/>
      <c r="J179" s="32"/>
      <c r="K179" s="32"/>
      <c r="L179" s="32">
        <v>899</v>
      </c>
      <c r="M179" s="34">
        <v>1522528</v>
      </c>
      <c r="N179" s="32"/>
      <c r="O179" s="34"/>
      <c r="P179" s="34"/>
      <c r="Q179" s="34"/>
      <c r="R179" s="34"/>
      <c r="S179" s="34"/>
      <c r="T179" s="32"/>
      <c r="U179" s="32"/>
      <c r="V179" s="32"/>
      <c r="W179" s="34"/>
      <c r="X179" s="34"/>
      <c r="Y179" s="13"/>
      <c r="Z179" s="12">
        <f t="shared" si="64"/>
        <v>1522528</v>
      </c>
      <c r="AA179" s="12">
        <f t="shared" si="65"/>
        <v>0</v>
      </c>
    </row>
    <row r="180" spans="1:29" s="11" customFormat="1" ht="21" customHeight="1" x14ac:dyDescent="0.25">
      <c r="A180" s="35">
        <f>A179+1</f>
        <v>101</v>
      </c>
      <c r="B180" s="83" t="s">
        <v>214</v>
      </c>
      <c r="C180" s="34">
        <f>D180+K180+M180+O180+Q180+S180+U180+V180+W180+X180</f>
        <v>1461549</v>
      </c>
      <c r="D180" s="34"/>
      <c r="E180" s="32"/>
      <c r="F180" s="32"/>
      <c r="G180" s="32"/>
      <c r="H180" s="32"/>
      <c r="I180" s="32"/>
      <c r="J180" s="32"/>
      <c r="K180" s="32"/>
      <c r="L180" s="32">
        <v>916</v>
      </c>
      <c r="M180" s="34">
        <v>1461549</v>
      </c>
      <c r="N180" s="32"/>
      <c r="O180" s="34"/>
      <c r="P180" s="34"/>
      <c r="Q180" s="34"/>
      <c r="R180" s="34"/>
      <c r="S180" s="34"/>
      <c r="T180" s="32"/>
      <c r="U180" s="32"/>
      <c r="V180" s="32"/>
      <c r="W180" s="34"/>
      <c r="X180" s="34"/>
      <c r="Y180" s="13"/>
      <c r="Z180" s="12">
        <f t="shared" si="64"/>
        <v>1461549</v>
      </c>
      <c r="AA180" s="12">
        <f t="shared" si="65"/>
        <v>0</v>
      </c>
    </row>
    <row r="181" spans="1:29" s="11" customFormat="1" ht="21" customHeight="1" x14ac:dyDescent="0.25">
      <c r="A181" s="197" t="s">
        <v>17</v>
      </c>
      <c r="B181" s="198"/>
      <c r="C181" s="34">
        <f>SUM(C179:C180)</f>
        <v>2984077</v>
      </c>
      <c r="D181" s="34"/>
      <c r="E181" s="34"/>
      <c r="F181" s="34"/>
      <c r="G181" s="34"/>
      <c r="H181" s="34"/>
      <c r="I181" s="34"/>
      <c r="J181" s="34"/>
      <c r="K181" s="34"/>
      <c r="L181" s="34">
        <f t="shared" ref="L181" si="88">SUM(L179:L180)</f>
        <v>1815</v>
      </c>
      <c r="M181" s="34">
        <f>SUM(M179:M180)</f>
        <v>2984077</v>
      </c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13"/>
      <c r="Z181" s="12">
        <f t="shared" si="64"/>
        <v>2984077</v>
      </c>
      <c r="AA181" s="12">
        <f t="shared" si="65"/>
        <v>0</v>
      </c>
      <c r="AB181" s="12"/>
    </row>
    <row r="182" spans="1:29" s="94" customFormat="1" ht="21" customHeight="1" x14ac:dyDescent="0.25">
      <c r="A182" s="192" t="s">
        <v>32</v>
      </c>
      <c r="B182" s="194"/>
      <c r="C182" s="10">
        <f>C168+C172+C177+C181</f>
        <v>7853921</v>
      </c>
      <c r="D182" s="10"/>
      <c r="E182" s="10"/>
      <c r="F182" s="10"/>
      <c r="G182" s="10"/>
      <c r="H182" s="10"/>
      <c r="I182" s="10"/>
      <c r="J182" s="10"/>
      <c r="K182" s="10"/>
      <c r="L182" s="10">
        <f>L168+L172+L177+L181</f>
        <v>3629</v>
      </c>
      <c r="M182" s="10">
        <f>M168+M172+M177+M181</f>
        <v>5788095</v>
      </c>
      <c r="N182" s="10"/>
      <c r="O182" s="10"/>
      <c r="P182" s="10">
        <f>P168+P172+P177+P181</f>
        <v>1070.4000000000001</v>
      </c>
      <c r="Q182" s="10">
        <f>Q168+Q172+Q177+Q181</f>
        <v>1185312</v>
      </c>
      <c r="R182" s="10"/>
      <c r="S182" s="10"/>
      <c r="T182" s="10"/>
      <c r="U182" s="10"/>
      <c r="V182" s="10"/>
      <c r="W182" s="10">
        <f>W168+W172+W177+W181</f>
        <v>880514</v>
      </c>
      <c r="X182" s="10"/>
      <c r="Y182" s="13"/>
      <c r="Z182" s="12">
        <f t="shared" si="64"/>
        <v>7853921</v>
      </c>
      <c r="AA182" s="12">
        <f t="shared" si="65"/>
        <v>0</v>
      </c>
      <c r="AB182" s="91"/>
      <c r="AC182" s="11"/>
    </row>
    <row r="183" spans="1:29" s="11" customFormat="1" ht="21" customHeight="1" x14ac:dyDescent="0.25">
      <c r="A183" s="202" t="s">
        <v>33</v>
      </c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4"/>
      <c r="Y183" s="13"/>
      <c r="Z183" s="12">
        <f t="shared" si="64"/>
        <v>0</v>
      </c>
      <c r="AA183" s="12">
        <f t="shared" si="65"/>
        <v>0</v>
      </c>
    </row>
    <row r="184" spans="1:29" s="11" customFormat="1" ht="21" customHeight="1" x14ac:dyDescent="0.25">
      <c r="A184" s="210" t="s">
        <v>222</v>
      </c>
      <c r="B184" s="211"/>
      <c r="C184" s="212"/>
      <c r="D184" s="199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1"/>
      <c r="Y184" s="13"/>
      <c r="Z184" s="12">
        <f t="shared" si="64"/>
        <v>0</v>
      </c>
      <c r="AA184" s="12">
        <f t="shared" si="65"/>
        <v>0</v>
      </c>
    </row>
    <row r="185" spans="1:29" s="11" customFormat="1" ht="21" customHeight="1" x14ac:dyDescent="0.25">
      <c r="A185" s="35">
        <f>A180+1</f>
        <v>102</v>
      </c>
      <c r="B185" s="8" t="s">
        <v>223</v>
      </c>
      <c r="C185" s="34">
        <f t="shared" ref="C185" si="89">D185+K185+M185+O185+Q185+S185+U185+V185+W185+X185</f>
        <v>1255700</v>
      </c>
      <c r="D185" s="34"/>
      <c r="E185" s="34"/>
      <c r="F185" s="32"/>
      <c r="G185" s="32"/>
      <c r="H185" s="32"/>
      <c r="I185" s="32"/>
      <c r="J185" s="32"/>
      <c r="K185" s="32"/>
      <c r="L185" s="34">
        <v>900</v>
      </c>
      <c r="M185" s="34">
        <v>1255700</v>
      </c>
      <c r="N185" s="32"/>
      <c r="O185" s="32"/>
      <c r="P185" s="95"/>
      <c r="Q185" s="34"/>
      <c r="R185" s="32"/>
      <c r="S185" s="32"/>
      <c r="T185" s="32"/>
      <c r="U185" s="32"/>
      <c r="V185" s="34"/>
      <c r="W185" s="34"/>
      <c r="X185" s="34"/>
      <c r="Y185" s="13"/>
      <c r="Z185" s="12">
        <f t="shared" si="64"/>
        <v>1255700</v>
      </c>
      <c r="AA185" s="12">
        <f t="shared" si="65"/>
        <v>0</v>
      </c>
      <c r="AB185" s="12"/>
    </row>
    <row r="186" spans="1:29" s="11" customFormat="1" ht="21" customHeight="1" x14ac:dyDescent="0.25">
      <c r="A186" s="197" t="s">
        <v>17</v>
      </c>
      <c r="B186" s="198"/>
      <c r="C186" s="32">
        <f>SUM(C185)</f>
        <v>1255700</v>
      </c>
      <c r="D186" s="32"/>
      <c r="E186" s="32"/>
      <c r="F186" s="32"/>
      <c r="G186" s="32"/>
      <c r="H186" s="32"/>
      <c r="I186" s="32"/>
      <c r="J186" s="32"/>
      <c r="K186" s="32"/>
      <c r="L186" s="32">
        <f t="shared" ref="L186:M186" si="90">SUM(L185)</f>
        <v>900</v>
      </c>
      <c r="M186" s="32">
        <f t="shared" si="90"/>
        <v>1255700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13"/>
      <c r="Z186" s="12">
        <f t="shared" si="64"/>
        <v>1255700</v>
      </c>
      <c r="AA186" s="12">
        <f t="shared" si="65"/>
        <v>0</v>
      </c>
      <c r="AB186" s="12"/>
    </row>
    <row r="187" spans="1:29" s="11" customFormat="1" ht="21" customHeight="1" x14ac:dyDescent="0.25">
      <c r="A187" s="192" t="s">
        <v>34</v>
      </c>
      <c r="B187" s="193"/>
      <c r="C187" s="194"/>
      <c r="D187" s="199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1"/>
      <c r="Y187" s="13"/>
      <c r="Z187" s="12">
        <f t="shared" si="64"/>
        <v>0</v>
      </c>
      <c r="AA187" s="12">
        <f t="shared" si="65"/>
        <v>0</v>
      </c>
    </row>
    <row r="188" spans="1:29" s="11" customFormat="1" ht="21" customHeight="1" x14ac:dyDescent="0.25">
      <c r="A188" s="33">
        <f>A185+1</f>
        <v>103</v>
      </c>
      <c r="B188" s="8" t="s">
        <v>224</v>
      </c>
      <c r="C188" s="34">
        <f>D188+K188+M188+O188+Q188+S188+U188+V188+W188+X188</f>
        <v>3648681</v>
      </c>
      <c r="D188" s="34"/>
      <c r="E188" s="32"/>
      <c r="F188" s="32"/>
      <c r="G188" s="32"/>
      <c r="H188" s="32"/>
      <c r="I188" s="32"/>
      <c r="J188" s="32"/>
      <c r="K188" s="32"/>
      <c r="L188" s="34">
        <v>2781</v>
      </c>
      <c r="M188" s="34">
        <v>3648681</v>
      </c>
      <c r="N188" s="32"/>
      <c r="O188" s="32"/>
      <c r="P188" s="95"/>
      <c r="Q188" s="34"/>
      <c r="R188" s="32"/>
      <c r="S188" s="32"/>
      <c r="T188" s="32"/>
      <c r="U188" s="32"/>
      <c r="V188" s="32"/>
      <c r="W188" s="32"/>
      <c r="X188" s="32"/>
      <c r="Y188" s="13"/>
      <c r="Z188" s="12">
        <f t="shared" si="64"/>
        <v>3648681</v>
      </c>
      <c r="AA188" s="12">
        <f t="shared" si="65"/>
        <v>0</v>
      </c>
      <c r="AB188" s="12"/>
    </row>
    <row r="189" spans="1:29" s="11" customFormat="1" ht="21" customHeight="1" x14ac:dyDescent="0.25">
      <c r="A189" s="197" t="s">
        <v>17</v>
      </c>
      <c r="B189" s="198"/>
      <c r="C189" s="32">
        <f>SUM(C188:C188)</f>
        <v>3648681</v>
      </c>
      <c r="D189" s="32"/>
      <c r="E189" s="32"/>
      <c r="F189" s="32"/>
      <c r="G189" s="32"/>
      <c r="H189" s="32"/>
      <c r="I189" s="32"/>
      <c r="J189" s="32"/>
      <c r="K189" s="32"/>
      <c r="L189" s="32">
        <f t="shared" ref="L189:M189" si="91">SUM(L188:L188)</f>
        <v>2781</v>
      </c>
      <c r="M189" s="32">
        <f t="shared" si="91"/>
        <v>3648681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13"/>
      <c r="Z189" s="12">
        <f t="shared" si="64"/>
        <v>3648681</v>
      </c>
      <c r="AA189" s="12">
        <f t="shared" si="65"/>
        <v>0</v>
      </c>
      <c r="AB189" s="12"/>
    </row>
    <row r="190" spans="1:29" s="11" customFormat="1" ht="21" customHeight="1" x14ac:dyDescent="0.25">
      <c r="A190" s="192" t="s">
        <v>35</v>
      </c>
      <c r="B190" s="193"/>
      <c r="C190" s="194"/>
      <c r="D190" s="199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1"/>
      <c r="Y190" s="13"/>
      <c r="Z190" s="12">
        <f t="shared" si="64"/>
        <v>0</v>
      </c>
      <c r="AA190" s="12">
        <f t="shared" si="65"/>
        <v>0</v>
      </c>
    </row>
    <row r="191" spans="1:29" s="11" customFormat="1" ht="21" customHeight="1" x14ac:dyDescent="0.25">
      <c r="A191" s="33">
        <f>A188+1</f>
        <v>104</v>
      </c>
      <c r="B191" s="8" t="s">
        <v>227</v>
      </c>
      <c r="C191" s="34">
        <f>D191+K191+M191+O191+Q191+S191+U191+V191+W191+X191</f>
        <v>5305014</v>
      </c>
      <c r="D191" s="34"/>
      <c r="E191" s="32"/>
      <c r="F191" s="32"/>
      <c r="G191" s="32"/>
      <c r="H191" s="60"/>
      <c r="I191" s="60"/>
      <c r="J191" s="60"/>
      <c r="K191" s="60"/>
      <c r="L191" s="34">
        <v>2162.5</v>
      </c>
      <c r="M191" s="34">
        <v>5305014</v>
      </c>
      <c r="N191" s="60"/>
      <c r="O191" s="60"/>
      <c r="P191" s="95"/>
      <c r="Q191" s="34"/>
      <c r="R191" s="60"/>
      <c r="S191" s="60"/>
      <c r="T191" s="60"/>
      <c r="U191" s="32"/>
      <c r="V191" s="34"/>
      <c r="W191" s="32"/>
      <c r="X191" s="32"/>
      <c r="Y191" s="13"/>
      <c r="Z191" s="12">
        <f>E191+F191+G191+H191+I191+K191+M191+O191+Q191+S191+U191+V191+W191+X191</f>
        <v>5305014</v>
      </c>
      <c r="AA191" s="12">
        <f>Z191-C191</f>
        <v>0</v>
      </c>
      <c r="AB191" s="12"/>
    </row>
    <row r="192" spans="1:29" s="11" customFormat="1" ht="21" customHeight="1" x14ac:dyDescent="0.25">
      <c r="A192" s="33">
        <f>A191+1</f>
        <v>105</v>
      </c>
      <c r="B192" s="8" t="s">
        <v>226</v>
      </c>
      <c r="C192" s="34">
        <f>D192+K192+M192+O192+Q192+S192+U192+V192+W192+X192</f>
        <v>4031252</v>
      </c>
      <c r="D192" s="34"/>
      <c r="E192" s="32"/>
      <c r="F192" s="32"/>
      <c r="G192" s="32"/>
      <c r="H192" s="60"/>
      <c r="I192" s="60"/>
      <c r="J192" s="60"/>
      <c r="K192" s="60"/>
      <c r="L192" s="34">
        <v>1140</v>
      </c>
      <c r="M192" s="34">
        <v>4031252</v>
      </c>
      <c r="N192" s="60"/>
      <c r="O192" s="60"/>
      <c r="P192" s="95"/>
      <c r="Q192" s="95"/>
      <c r="R192" s="60"/>
      <c r="S192" s="32"/>
      <c r="T192" s="32"/>
      <c r="U192" s="60"/>
      <c r="V192" s="34"/>
      <c r="W192" s="32"/>
      <c r="X192" s="32"/>
      <c r="Y192" s="13"/>
      <c r="Z192" s="12">
        <f>E192+F192+G192+H192+I192+K192+M192+O192+Q192+S192+U192+V192+W192+X192</f>
        <v>4031252</v>
      </c>
      <c r="AA192" s="12">
        <f>Z192-C192</f>
        <v>0</v>
      </c>
    </row>
    <row r="193" spans="1:28" s="11" customFormat="1" ht="21" customHeight="1" x14ac:dyDescent="0.25">
      <c r="A193" s="33">
        <f t="shared" ref="A193:A194" si="92">A192+1</f>
        <v>106</v>
      </c>
      <c r="B193" s="8" t="s">
        <v>228</v>
      </c>
      <c r="C193" s="34">
        <f>D193+K193+M193+O193+Q193+S193+U193+V193+W193+X193</f>
        <v>2843632</v>
      </c>
      <c r="D193" s="34"/>
      <c r="E193" s="32"/>
      <c r="F193" s="32"/>
      <c r="G193" s="32"/>
      <c r="H193" s="60"/>
      <c r="I193" s="60"/>
      <c r="J193" s="60"/>
      <c r="K193" s="60"/>
      <c r="L193" s="34">
        <v>825.8</v>
      </c>
      <c r="M193" s="34">
        <v>2843632</v>
      </c>
      <c r="N193" s="60"/>
      <c r="O193" s="60"/>
      <c r="P193" s="34"/>
      <c r="Q193" s="34"/>
      <c r="R193" s="60"/>
      <c r="S193" s="60"/>
      <c r="T193" s="60"/>
      <c r="U193" s="60"/>
      <c r="V193" s="34"/>
      <c r="W193" s="32"/>
      <c r="X193" s="32"/>
      <c r="Y193" s="13"/>
      <c r="Z193" s="12">
        <f>E193+F193+G193+H193+I193+K193+M193+O193+Q193+S193+U193+V193+W193+X193</f>
        <v>2843632</v>
      </c>
      <c r="AA193" s="12">
        <f>Z193-C193</f>
        <v>0</v>
      </c>
    </row>
    <row r="194" spans="1:28" s="11" customFormat="1" ht="21" customHeight="1" x14ac:dyDescent="0.25">
      <c r="A194" s="33">
        <f t="shared" si="92"/>
        <v>107</v>
      </c>
      <c r="B194" s="8" t="s">
        <v>225</v>
      </c>
      <c r="C194" s="34">
        <f t="shared" ref="C194" si="93">D194+K194+M194+O194+Q194+S194+U194+V194+W194+X194</f>
        <v>987542</v>
      </c>
      <c r="D194" s="34"/>
      <c r="E194" s="32"/>
      <c r="F194" s="32"/>
      <c r="G194" s="32"/>
      <c r="H194" s="60"/>
      <c r="I194" s="60"/>
      <c r="J194" s="60"/>
      <c r="K194" s="60"/>
      <c r="L194" s="34">
        <v>610.5</v>
      </c>
      <c r="M194" s="34">
        <v>987542</v>
      </c>
      <c r="N194" s="60"/>
      <c r="O194" s="60"/>
      <c r="P194" s="32"/>
      <c r="Q194" s="32"/>
      <c r="R194" s="60"/>
      <c r="S194" s="60"/>
      <c r="T194" s="60"/>
      <c r="U194" s="60"/>
      <c r="V194" s="32"/>
      <c r="W194" s="32"/>
      <c r="X194" s="32"/>
      <c r="Y194" s="13"/>
      <c r="Z194" s="12">
        <f t="shared" si="64"/>
        <v>987542</v>
      </c>
      <c r="AA194" s="12">
        <f t="shared" si="65"/>
        <v>0</v>
      </c>
    </row>
    <row r="195" spans="1:28" s="11" customFormat="1" ht="21" customHeight="1" x14ac:dyDescent="0.25">
      <c r="A195" s="197" t="s">
        <v>17</v>
      </c>
      <c r="B195" s="198"/>
      <c r="C195" s="32">
        <f>SUM(C191:C194)</f>
        <v>13167440</v>
      </c>
      <c r="D195" s="32"/>
      <c r="E195" s="32"/>
      <c r="F195" s="32"/>
      <c r="G195" s="32"/>
      <c r="H195" s="32"/>
      <c r="I195" s="32"/>
      <c r="J195" s="32"/>
      <c r="K195" s="32"/>
      <c r="L195" s="122">
        <f t="shared" ref="L195:M195" si="94">SUM(L191:L194)</f>
        <v>4738.8</v>
      </c>
      <c r="M195" s="122">
        <f t="shared" si="94"/>
        <v>13167440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13"/>
      <c r="Z195" s="12">
        <f t="shared" ref="Z195:Z226" si="95">E195+F195+G195+H195+I195+K195+M195+O195+Q195+S195+U195+V195+W195+X195</f>
        <v>13167440</v>
      </c>
      <c r="AA195" s="12">
        <f t="shared" ref="AA195:AA226" si="96">Z195-C195</f>
        <v>0</v>
      </c>
      <c r="AB195" s="12"/>
    </row>
    <row r="196" spans="1:28" s="11" customFormat="1" ht="21" customHeight="1" x14ac:dyDescent="0.25">
      <c r="A196" s="192" t="s">
        <v>36</v>
      </c>
      <c r="B196" s="194"/>
      <c r="C196" s="60">
        <f>C186+C189+C195</f>
        <v>18071821</v>
      </c>
      <c r="D196" s="60"/>
      <c r="E196" s="60"/>
      <c r="F196" s="60"/>
      <c r="G196" s="60"/>
      <c r="H196" s="60"/>
      <c r="I196" s="60"/>
      <c r="J196" s="60"/>
      <c r="K196" s="60"/>
      <c r="L196" s="60">
        <f>L186+L189+L195</f>
        <v>8419.7999999999993</v>
      </c>
      <c r="M196" s="60">
        <f>M186+M189+M195</f>
        <v>18071821</v>
      </c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13"/>
      <c r="Z196" s="12">
        <f t="shared" si="95"/>
        <v>18071821</v>
      </c>
      <c r="AA196" s="12">
        <f t="shared" si="96"/>
        <v>0</v>
      </c>
      <c r="AB196" s="89"/>
    </row>
    <row r="197" spans="1:28" s="11" customFormat="1" ht="21" customHeight="1" x14ac:dyDescent="0.25">
      <c r="A197" s="202" t="s">
        <v>37</v>
      </c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4"/>
      <c r="Y197" s="13"/>
      <c r="Z197" s="12">
        <f t="shared" si="95"/>
        <v>0</v>
      </c>
      <c r="AA197" s="12">
        <f t="shared" si="96"/>
        <v>0</v>
      </c>
    </row>
    <row r="198" spans="1:28" s="11" customFormat="1" ht="21" customHeight="1" x14ac:dyDescent="0.25">
      <c r="A198" s="192" t="s">
        <v>38</v>
      </c>
      <c r="B198" s="193"/>
      <c r="C198" s="194"/>
      <c r="D198" s="199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1"/>
      <c r="Y198" s="13"/>
      <c r="Z198" s="12">
        <f t="shared" si="95"/>
        <v>0</v>
      </c>
      <c r="AA198" s="12">
        <f t="shared" si="96"/>
        <v>0</v>
      </c>
      <c r="AB198" s="12"/>
    </row>
    <row r="199" spans="1:28" s="11" customFormat="1" ht="21" customHeight="1" x14ac:dyDescent="0.25">
      <c r="A199" s="33">
        <f>A194+1</f>
        <v>108</v>
      </c>
      <c r="B199" s="8" t="s">
        <v>229</v>
      </c>
      <c r="C199" s="34">
        <f t="shared" ref="C199:C200" si="97">D199+K199+M199+O199+Q199+S199+U199+V199+W199+X199</f>
        <v>1167914</v>
      </c>
      <c r="D199" s="34"/>
      <c r="E199" s="32"/>
      <c r="F199" s="32"/>
      <c r="G199" s="32"/>
      <c r="H199" s="32"/>
      <c r="I199" s="32"/>
      <c r="J199" s="32"/>
      <c r="K199" s="32"/>
      <c r="L199" s="95">
        <v>302</v>
      </c>
      <c r="M199" s="34">
        <v>1167914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4"/>
      <c r="X199" s="34"/>
      <c r="Y199" s="13"/>
      <c r="Z199" s="12">
        <f t="shared" si="95"/>
        <v>1167914</v>
      </c>
      <c r="AA199" s="12">
        <f t="shared" si="96"/>
        <v>0</v>
      </c>
    </row>
    <row r="200" spans="1:28" s="11" customFormat="1" ht="21" customHeight="1" x14ac:dyDescent="0.25">
      <c r="A200" s="33">
        <f>A199+1</f>
        <v>109</v>
      </c>
      <c r="B200" s="8" t="s">
        <v>230</v>
      </c>
      <c r="C200" s="34">
        <f t="shared" si="97"/>
        <v>1583512</v>
      </c>
      <c r="D200" s="34"/>
      <c r="E200" s="32"/>
      <c r="F200" s="32"/>
      <c r="G200" s="32"/>
      <c r="H200" s="32"/>
      <c r="I200" s="32"/>
      <c r="J200" s="32"/>
      <c r="K200" s="32"/>
      <c r="L200" s="95">
        <v>476</v>
      </c>
      <c r="M200" s="34">
        <v>1583512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4"/>
      <c r="X200" s="34"/>
      <c r="Y200" s="13"/>
      <c r="Z200" s="12">
        <f t="shared" si="95"/>
        <v>1583512</v>
      </c>
      <c r="AA200" s="12">
        <f t="shared" si="96"/>
        <v>0</v>
      </c>
    </row>
    <row r="201" spans="1:28" s="11" customFormat="1" ht="21" customHeight="1" x14ac:dyDescent="0.25">
      <c r="A201" s="197" t="s">
        <v>17</v>
      </c>
      <c r="B201" s="198"/>
      <c r="C201" s="32">
        <f>SUM(C199:C200)</f>
        <v>2751426</v>
      </c>
      <c r="D201" s="32"/>
      <c r="E201" s="32"/>
      <c r="F201" s="32"/>
      <c r="G201" s="32"/>
      <c r="H201" s="32"/>
      <c r="I201" s="32"/>
      <c r="J201" s="32"/>
      <c r="K201" s="32"/>
      <c r="L201" s="32">
        <f t="shared" ref="L201:M201" si="98">SUM(L199:L200)</f>
        <v>778</v>
      </c>
      <c r="M201" s="32">
        <f t="shared" si="98"/>
        <v>2751426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13"/>
      <c r="Z201" s="12">
        <f t="shared" si="95"/>
        <v>2751426</v>
      </c>
      <c r="AA201" s="12">
        <f t="shared" si="96"/>
        <v>0</v>
      </c>
      <c r="AB201" s="12"/>
    </row>
    <row r="202" spans="1:28" s="11" customFormat="1" ht="21" customHeight="1" x14ac:dyDescent="0.25">
      <c r="A202" s="192" t="s">
        <v>39</v>
      </c>
      <c r="B202" s="194"/>
      <c r="C202" s="60">
        <f>C201</f>
        <v>2751426</v>
      </c>
      <c r="D202" s="60"/>
      <c r="E202" s="60"/>
      <c r="F202" s="60"/>
      <c r="G202" s="60"/>
      <c r="H202" s="60"/>
      <c r="I202" s="60"/>
      <c r="J202" s="60"/>
      <c r="K202" s="60"/>
      <c r="L202" s="60">
        <f t="shared" ref="L202:M202" si="99">L201</f>
        <v>778</v>
      </c>
      <c r="M202" s="60">
        <f t="shared" si="99"/>
        <v>2751426</v>
      </c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13"/>
      <c r="Z202" s="12">
        <f t="shared" si="95"/>
        <v>2751426</v>
      </c>
      <c r="AA202" s="12">
        <f t="shared" si="96"/>
        <v>0</v>
      </c>
      <c r="AB202" s="12"/>
    </row>
    <row r="203" spans="1:28" s="11" customFormat="1" ht="21" customHeight="1" x14ac:dyDescent="0.25">
      <c r="A203" s="205" t="s">
        <v>40</v>
      </c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7"/>
      <c r="Y203" s="13"/>
      <c r="Z203" s="12">
        <f t="shared" si="95"/>
        <v>0</v>
      </c>
      <c r="AA203" s="12">
        <f t="shared" si="96"/>
        <v>0</v>
      </c>
    </row>
    <row r="204" spans="1:28" s="11" customFormat="1" ht="21" customHeight="1" x14ac:dyDescent="0.2">
      <c r="A204" s="96">
        <f>A200:B200+1</f>
        <v>110</v>
      </c>
      <c r="B204" s="8" t="s">
        <v>231</v>
      </c>
      <c r="C204" s="34">
        <f t="shared" ref="C204:C205" si="100">D204+K204+M204+O204+Q204+S204+U204+V204+W204+X204</f>
        <v>2663446</v>
      </c>
      <c r="D204" s="34"/>
      <c r="E204" s="97"/>
      <c r="F204" s="97"/>
      <c r="G204" s="98"/>
      <c r="H204" s="97"/>
      <c r="I204" s="97"/>
      <c r="J204" s="74">
        <v>1</v>
      </c>
      <c r="K204" s="88">
        <v>2663446</v>
      </c>
      <c r="L204" s="99"/>
      <c r="M204" s="34"/>
      <c r="N204" s="98"/>
      <c r="O204" s="98"/>
      <c r="P204" s="98"/>
      <c r="Q204" s="98"/>
      <c r="R204" s="98"/>
      <c r="S204" s="98"/>
      <c r="T204" s="98"/>
      <c r="U204" s="98"/>
      <c r="V204" s="98"/>
      <c r="W204" s="34"/>
      <c r="X204" s="34"/>
      <c r="Y204" s="13"/>
      <c r="Z204" s="12">
        <f t="shared" si="95"/>
        <v>2663446</v>
      </c>
      <c r="AA204" s="12">
        <f t="shared" si="96"/>
        <v>0</v>
      </c>
    </row>
    <row r="205" spans="1:28" s="11" customFormat="1" ht="21" customHeight="1" x14ac:dyDescent="0.2">
      <c r="A205" s="96">
        <f t="shared" ref="A205" si="101">A204+1</f>
        <v>111</v>
      </c>
      <c r="B205" s="8" t="s">
        <v>232</v>
      </c>
      <c r="C205" s="34">
        <f t="shared" si="100"/>
        <v>6018148</v>
      </c>
      <c r="D205" s="34"/>
      <c r="E205" s="34"/>
      <c r="F205" s="34"/>
      <c r="G205" s="98"/>
      <c r="H205" s="34"/>
      <c r="I205" s="34"/>
      <c r="J205" s="74">
        <v>2</v>
      </c>
      <c r="K205" s="88">
        <v>6018148</v>
      </c>
      <c r="L205" s="34"/>
      <c r="M205" s="34"/>
      <c r="N205" s="98"/>
      <c r="O205" s="98"/>
      <c r="P205" s="98"/>
      <c r="Q205" s="98"/>
      <c r="R205" s="98"/>
      <c r="S205" s="98"/>
      <c r="T205" s="98"/>
      <c r="U205" s="98"/>
      <c r="V205" s="98"/>
      <c r="W205" s="34"/>
      <c r="X205" s="34"/>
      <c r="Y205" s="13"/>
      <c r="Z205" s="12">
        <f t="shared" si="95"/>
        <v>6018148</v>
      </c>
      <c r="AA205" s="12">
        <f t="shared" si="96"/>
        <v>0</v>
      </c>
    </row>
    <row r="206" spans="1:28" s="11" customFormat="1" ht="21" customHeight="1" x14ac:dyDescent="0.25">
      <c r="A206" s="208" t="s">
        <v>17</v>
      </c>
      <c r="B206" s="209"/>
      <c r="C206" s="50">
        <f>SUM(C204:C205)</f>
        <v>8681594</v>
      </c>
      <c r="D206" s="50"/>
      <c r="E206" s="50"/>
      <c r="F206" s="50"/>
      <c r="G206" s="50"/>
      <c r="H206" s="50"/>
      <c r="I206" s="50"/>
      <c r="J206" s="62">
        <f t="shared" ref="J206:K206" si="102">SUM(J204:J205)</f>
        <v>3</v>
      </c>
      <c r="K206" s="50">
        <f t="shared" si="102"/>
        <v>8681594</v>
      </c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13"/>
      <c r="Z206" s="12">
        <f t="shared" si="95"/>
        <v>8681594</v>
      </c>
      <c r="AA206" s="12">
        <f t="shared" si="96"/>
        <v>0</v>
      </c>
      <c r="AB206" s="12"/>
    </row>
    <row r="207" spans="1:28" s="11" customFormat="1" ht="21" customHeight="1" x14ac:dyDescent="0.25">
      <c r="A207" s="202" t="s">
        <v>41</v>
      </c>
      <c r="B207" s="203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4"/>
      <c r="Y207" s="13"/>
      <c r="Z207" s="12">
        <f t="shared" si="95"/>
        <v>0</v>
      </c>
      <c r="AA207" s="12">
        <f t="shared" si="96"/>
        <v>0</v>
      </c>
    </row>
    <row r="208" spans="1:28" s="11" customFormat="1" ht="21" customHeight="1" x14ac:dyDescent="0.25">
      <c r="A208" s="192" t="s">
        <v>233</v>
      </c>
      <c r="B208" s="193"/>
      <c r="C208" s="194"/>
      <c r="D208" s="199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1"/>
      <c r="Y208" s="13"/>
      <c r="Z208" s="12">
        <f t="shared" si="95"/>
        <v>0</v>
      </c>
      <c r="AA208" s="12">
        <f t="shared" si="96"/>
        <v>0</v>
      </c>
    </row>
    <row r="209" spans="1:29" s="11" customFormat="1" ht="21" customHeight="1" x14ac:dyDescent="0.25">
      <c r="A209" s="35">
        <f>A205+1</f>
        <v>112</v>
      </c>
      <c r="B209" s="8" t="s">
        <v>234</v>
      </c>
      <c r="C209" s="34">
        <f>D209+K209+M209+O209+Q209+S209+U209+V209+W209+X209</f>
        <v>348005</v>
      </c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>
        <v>348005</v>
      </c>
      <c r="X209" s="34"/>
      <c r="Y209" s="13" t="s">
        <v>251</v>
      </c>
      <c r="Z209" s="12">
        <f t="shared" si="95"/>
        <v>348005</v>
      </c>
      <c r="AA209" s="12">
        <f t="shared" si="96"/>
        <v>0</v>
      </c>
    </row>
    <row r="210" spans="1:29" s="11" customFormat="1" ht="21" customHeight="1" x14ac:dyDescent="0.25">
      <c r="A210" s="197" t="s">
        <v>17</v>
      </c>
      <c r="B210" s="198"/>
      <c r="C210" s="34">
        <f>SUM(C209:C209)</f>
        <v>348005</v>
      </c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>
        <f t="shared" ref="W210" si="103">SUM(W209:W209)</f>
        <v>348005</v>
      </c>
      <c r="X210" s="34"/>
      <c r="Y210" s="13"/>
      <c r="Z210" s="12">
        <f t="shared" si="95"/>
        <v>348005</v>
      </c>
      <c r="AA210" s="12">
        <f t="shared" si="96"/>
        <v>0</v>
      </c>
    </row>
    <row r="211" spans="1:29" s="11" customFormat="1" ht="21" customHeight="1" x14ac:dyDescent="0.25">
      <c r="A211" s="192" t="s">
        <v>42</v>
      </c>
      <c r="B211" s="193"/>
      <c r="C211" s="194"/>
      <c r="D211" s="199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1"/>
      <c r="Y211" s="13"/>
      <c r="Z211" s="12">
        <f t="shared" si="95"/>
        <v>0</v>
      </c>
      <c r="AA211" s="12">
        <f t="shared" si="96"/>
        <v>0</v>
      </c>
    </row>
    <row r="212" spans="1:29" s="11" customFormat="1" ht="21" customHeight="1" x14ac:dyDescent="0.25">
      <c r="A212" s="35">
        <f>A209+1</f>
        <v>113</v>
      </c>
      <c r="B212" s="8" t="s">
        <v>235</v>
      </c>
      <c r="C212" s="34">
        <f>D212+K212+M212+O212+Q212+S212+U212+V212+W212+X212</f>
        <v>506712</v>
      </c>
      <c r="D212" s="34">
        <f t="shared" ref="D212:D221" si="104">E212+F212+G212+H212+I212</f>
        <v>506712</v>
      </c>
      <c r="E212" s="34"/>
      <c r="F212" s="34"/>
      <c r="G212" s="34"/>
      <c r="H212" s="34">
        <v>506712</v>
      </c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13"/>
      <c r="Z212" s="12">
        <f t="shared" si="95"/>
        <v>506712</v>
      </c>
      <c r="AA212" s="12">
        <f t="shared" si="96"/>
        <v>0</v>
      </c>
    </row>
    <row r="213" spans="1:29" s="11" customFormat="1" ht="21" customHeight="1" x14ac:dyDescent="0.25">
      <c r="A213" s="35">
        <f>A212+1</f>
        <v>114</v>
      </c>
      <c r="B213" s="8" t="s">
        <v>236</v>
      </c>
      <c r="C213" s="34">
        <f t="shared" ref="C213:C221" si="105">D213+K213+M213+O213+Q213+S213+U213+V213+W213+X213</f>
        <v>506712</v>
      </c>
      <c r="D213" s="34">
        <f t="shared" si="104"/>
        <v>506712</v>
      </c>
      <c r="E213" s="34"/>
      <c r="F213" s="34"/>
      <c r="G213" s="34"/>
      <c r="H213" s="34">
        <v>506712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13"/>
      <c r="Z213" s="12">
        <f t="shared" si="95"/>
        <v>506712</v>
      </c>
      <c r="AA213" s="12">
        <f t="shared" si="96"/>
        <v>0</v>
      </c>
    </row>
    <row r="214" spans="1:29" s="11" customFormat="1" ht="21" customHeight="1" x14ac:dyDescent="0.25">
      <c r="A214" s="35">
        <f t="shared" ref="A214:A221" si="106">A213+1</f>
        <v>115</v>
      </c>
      <c r="B214" s="8" t="s">
        <v>237</v>
      </c>
      <c r="C214" s="34">
        <f t="shared" si="105"/>
        <v>692799</v>
      </c>
      <c r="D214" s="34">
        <f t="shared" si="104"/>
        <v>692799</v>
      </c>
      <c r="E214" s="34"/>
      <c r="F214" s="34"/>
      <c r="G214" s="34"/>
      <c r="H214" s="34">
        <v>692799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13"/>
      <c r="Z214" s="12">
        <f t="shared" si="95"/>
        <v>692799</v>
      </c>
      <c r="AA214" s="12">
        <f t="shared" si="96"/>
        <v>0</v>
      </c>
    </row>
    <row r="215" spans="1:29" s="11" customFormat="1" ht="21" customHeight="1" x14ac:dyDescent="0.25">
      <c r="A215" s="35">
        <f t="shared" si="106"/>
        <v>116</v>
      </c>
      <c r="B215" s="8" t="s">
        <v>238</v>
      </c>
      <c r="C215" s="34">
        <f t="shared" si="105"/>
        <v>1369661</v>
      </c>
      <c r="D215" s="34">
        <f t="shared" si="104"/>
        <v>1369661</v>
      </c>
      <c r="E215" s="34"/>
      <c r="F215" s="34"/>
      <c r="G215" s="34"/>
      <c r="H215" s="34">
        <v>1369661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13"/>
      <c r="Z215" s="12">
        <f t="shared" si="95"/>
        <v>1369661</v>
      </c>
      <c r="AA215" s="12">
        <f t="shared" si="96"/>
        <v>0</v>
      </c>
    </row>
    <row r="216" spans="1:29" s="11" customFormat="1" ht="21" customHeight="1" x14ac:dyDescent="0.25">
      <c r="A216" s="35">
        <f t="shared" si="106"/>
        <v>117</v>
      </c>
      <c r="B216" s="8" t="s">
        <v>239</v>
      </c>
      <c r="C216" s="34">
        <f t="shared" si="105"/>
        <v>3377467</v>
      </c>
      <c r="D216" s="34">
        <f t="shared" si="104"/>
        <v>3377467</v>
      </c>
      <c r="E216" s="34"/>
      <c r="F216" s="34"/>
      <c r="G216" s="34"/>
      <c r="H216" s="34">
        <v>3377467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13"/>
      <c r="Z216" s="12">
        <f t="shared" si="95"/>
        <v>3377467</v>
      </c>
      <c r="AA216" s="12">
        <f t="shared" si="96"/>
        <v>0</v>
      </c>
    </row>
    <row r="217" spans="1:29" s="11" customFormat="1" ht="21" customHeight="1" x14ac:dyDescent="0.25">
      <c r="A217" s="35">
        <f t="shared" si="106"/>
        <v>118</v>
      </c>
      <c r="B217" s="8" t="s">
        <v>240</v>
      </c>
      <c r="C217" s="34">
        <f t="shared" si="105"/>
        <v>379457</v>
      </c>
      <c r="D217" s="34">
        <f t="shared" si="104"/>
        <v>379457</v>
      </c>
      <c r="E217" s="34"/>
      <c r="F217" s="34"/>
      <c r="G217" s="34"/>
      <c r="H217" s="34">
        <v>379457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13"/>
      <c r="Z217" s="12">
        <f t="shared" si="95"/>
        <v>379457</v>
      </c>
      <c r="AA217" s="12">
        <f t="shared" si="96"/>
        <v>0</v>
      </c>
    </row>
    <row r="218" spans="1:29" s="11" customFormat="1" ht="21" customHeight="1" x14ac:dyDescent="0.25">
      <c r="A218" s="35">
        <f t="shared" si="106"/>
        <v>119</v>
      </c>
      <c r="B218" s="8" t="s">
        <v>241</v>
      </c>
      <c r="C218" s="34">
        <f t="shared" si="105"/>
        <v>1542619</v>
      </c>
      <c r="D218" s="34">
        <f t="shared" si="104"/>
        <v>1542619</v>
      </c>
      <c r="E218" s="34"/>
      <c r="F218" s="34"/>
      <c r="G218" s="34"/>
      <c r="H218" s="34">
        <v>1542619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13"/>
      <c r="Z218" s="12">
        <f t="shared" si="95"/>
        <v>1542619</v>
      </c>
      <c r="AA218" s="12">
        <f t="shared" si="96"/>
        <v>0</v>
      </c>
    </row>
    <row r="219" spans="1:29" s="11" customFormat="1" ht="21" customHeight="1" x14ac:dyDescent="0.25">
      <c r="A219" s="35">
        <f t="shared" si="106"/>
        <v>120</v>
      </c>
      <c r="B219" s="8" t="s">
        <v>242</v>
      </c>
      <c r="C219" s="34">
        <f t="shared" si="105"/>
        <v>588302</v>
      </c>
      <c r="D219" s="34">
        <f t="shared" si="104"/>
        <v>588302</v>
      </c>
      <c r="E219" s="34"/>
      <c r="F219" s="34"/>
      <c r="G219" s="34"/>
      <c r="H219" s="34">
        <v>588302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13"/>
      <c r="Z219" s="12">
        <f t="shared" si="95"/>
        <v>588302</v>
      </c>
      <c r="AA219" s="12">
        <f t="shared" si="96"/>
        <v>0</v>
      </c>
    </row>
    <row r="220" spans="1:29" s="11" customFormat="1" ht="21" customHeight="1" x14ac:dyDescent="0.25">
      <c r="A220" s="35">
        <f t="shared" si="106"/>
        <v>121</v>
      </c>
      <c r="B220" s="8" t="s">
        <v>243</v>
      </c>
      <c r="C220" s="34">
        <f t="shared" si="105"/>
        <v>1824161</v>
      </c>
      <c r="D220" s="34">
        <f t="shared" si="104"/>
        <v>1824161</v>
      </c>
      <c r="E220" s="34"/>
      <c r="F220" s="34"/>
      <c r="G220" s="34"/>
      <c r="H220" s="34">
        <v>1824161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13"/>
      <c r="Z220" s="12">
        <f t="shared" si="95"/>
        <v>1824161</v>
      </c>
      <c r="AA220" s="12">
        <f t="shared" si="96"/>
        <v>0</v>
      </c>
    </row>
    <row r="221" spans="1:29" s="11" customFormat="1" ht="21" customHeight="1" x14ac:dyDescent="0.25">
      <c r="A221" s="35">
        <f t="shared" si="106"/>
        <v>122</v>
      </c>
      <c r="B221" s="8" t="s">
        <v>244</v>
      </c>
      <c r="C221" s="34">
        <f t="shared" si="105"/>
        <v>3280458</v>
      </c>
      <c r="D221" s="34">
        <f t="shared" si="104"/>
        <v>3280458</v>
      </c>
      <c r="E221" s="34"/>
      <c r="F221" s="34"/>
      <c r="G221" s="34"/>
      <c r="H221" s="34">
        <v>3280458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13"/>
      <c r="Z221" s="12">
        <f t="shared" si="95"/>
        <v>3280458</v>
      </c>
      <c r="AA221" s="12">
        <f t="shared" si="96"/>
        <v>0</v>
      </c>
    </row>
    <row r="222" spans="1:29" s="11" customFormat="1" ht="21" customHeight="1" x14ac:dyDescent="0.25">
      <c r="A222" s="197" t="s">
        <v>17</v>
      </c>
      <c r="B222" s="198"/>
      <c r="C222" s="34">
        <f>SUM(C212:C221)</f>
        <v>14068348</v>
      </c>
      <c r="D222" s="34">
        <f t="shared" ref="D222:H222" si="107">SUM(D212:D221)</f>
        <v>14068348</v>
      </c>
      <c r="E222" s="34"/>
      <c r="F222" s="34"/>
      <c r="G222" s="34"/>
      <c r="H222" s="34">
        <f t="shared" si="107"/>
        <v>14068348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13"/>
      <c r="Z222" s="12">
        <f t="shared" si="95"/>
        <v>14068348</v>
      </c>
      <c r="AA222" s="12">
        <f t="shared" si="96"/>
        <v>0</v>
      </c>
    </row>
    <row r="223" spans="1:29" s="94" customFormat="1" ht="21" customHeight="1" x14ac:dyDescent="0.25">
      <c r="A223" s="192" t="s">
        <v>43</v>
      </c>
      <c r="B223" s="194"/>
      <c r="C223" s="10">
        <f>C210+C222</f>
        <v>14416353</v>
      </c>
      <c r="D223" s="10">
        <f t="shared" ref="D223:W223" si="108">D210+D222</f>
        <v>14068348</v>
      </c>
      <c r="E223" s="10"/>
      <c r="F223" s="10"/>
      <c r="G223" s="10"/>
      <c r="H223" s="10">
        <f t="shared" si="108"/>
        <v>14068348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>
        <f t="shared" si="108"/>
        <v>348005</v>
      </c>
      <c r="X223" s="10"/>
      <c r="Y223" s="13"/>
      <c r="Z223" s="12">
        <f t="shared" si="95"/>
        <v>14416353</v>
      </c>
      <c r="AA223" s="12">
        <f t="shared" si="96"/>
        <v>0</v>
      </c>
      <c r="AB223" s="12"/>
      <c r="AC223" s="11"/>
    </row>
    <row r="224" spans="1:29" s="11" customFormat="1" ht="21" customHeight="1" x14ac:dyDescent="0.25">
      <c r="A224" s="147" t="s">
        <v>44</v>
      </c>
      <c r="B224" s="149"/>
      <c r="C224" s="10">
        <f t="shared" ref="C224:Q224" si="109">C12+C23+C28+C66+C89+C120+C131+C146+C164+C182+C196+C202+C206+C223</f>
        <v>493093926.46999997</v>
      </c>
      <c r="D224" s="10">
        <f t="shared" si="109"/>
        <v>49674326</v>
      </c>
      <c r="E224" s="10">
        <f t="shared" si="109"/>
        <v>1370383</v>
      </c>
      <c r="F224" s="10">
        <f t="shared" si="109"/>
        <v>14777695</v>
      </c>
      <c r="G224" s="10">
        <f t="shared" si="109"/>
        <v>3391516</v>
      </c>
      <c r="H224" s="10">
        <f t="shared" si="109"/>
        <v>25661284</v>
      </c>
      <c r="I224" s="10">
        <f t="shared" si="109"/>
        <v>4473448</v>
      </c>
      <c r="J224" s="14">
        <f t="shared" si="109"/>
        <v>71</v>
      </c>
      <c r="K224" s="10">
        <f t="shared" si="109"/>
        <v>191081527</v>
      </c>
      <c r="L224" s="10">
        <f t="shared" si="109"/>
        <v>31479.51</v>
      </c>
      <c r="M224" s="10">
        <f t="shared" si="109"/>
        <v>94530793</v>
      </c>
      <c r="N224" s="10">
        <f t="shared" si="109"/>
        <v>1472.7</v>
      </c>
      <c r="O224" s="10">
        <f t="shared" si="109"/>
        <v>6661935</v>
      </c>
      <c r="P224" s="10">
        <f t="shared" si="109"/>
        <v>39098.94</v>
      </c>
      <c r="Q224" s="10">
        <f t="shared" si="109"/>
        <v>77447403.469999999</v>
      </c>
      <c r="R224" s="10"/>
      <c r="S224" s="10"/>
      <c r="T224" s="10">
        <f>T12+T23+T28+T66+T89+T120+T131+T146+T164+T182+T196+T202+T206+T223</f>
        <v>9540.5</v>
      </c>
      <c r="U224" s="10">
        <f>U12+U23+U28+U66+U89+U120+U131+U146+U164+U182+U196+U202+U206+U223</f>
        <v>54754578</v>
      </c>
      <c r="V224" s="10"/>
      <c r="W224" s="10">
        <f>W12+W23+W28+W66+W89+W120+W131+W146+W164+W182+W196+W202+W206+W223</f>
        <v>18943364</v>
      </c>
      <c r="X224" s="10"/>
      <c r="Y224" s="13"/>
      <c r="Z224" s="12">
        <f t="shared" si="95"/>
        <v>493093926.47000003</v>
      </c>
      <c r="AA224" s="12">
        <f t="shared" si="96"/>
        <v>0</v>
      </c>
      <c r="AB224" s="12"/>
    </row>
    <row r="225" spans="1:27" s="11" customFormat="1" ht="21" customHeight="1" x14ac:dyDescent="0.25">
      <c r="A225" s="195" t="s">
        <v>64</v>
      </c>
      <c r="B225" s="196"/>
      <c r="C225" s="126">
        <v>10086846.119999999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13"/>
      <c r="Z225" s="12">
        <f t="shared" si="95"/>
        <v>0</v>
      </c>
      <c r="AA225" s="12">
        <f t="shared" si="96"/>
        <v>-10086846.119999999</v>
      </c>
    </row>
    <row r="226" spans="1:27" s="11" customFormat="1" ht="21" customHeight="1" x14ac:dyDescent="0.25">
      <c r="A226" s="192" t="s">
        <v>63</v>
      </c>
      <c r="B226" s="194"/>
      <c r="C226" s="126">
        <f>C224+C225</f>
        <v>503180772.58999997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13"/>
      <c r="Z226" s="12">
        <f t="shared" si="95"/>
        <v>0</v>
      </c>
      <c r="AA226" s="12">
        <f t="shared" si="96"/>
        <v>-503180772.58999997</v>
      </c>
    </row>
    <row r="227" spans="1:27" s="11" customFormat="1" x14ac:dyDescent="0.25">
      <c r="C227" s="5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29"/>
    </row>
    <row r="228" spans="1:27" s="11" customFormat="1" x14ac:dyDescent="0.25">
      <c r="C228" s="57">
        <f>(C224-W224-X224)*2.14/100</f>
        <v>10146822.036858</v>
      </c>
      <c r="D228" s="51">
        <f>E224+F224+G224+H224+I224+K224+M224+O224+Q224+S224+U224+V224+W224+X224</f>
        <v>493093926.47000003</v>
      </c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29"/>
    </row>
    <row r="229" spans="1:27" s="11" customFormat="1" x14ac:dyDescent="0.25">
      <c r="C229" s="5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29"/>
    </row>
    <row r="230" spans="1:27" s="11" customFormat="1" x14ac:dyDescent="0.25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29"/>
    </row>
    <row r="231" spans="1:27" s="11" customFormat="1" x14ac:dyDescent="0.25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29"/>
    </row>
    <row r="232" spans="1:27" s="11" customFormat="1" x14ac:dyDescent="0.25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29"/>
    </row>
    <row r="233" spans="1:27" s="4" customFormat="1" x14ac:dyDescent="0.25"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9"/>
    </row>
    <row r="234" spans="1:27" s="4" customFormat="1" x14ac:dyDescent="0.25"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9"/>
    </row>
    <row r="235" spans="1:27" s="4" customFormat="1" x14ac:dyDescent="0.25"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9"/>
    </row>
    <row r="236" spans="1:27" s="4" customFormat="1" x14ac:dyDescent="0.25"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9"/>
    </row>
    <row r="237" spans="1:27" s="4" customFormat="1" x14ac:dyDescent="0.25"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9"/>
    </row>
    <row r="238" spans="1:27" s="4" customFormat="1" x14ac:dyDescent="0.25"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9"/>
    </row>
    <row r="239" spans="1:27" s="3" customFormat="1" x14ac:dyDescent="0.25">
      <c r="A239" s="4"/>
      <c r="B239" s="4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1"/>
    </row>
    <row r="240" spans="1:27" s="3" customFormat="1" x14ac:dyDescent="0.25">
      <c r="A240" s="4"/>
      <c r="B240" s="4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1"/>
    </row>
    <row r="241" spans="1:25" s="3" customFormat="1" x14ac:dyDescent="0.25">
      <c r="A241" s="4"/>
      <c r="B241" s="4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1"/>
    </row>
    <row r="242" spans="1:25" s="3" customFormat="1" x14ac:dyDescent="0.25">
      <c r="A242" s="4"/>
      <c r="B242" s="4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1"/>
    </row>
    <row r="243" spans="1:25" s="3" customFormat="1" x14ac:dyDescent="0.25">
      <c r="A243" s="4"/>
      <c r="B243" s="4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1"/>
    </row>
    <row r="244" spans="1:25" s="3" customFormat="1" x14ac:dyDescent="0.25">
      <c r="A244" s="4"/>
      <c r="B244" s="4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1"/>
    </row>
    <row r="245" spans="1:25" s="3" customFormat="1" x14ac:dyDescent="0.25">
      <c r="A245" s="4"/>
      <c r="B245" s="4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1"/>
    </row>
    <row r="246" spans="1:25" s="3" customFormat="1" x14ac:dyDescent="0.25">
      <c r="A246" s="4"/>
      <c r="B246" s="4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1"/>
    </row>
    <row r="247" spans="1:25" s="3" customFormat="1" x14ac:dyDescent="0.25">
      <c r="A247" s="4"/>
      <c r="B247" s="4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1"/>
    </row>
    <row r="248" spans="1:25" s="3" customFormat="1" x14ac:dyDescent="0.25">
      <c r="A248" s="4"/>
      <c r="B248" s="4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1"/>
    </row>
    <row r="249" spans="1:25" s="3" customFormat="1" x14ac:dyDescent="0.25">
      <c r="A249" s="4"/>
      <c r="B249" s="4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1"/>
    </row>
    <row r="250" spans="1:25" s="3" customFormat="1" x14ac:dyDescent="0.25">
      <c r="A250" s="4"/>
      <c r="B250" s="4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1"/>
    </row>
    <row r="251" spans="1:25" s="3" customFormat="1" x14ac:dyDescent="0.25">
      <c r="A251" s="4"/>
      <c r="B251" s="4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1"/>
    </row>
    <row r="252" spans="1:25" s="3" customFormat="1" x14ac:dyDescent="0.25">
      <c r="A252" s="4"/>
      <c r="B252" s="4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1"/>
    </row>
    <row r="253" spans="1:25" s="3" customFormat="1" x14ac:dyDescent="0.25">
      <c r="A253" s="4"/>
      <c r="B253" s="4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1"/>
    </row>
    <row r="254" spans="1:25" s="3" customFormat="1" x14ac:dyDescent="0.25">
      <c r="A254" s="4"/>
      <c r="B254" s="4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1"/>
    </row>
    <row r="255" spans="1:25" s="3" customFormat="1" x14ac:dyDescent="0.25">
      <c r="A255" s="4"/>
      <c r="B255" s="4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1"/>
    </row>
    <row r="256" spans="1:25" s="3" customFormat="1" x14ac:dyDescent="0.25">
      <c r="A256" s="4"/>
      <c r="B256" s="4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1"/>
    </row>
    <row r="257" spans="1:25" s="3" customFormat="1" x14ac:dyDescent="0.25">
      <c r="A257" s="4"/>
      <c r="B257" s="4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1"/>
    </row>
    <row r="258" spans="1:25" s="3" customFormat="1" x14ac:dyDescent="0.25">
      <c r="A258" s="4"/>
      <c r="B258" s="4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1"/>
    </row>
    <row r="259" spans="1:25" s="3" customFormat="1" x14ac:dyDescent="0.25">
      <c r="A259" s="4"/>
      <c r="B259" s="4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1"/>
    </row>
    <row r="260" spans="1:25" s="3" customFormat="1" x14ac:dyDescent="0.25">
      <c r="A260" s="4"/>
      <c r="B260" s="4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1"/>
    </row>
    <row r="261" spans="1:25" s="3" customFormat="1" x14ac:dyDescent="0.25">
      <c r="A261" s="4"/>
      <c r="B261" s="4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1"/>
    </row>
    <row r="262" spans="1:25" s="3" customFormat="1" x14ac:dyDescent="0.25">
      <c r="A262" s="4"/>
      <c r="B262" s="4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1"/>
    </row>
    <row r="263" spans="1:25" s="3" customFormat="1" x14ac:dyDescent="0.25">
      <c r="A263" s="4"/>
      <c r="B263" s="4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1"/>
    </row>
    <row r="264" spans="1:25" s="3" customFormat="1" x14ac:dyDescent="0.25">
      <c r="A264" s="4"/>
      <c r="B264" s="4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1"/>
    </row>
    <row r="265" spans="1:25" s="3" customFormat="1" x14ac:dyDescent="0.25">
      <c r="A265" s="4"/>
      <c r="B265" s="4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1"/>
    </row>
    <row r="266" spans="1:25" s="3" customFormat="1" x14ac:dyDescent="0.25">
      <c r="A266" s="4"/>
      <c r="B266" s="4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1"/>
    </row>
    <row r="267" spans="1:25" s="3" customFormat="1" x14ac:dyDescent="0.25">
      <c r="A267" s="4"/>
      <c r="B267" s="4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1"/>
    </row>
    <row r="268" spans="1:25" s="3" customFormat="1" x14ac:dyDescent="0.25">
      <c r="A268" s="4"/>
      <c r="B268" s="4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1"/>
    </row>
    <row r="269" spans="1:25" s="3" customFormat="1" x14ac:dyDescent="0.25">
      <c r="A269" s="4"/>
      <c r="B269" s="4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1"/>
    </row>
    <row r="270" spans="1:25" s="3" customFormat="1" x14ac:dyDescent="0.25">
      <c r="A270" s="4"/>
      <c r="B270" s="4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1"/>
    </row>
    <row r="271" spans="1:25" s="3" customFormat="1" x14ac:dyDescent="0.25">
      <c r="A271" s="4"/>
      <c r="B271" s="4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1"/>
    </row>
    <row r="272" spans="1:25" s="3" customFormat="1" x14ac:dyDescent="0.25">
      <c r="A272" s="4"/>
      <c r="B272" s="4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1"/>
    </row>
    <row r="273" spans="1:25" s="3" customFormat="1" x14ac:dyDescent="0.25">
      <c r="A273" s="4"/>
      <c r="B273" s="4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1"/>
    </row>
    <row r="274" spans="1:25" s="3" customFormat="1" x14ac:dyDescent="0.25">
      <c r="A274" s="4"/>
      <c r="B274" s="4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1"/>
    </row>
    <row r="275" spans="1:25" s="3" customFormat="1" x14ac:dyDescent="0.25">
      <c r="A275" s="4"/>
      <c r="B275" s="4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1"/>
    </row>
    <row r="276" spans="1:25" s="3" customFormat="1" x14ac:dyDescent="0.25">
      <c r="A276" s="4"/>
      <c r="B276" s="4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1"/>
    </row>
    <row r="277" spans="1:25" s="3" customFormat="1" x14ac:dyDescent="0.25">
      <c r="A277" s="4"/>
      <c r="B277" s="4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1"/>
    </row>
    <row r="278" spans="1:25" s="3" customFormat="1" x14ac:dyDescent="0.25">
      <c r="A278" s="4"/>
      <c r="B278" s="4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1"/>
    </row>
    <row r="279" spans="1:25" s="3" customFormat="1" x14ac:dyDescent="0.25">
      <c r="A279" s="4"/>
      <c r="B279" s="4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1"/>
    </row>
    <row r="280" spans="1:25" s="3" customFormat="1" x14ac:dyDescent="0.25">
      <c r="A280" s="4"/>
      <c r="B280" s="4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1"/>
    </row>
    <row r="281" spans="1:25" s="3" customFormat="1" x14ac:dyDescent="0.25">
      <c r="A281" s="4"/>
      <c r="B281" s="4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1"/>
    </row>
    <row r="282" spans="1:25" s="3" customFormat="1" x14ac:dyDescent="0.25">
      <c r="A282" s="4"/>
      <c r="B282" s="4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1"/>
    </row>
    <row r="283" spans="1:25" s="3" customFormat="1" x14ac:dyDescent="0.25">
      <c r="A283" s="4"/>
      <c r="B283" s="4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1"/>
    </row>
    <row r="284" spans="1:25" s="3" customFormat="1" x14ac:dyDescent="0.25">
      <c r="A284" s="4"/>
      <c r="B284" s="4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1"/>
    </row>
    <row r="285" spans="1:25" s="3" customFormat="1" x14ac:dyDescent="0.25">
      <c r="A285" s="4"/>
      <c r="B285" s="4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1"/>
    </row>
    <row r="286" spans="1:25" s="3" customFormat="1" x14ac:dyDescent="0.25">
      <c r="A286" s="4"/>
      <c r="B286" s="4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1"/>
    </row>
    <row r="287" spans="1:25" s="3" customFormat="1" x14ac:dyDescent="0.25">
      <c r="A287" s="4"/>
      <c r="B287" s="4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1"/>
    </row>
    <row r="288" spans="1:25" s="3" customFormat="1" x14ac:dyDescent="0.25">
      <c r="A288" s="4"/>
      <c r="B288" s="4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1"/>
    </row>
    <row r="289" spans="1:25" s="3" customFormat="1" x14ac:dyDescent="0.25">
      <c r="A289" s="4"/>
      <c r="B289" s="4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1"/>
    </row>
    <row r="290" spans="1:25" s="3" customFormat="1" x14ac:dyDescent="0.25">
      <c r="A290" s="4"/>
      <c r="B290" s="4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1"/>
    </row>
  </sheetData>
  <mergeCells count="147">
    <mergeCell ref="D159:X159"/>
    <mergeCell ref="A159:C159"/>
    <mergeCell ref="A164:B164"/>
    <mergeCell ref="A153:B153"/>
    <mergeCell ref="A158:B158"/>
    <mergeCell ref="A163:B163"/>
    <mergeCell ref="A147:X147"/>
    <mergeCell ref="A148:C148"/>
    <mergeCell ref="A154:C154"/>
    <mergeCell ref="D148:X148"/>
    <mergeCell ref="D154:X154"/>
    <mergeCell ref="A133:C133"/>
    <mergeCell ref="A136:C136"/>
    <mergeCell ref="A146:B146"/>
    <mergeCell ref="D133:X133"/>
    <mergeCell ref="D136:X136"/>
    <mergeCell ref="A135:B135"/>
    <mergeCell ref="A145:B145"/>
    <mergeCell ref="A131:B131"/>
    <mergeCell ref="A130:B130"/>
    <mergeCell ref="A132:X132"/>
    <mergeCell ref="A90:X90"/>
    <mergeCell ref="A121:X121"/>
    <mergeCell ref="A122:C122"/>
    <mergeCell ref="D122:X122"/>
    <mergeCell ref="A89:B89"/>
    <mergeCell ref="A66:B66"/>
    <mergeCell ref="A115:B115"/>
    <mergeCell ref="A119:B119"/>
    <mergeCell ref="A93:B93"/>
    <mergeCell ref="A96:B96"/>
    <mergeCell ref="A120:B120"/>
    <mergeCell ref="D97:X97"/>
    <mergeCell ref="D116:X116"/>
    <mergeCell ref="D91:X91"/>
    <mergeCell ref="D94:X94"/>
    <mergeCell ref="A94:C94"/>
    <mergeCell ref="A91:C91"/>
    <mergeCell ref="A116:C116"/>
    <mergeCell ref="A97:C97"/>
    <mergeCell ref="A88:B88"/>
    <mergeCell ref="A46:B46"/>
    <mergeCell ref="A54:B54"/>
    <mergeCell ref="A61:B61"/>
    <mergeCell ref="D47:X47"/>
    <mergeCell ref="D55:X55"/>
    <mergeCell ref="D62:X62"/>
    <mergeCell ref="D68:X68"/>
    <mergeCell ref="D85:X85"/>
    <mergeCell ref="A30:C30"/>
    <mergeCell ref="A40:C40"/>
    <mergeCell ref="A44:C44"/>
    <mergeCell ref="D44:X44"/>
    <mergeCell ref="A85:C85"/>
    <mergeCell ref="A84:B84"/>
    <mergeCell ref="A65:B65"/>
    <mergeCell ref="A67:X67"/>
    <mergeCell ref="A68:C68"/>
    <mergeCell ref="A47:C47"/>
    <mergeCell ref="A55:C55"/>
    <mergeCell ref="A62:C62"/>
    <mergeCell ref="A28:B28"/>
    <mergeCell ref="A43:B43"/>
    <mergeCell ref="A25:C25"/>
    <mergeCell ref="A29:X29"/>
    <mergeCell ref="D30:X30"/>
    <mergeCell ref="D40:X40"/>
    <mergeCell ref="D25:X25"/>
    <mergeCell ref="A39:B39"/>
    <mergeCell ref="A27:B27"/>
    <mergeCell ref="A24:X24"/>
    <mergeCell ref="A16:B16"/>
    <mergeCell ref="A9:C9"/>
    <mergeCell ref="A11:B11"/>
    <mergeCell ref="A1:X1"/>
    <mergeCell ref="A2:A6"/>
    <mergeCell ref="B2:B6"/>
    <mergeCell ref="C2:C5"/>
    <mergeCell ref="D2:X2"/>
    <mergeCell ref="D3:I3"/>
    <mergeCell ref="J3:K5"/>
    <mergeCell ref="L3:M5"/>
    <mergeCell ref="N3:O5"/>
    <mergeCell ref="P3:Q5"/>
    <mergeCell ref="R3:S5"/>
    <mergeCell ref="T3:U5"/>
    <mergeCell ref="V3:V5"/>
    <mergeCell ref="E4:I4"/>
    <mergeCell ref="W3:W5"/>
    <mergeCell ref="X3:X5"/>
    <mergeCell ref="A22:B22"/>
    <mergeCell ref="A23:B23"/>
    <mergeCell ref="D4:D5"/>
    <mergeCell ref="A14:C14"/>
    <mergeCell ref="A20:C20"/>
    <mergeCell ref="A17:C17"/>
    <mergeCell ref="D14:X14"/>
    <mergeCell ref="D17:X17"/>
    <mergeCell ref="D20:X20"/>
    <mergeCell ref="A13:X13"/>
    <mergeCell ref="D9:X9"/>
    <mergeCell ref="A12:B12"/>
    <mergeCell ref="A8:X8"/>
    <mergeCell ref="A19:B19"/>
    <mergeCell ref="A165:X165"/>
    <mergeCell ref="A166:C166"/>
    <mergeCell ref="A169:C169"/>
    <mergeCell ref="A173:C173"/>
    <mergeCell ref="A178:C178"/>
    <mergeCell ref="A182:B182"/>
    <mergeCell ref="A168:B168"/>
    <mergeCell ref="A172:B172"/>
    <mergeCell ref="A177:B177"/>
    <mergeCell ref="A181:B181"/>
    <mergeCell ref="D166:X166"/>
    <mergeCell ref="D169:X169"/>
    <mergeCell ref="D173:X173"/>
    <mergeCell ref="D178:X178"/>
    <mergeCell ref="A183:X183"/>
    <mergeCell ref="A184:C184"/>
    <mergeCell ref="A187:C187"/>
    <mergeCell ref="A190:C190"/>
    <mergeCell ref="A196:B196"/>
    <mergeCell ref="A186:B186"/>
    <mergeCell ref="A189:B189"/>
    <mergeCell ref="A195:B195"/>
    <mergeCell ref="D184:X184"/>
    <mergeCell ref="D187:X187"/>
    <mergeCell ref="D190:X190"/>
    <mergeCell ref="A197:X197"/>
    <mergeCell ref="A198:C198"/>
    <mergeCell ref="A202:B202"/>
    <mergeCell ref="A201:B201"/>
    <mergeCell ref="D198:X198"/>
    <mergeCell ref="A203:X203"/>
    <mergeCell ref="A206:B206"/>
    <mergeCell ref="A207:X207"/>
    <mergeCell ref="A208:C208"/>
    <mergeCell ref="A211:C211"/>
    <mergeCell ref="A223:B223"/>
    <mergeCell ref="A224:B224"/>
    <mergeCell ref="A225:B225"/>
    <mergeCell ref="A226:B226"/>
    <mergeCell ref="A210:B210"/>
    <mergeCell ref="A222:B222"/>
    <mergeCell ref="D208:X208"/>
    <mergeCell ref="D211:X211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9" fitToHeight="100" orientation="landscape" r:id="rId1"/>
  <rowBreaks count="1" manualBreakCount="1">
    <brk id="20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характеристика мкд</vt:lpstr>
      <vt:lpstr>виды работ </vt:lpstr>
      <vt:lpstr>'виды работ '!Print_Area</vt:lpstr>
      <vt:lpstr>'характеристика мкд'!Print_Area</vt:lpstr>
      <vt:lpstr>'виды работ '!Print_Titles</vt:lpstr>
      <vt:lpstr>'характеристика мкд'!Print_Titles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2017-08-07T14:12:58Z</dcterms:modified>
</cp:coreProperties>
</file>