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6" yWindow="144" windowWidth="11652" windowHeight="8496" tabRatio="698" firstSheet="1" activeTab="1"/>
  </bookViews>
  <sheets>
    <sheet name="2017" sheetId="1" state="hidden" r:id="rId1"/>
    <sheet name="раздел 1 2020" sheetId="2" r:id="rId2"/>
    <sheet name="раздел 2 2021" sheetId="3" r:id="rId3"/>
    <sheet name="раздел 3 2021" sheetId="4" r:id="rId4"/>
    <sheet name="СВОД от Фонда" sheetId="5" state="hidden" r:id="rId5"/>
    <sheet name="Конечный вариант" sheetId="6" state="hidden" r:id="rId6"/>
  </sheets>
  <externalReferences>
    <externalReference r:id="rId9"/>
  </externalReferences>
  <definedNames>
    <definedName name="_xlnm._FilterDatabase" localSheetId="0" hidden="1">'2017'!$A$9:$U$81</definedName>
    <definedName name="_xlnm._FilterDatabase" localSheetId="2" hidden="1">'раздел 2 2021'!$A$9:$N$9</definedName>
    <definedName name="BossProviderVariable?_bef1f6a1_9e1f_4ce9_9db9_e05bfccf0100" hidden="1">"25_01_2006"</definedName>
    <definedName name="_xlnm.Print_Area" localSheetId="0">'2017'!$A$1:$U$84</definedName>
    <definedName name="_xlnm.Print_Area" localSheetId="1">'раздел 1 2020'!$A$1:$S$157</definedName>
    <definedName name="_xlnm.Print_Area" localSheetId="2">'раздел 2 2021'!$A$1:$N$97</definedName>
    <definedName name="_xlnm.Print_Area" localSheetId="3">'раздел 3 2021'!$A$1:$T$69</definedName>
  </definedNames>
  <calcPr fullCalcOnLoad="1"/>
</workbook>
</file>

<file path=xl/sharedStrings.xml><?xml version="1.0" encoding="utf-8"?>
<sst xmlns="http://schemas.openxmlformats.org/spreadsheetml/2006/main" count="3363" uniqueCount="573">
  <si>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</si>
  <si>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</si>
  <si>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</si>
  <si>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</si>
  <si>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</si>
  <si>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</si>
  <si>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</si>
  <si>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</si>
  <si>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</si>
  <si>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</si>
  <si>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</si>
  <si>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</si>
  <si>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</si>
  <si>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</si>
  <si>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</si>
  <si>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</si>
  <si>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</si>
  <si>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</si>
  <si>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</si>
  <si>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</si>
  <si>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</si>
  <si>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</si>
  <si>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Стоимость капитального ремонта ВСЕГО</t>
  </si>
  <si>
    <t>Итого по муниципальному образованию</t>
  </si>
  <si>
    <t>Всеволожский муниципальный район</t>
  </si>
  <si>
    <t>Итого по Всеволожскому муниципальному району</t>
  </si>
  <si>
    <t>Муниципальное образование Выборгское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</si>
  <si>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</si>
  <si>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</si>
  <si>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</si>
  <si>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</si>
  <si>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</si>
  <si>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</si>
  <si>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Приладожское городское поселение</t>
  </si>
  <si>
    <t>Итого по Кировскому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</si>
  <si>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</si>
  <si>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</si>
  <si>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</si>
  <si>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</si>
  <si>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</si>
  <si>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Итого по Подпорожскому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</si>
  <si>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</si>
  <si>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</si>
  <si>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</si>
  <si>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Муниципальное образование Шлиссельбургское городское поселение</t>
  </si>
  <si>
    <t>Муниципальное образование Колтушское сельское поселение</t>
  </si>
  <si>
    <t>д. Старая, ул. Верхняя, д. 16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</si>
  <si>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</si>
  <si>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</si>
  <si>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</si>
  <si>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</si>
  <si>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</si>
  <si>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</si>
  <si>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</si>
  <si>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</si>
  <si>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</si>
  <si>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</si>
  <si>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</si>
  <si>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</si>
  <si>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</si>
  <si>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</si>
  <si>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</si>
  <si>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</si>
  <si>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</si>
  <si>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</si>
  <si>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</si>
  <si>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</si>
  <si>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</si>
  <si>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</si>
  <si>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</si>
  <si>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</si>
  <si>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</si>
  <si>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</si>
  <si>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</si>
  <si>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</si>
  <si>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</si>
  <si>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</si>
  <si>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</si>
  <si>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</si>
  <si>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</si>
  <si>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</si>
  <si>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</si>
  <si>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</si>
  <si>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</si>
  <si>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</si>
  <si>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</si>
  <si>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</si>
  <si>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</si>
  <si>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</si>
  <si>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</si>
  <si>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Подпорожье, пр. Ленина, д. 32</t>
  </si>
  <si>
    <t>г. Подпорожье, ул. Волкова, д. 35</t>
  </si>
  <si>
    <t>г. Сосновый Бор, пр. Героев, д. 11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</si>
  <si>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</si>
  <si>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</si>
  <si>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</si>
  <si>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</si>
  <si>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</si>
  <si>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</si>
  <si>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</si>
  <si>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</si>
  <si>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</si>
  <si>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</si>
  <si>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</si>
  <si>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</si>
  <si>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</si>
  <si>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</si>
  <si>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</si>
  <si>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</si>
  <si>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</si>
  <si>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</si>
  <si>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</si>
  <si>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</si>
  <si>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</si>
  <si>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</si>
  <si>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</si>
  <si>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</si>
  <si>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</si>
  <si>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</si>
  <si>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</si>
  <si>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</si>
  <si>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</si>
  <si>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</si>
  <si>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</si>
  <si>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</si>
  <si>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</si>
  <si>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</si>
  <si>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</si>
  <si>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</si>
  <si>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</si>
  <si>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</si>
  <si>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</si>
  <si>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</si>
  <si>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</si>
  <si>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</si>
  <si>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</si>
  <si>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</si>
  <si>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</si>
  <si>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</si>
  <si>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</si>
  <si>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</si>
  <si>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</si>
  <si>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</si>
  <si>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</si>
  <si>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</si>
  <si>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</si>
  <si>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</si>
  <si>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</si>
  <si>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</si>
  <si>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</si>
  <si>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</si>
  <si>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</si>
  <si>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</si>
  <si>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</si>
  <si>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</si>
  <si>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</si>
  <si>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</si>
  <si>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</si>
  <si>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</si>
  <si>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</si>
  <si>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</si>
  <si>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</si>
  <si>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</si>
  <si>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</si>
  <si>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</si>
  <si>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</si>
  <si>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</si>
  <si>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</si>
  <si>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</si>
  <si>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</si>
  <si>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</si>
  <si>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</si>
  <si>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</si>
  <si>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</si>
  <si>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</si>
  <si>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</si>
  <si>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</si>
  <si>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</si>
  <si>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</si>
  <si>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г. Тосно, ул. Ленина, д. 19</t>
  </si>
  <si>
    <t>Тосненский муниципальный район</t>
  </si>
  <si>
    <t>Муниципальное образование Сосновоборский городской округ</t>
  </si>
  <si>
    <t>-</t>
  </si>
  <si>
    <t>панельный</t>
  </si>
  <si>
    <t>РО</t>
  </si>
  <si>
    <t>кирпич</t>
  </si>
  <si>
    <t>панель</t>
  </si>
  <si>
    <t>*</t>
  </si>
  <si>
    <t xml:space="preserve">Панель </t>
  </si>
  <si>
    <t>железобетонные панели</t>
  </si>
  <si>
    <t>панели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</si>
  <si>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</si>
  <si>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</si>
  <si>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</si>
  <si>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</si>
  <si>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</si>
  <si>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</si>
  <si>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5/9</t>
  </si>
  <si>
    <t>17603.3</t>
  </si>
  <si>
    <t>10887.7</t>
  </si>
  <si>
    <t>4001.3</t>
  </si>
  <si>
    <t>2323.8</t>
  </si>
  <si>
    <t>2027.3</t>
  </si>
  <si>
    <t>1262.5</t>
  </si>
  <si>
    <t>2046.8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</si>
  <si>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</si>
  <si>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</si>
  <si>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</si>
  <si>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</si>
  <si>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</si>
  <si>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</si>
  <si>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</si>
  <si>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</si>
  <si>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</si>
  <si>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</si>
  <si>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</si>
  <si>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</si>
  <si>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</si>
  <si>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</si>
  <si>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</si>
  <si>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2579.3</t>
  </si>
  <si>
    <t>1954.4</t>
  </si>
  <si>
    <t>1236.2</t>
  </si>
  <si>
    <t>кир</t>
  </si>
  <si>
    <t>1201.5</t>
  </si>
  <si>
    <t>16228.3</t>
  </si>
  <si>
    <t>9953.3</t>
  </si>
  <si>
    <t>пан</t>
  </si>
  <si>
    <t>2001.9</t>
  </si>
  <si>
    <t>1224.2</t>
  </si>
  <si>
    <t>каменные, кирпичные</t>
  </si>
  <si>
    <t>5616.6</t>
  </si>
  <si>
    <t>3667.5</t>
  </si>
  <si>
    <t>3826.9</t>
  </si>
  <si>
    <t>2246.6</t>
  </si>
  <si>
    <t>2213.8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</si>
  <si>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</si>
  <si>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</si>
  <si>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</si>
  <si>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</si>
  <si>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</si>
  <si>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</si>
  <si>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</si>
  <si>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</si>
  <si>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</si>
  <si>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</si>
  <si>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</si>
  <si>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</si>
  <si>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</si>
  <si>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</si>
  <si>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3943.3</t>
  </si>
  <si>
    <t>пан,кир</t>
  </si>
  <si>
    <t>мон</t>
  </si>
  <si>
    <t>1965.8</t>
  </si>
  <si>
    <t>8573.2</t>
  </si>
  <si>
    <t>7780.4</t>
  </si>
  <si>
    <t>Выборгский муниципальный район</t>
  </si>
  <si>
    <t>Колличество лифтов</t>
  </si>
  <si>
    <t>Период оплаты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</si>
  <si>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</si>
  <si>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</si>
  <si>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х</t>
  </si>
  <si>
    <t>Муниципальное образование город Сертолово</t>
  </si>
  <si>
    <t xml:space="preserve">Г. Сертолово, ул. Молодцова, д. 3  </t>
  </si>
  <si>
    <t xml:space="preserve">Г. Сертолово, ул. Молодцова, д. 4  </t>
  </si>
  <si>
    <t>Панель</t>
  </si>
  <si>
    <t xml:space="preserve">Г. Выборг, ул. Крепостная, д. 39  </t>
  </si>
  <si>
    <t>г. Выборг, ул. Приморская, д.15</t>
  </si>
  <si>
    <t>Кирпич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</si>
  <si>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</si>
  <si>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</si>
  <si>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</si>
  <si>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Г. Светогорск, ул. Спортивная, д.10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</si>
  <si>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</si>
  <si>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</si>
  <si>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</si>
  <si>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</si>
  <si>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</si>
  <si>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</si>
  <si>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</si>
  <si>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</si>
  <si>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</si>
  <si>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</si>
  <si>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</si>
  <si>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</si>
  <si>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</si>
  <si>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Г. Кировск, ул. Молодежная, д. 8</t>
  </si>
  <si>
    <t>Г.п. Приладожский, д. 3</t>
  </si>
  <si>
    <t>Г.п. Приладожский, д. 4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</si>
  <si>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</si>
  <si>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</si>
  <si>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</si>
  <si>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</si>
  <si>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</si>
  <si>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</si>
  <si>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</si>
  <si>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</si>
  <si>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Итого по Ломоносовскому муниципальному району</t>
  </si>
  <si>
    <t>Г. Подпорожье, ул. Свирская, д. 62</t>
  </si>
  <si>
    <t>Сланцевский муниципальный район</t>
  </si>
  <si>
    <t>Муниципальное образование Сланцевское городское поселение</t>
  </si>
  <si>
    <t>Г. Сланцы, ул. Ш. Славы, д. 7</t>
  </si>
  <si>
    <t>Итого по Сланцевскому муниципальному району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</si>
  <si>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</si>
  <si>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</si>
  <si>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</si>
  <si>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</si>
  <si>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</si>
  <si>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</si>
  <si>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</si>
  <si>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</si>
  <si>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</si>
  <si>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Г. Тосно, ул. Станиславского, д. 2</t>
  </si>
  <si>
    <t>Прочие</t>
  </si>
  <si>
    <t>30.12.2019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</si>
  <si>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</si>
  <si>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</si>
  <si>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Техническое освидетельствование                      руб.</t>
  </si>
  <si>
    <t xml:space="preserve"> </t>
  </si>
  <si>
    <t xml:space="preserve">7 019 333,84
</t>
  </si>
  <si>
    <t>2 лифта</t>
  </si>
  <si>
    <t>нет такого адреса</t>
  </si>
  <si>
    <t>Строительный контроль</t>
  </si>
  <si>
    <t>Итого со строительным контролем</t>
  </si>
  <si>
    <t xml:space="preserve">смета еще не согласована </t>
  </si>
  <si>
    <t>СМР</t>
  </si>
  <si>
    <t>V. Перечень многоквратирных домов, лифтовое оборудование которых подлежат капитальному ремонту в 2017 году, с оплатой в рассрочку с 2018 по 2021 год</t>
  </si>
  <si>
    <t xml:space="preserve">Стоимость капитального ремонта или замены лифтового оборудования, в том числе                            </t>
  </si>
  <si>
    <t>Бокситогорский муниципальный район</t>
  </si>
  <si>
    <t>Муниципальное образование Город Пикалево</t>
  </si>
  <si>
    <t>Г. Пикалево, микрорайон 3, д.4</t>
  </si>
  <si>
    <t>Г. Пикалево, микрорайон 3, д.5</t>
  </si>
  <si>
    <t>Г. Пикалево, микрорайон 3, д.7</t>
  </si>
  <si>
    <t>Итого по Бокситогорскому муниципальному району</t>
  </si>
  <si>
    <t>Волховский муниципальный район</t>
  </si>
  <si>
    <t>Муниципальное образование Город Волхов</t>
  </si>
  <si>
    <t>Г. Волхов, ул. Авиационная, д. 34</t>
  </si>
  <si>
    <t>Г. Волхов, ул. Авиационная, д. 36</t>
  </si>
  <si>
    <t>Итого по Волховскому муниципальному району</t>
  </si>
  <si>
    <t>Муниципальное образование "Город Всеволожск"</t>
  </si>
  <si>
    <t xml:space="preserve">Г. Всеволожск, ул. Ленинградская, д. 11  </t>
  </si>
  <si>
    <t>Г. Всеволожск, ул. Ленинградская, д. 15, корпус 2</t>
  </si>
  <si>
    <t>Г. Всеволожск, ул. Ленинградская, д. 19, корп. 2</t>
  </si>
  <si>
    <t>Г. Всеволожск, ул. Ленинградская, д. 19, корп. 3</t>
  </si>
  <si>
    <t xml:space="preserve">Г. Всеволожск, ул. Ленинградская, д. 34/82  </t>
  </si>
  <si>
    <t xml:space="preserve">Г. Всеволожск, ул. Межевая, д. 12/75  </t>
  </si>
  <si>
    <t xml:space="preserve">Г. Всеволожск, ул. Плоткина, д. 1  </t>
  </si>
  <si>
    <t xml:space="preserve">Г. Всеволожск, ул. Плоткина, д. 15  </t>
  </si>
  <si>
    <t xml:space="preserve">Г. Всеволожск, ул. Плоткина, д. 5  </t>
  </si>
  <si>
    <t>Г. Всеволожск, ш. Колтушское, д. 80, корпус 1</t>
  </si>
  <si>
    <t>Г. Всеволожск, ш. Колтушское, д. 80, корпус 2</t>
  </si>
  <si>
    <t>Г. Всеволожск, ул. Ленинградская, д. 20, корп. 2</t>
  </si>
  <si>
    <t>Г. Всеволожск, ул. Московская, д. 10</t>
  </si>
  <si>
    <t xml:space="preserve">Г. Всеволожск, ул. Московская, д. 12  </t>
  </si>
  <si>
    <t>Г. Всеволожск, ул. Московская, д. 3</t>
  </si>
  <si>
    <t>Г. Всеволожск, ул. Московская, д. 5</t>
  </si>
  <si>
    <t>Г. Всеволожск, ул. Московская, д. 7</t>
  </si>
  <si>
    <t>Г. Всеволожск, ул. Московская, д. 8</t>
  </si>
  <si>
    <t>Муниципальное образование Новодевяткинское сельское поселение</t>
  </si>
  <si>
    <t>Дер. Новое Девяткино,  ул. Лесная, д.2</t>
  </si>
  <si>
    <t>Дер. Новое Девяткино,  ул. Лесная, д.6</t>
  </si>
  <si>
    <t>Дер. Новое Девяткино, ул. Энергетиков, д. 2</t>
  </si>
  <si>
    <t xml:space="preserve">Дер. Новое Девяткино, ул. Озерная, д. 3  </t>
  </si>
  <si>
    <t xml:space="preserve">Дер. Новое Девяткино, ул. Озерная, д. 5  </t>
  </si>
  <si>
    <t>Муниципальное образование "Сертолово"</t>
  </si>
  <si>
    <t xml:space="preserve">Г. Сертолово, микрорайон Сертолово-1, ул. Ветеранов, д. 9  </t>
  </si>
  <si>
    <t>панель/кирпич</t>
  </si>
  <si>
    <t xml:space="preserve">панель </t>
  </si>
  <si>
    <t>монолит</t>
  </si>
  <si>
    <t>блочный</t>
  </si>
  <si>
    <t>пн</t>
  </si>
  <si>
    <t>бт</t>
  </si>
  <si>
    <t>з/бт</t>
  </si>
  <si>
    <t>пн керамзито-бт</t>
  </si>
  <si>
    <t>к/пн</t>
  </si>
  <si>
    <t>Г. Сертолово, микрорайон Сертолово-1, ул. Молодежная, д. 8, корп. 1</t>
  </si>
  <si>
    <t xml:space="preserve"> за счет средств областного бюджета </t>
  </si>
  <si>
    <t xml:space="preserve"> за счет средств собственников</t>
  </si>
  <si>
    <t>за счет средств собственников</t>
  </si>
  <si>
    <t>Стоимость технического освидетельствования</t>
  </si>
  <si>
    <t xml:space="preserve">Г. Сертолово, микрорайон Сертолово-1, ул. Ветеранов, д. 7  </t>
  </si>
  <si>
    <t xml:space="preserve">Г. Сертолово, микрорайон Сертолово-1, ул. Молодежная, д. 7  </t>
  </si>
  <si>
    <t xml:space="preserve">Г. Сертолово, микрорайон Сертолово-1, ул. Молодцова, д. 10  </t>
  </si>
  <si>
    <t xml:space="preserve">Г. Сертолово, микрорайон Сертолово-1, ул. Молодцова, д. 11  </t>
  </si>
  <si>
    <t xml:space="preserve">Г. Сертолово, микрорайон Сертолово-1, ул. Молодцова, д. 12  </t>
  </si>
  <si>
    <t xml:space="preserve">Г. Сертолово, микрорайон Сертолово-1, ул. Молодцова, д. 13  </t>
  </si>
  <si>
    <t xml:space="preserve">Г. Сертолово, микрорайон Сертолово-1, ул. Молодцова, д. 14  </t>
  </si>
  <si>
    <t>Г. Сертолово, микрорайон Сертолово-1, ул. Молодцова, д. 15, корп. 1</t>
  </si>
  <si>
    <t>Г. Сертолово, микрорайон Сертолово-1, ул. Молодцова, д. 15, корп. 2</t>
  </si>
  <si>
    <t xml:space="preserve">Г. Сертолово, микрорайон Сертолово-1, ул. Молодцова, д. 9  </t>
  </si>
  <si>
    <t xml:space="preserve">Г. Сертолово, микрорайон Сертолово-1, ул. Центральная, д. 2  </t>
  </si>
  <si>
    <t>Г. Сертолово, микрорайон Сертолово-1, ул. Центральная, д. 4, корп. 1</t>
  </si>
  <si>
    <t>Г. Сертолово, микрорайон Сертолово-1, ул. Центральная, д. 4, корп. 2</t>
  </si>
  <si>
    <t>Проектные работы</t>
  </si>
  <si>
    <t>ВСЕГО</t>
  </si>
  <si>
    <t>Дер. Новое Девяткино, ул. Славы, д. 10</t>
  </si>
  <si>
    <t>Дер. Новое Девяткино, ул. Славы, д. 7</t>
  </si>
  <si>
    <t>Дер. Новое Девяткино, ул. Ветеранов, д.14</t>
  </si>
  <si>
    <t>Дер. Новое Девяткино, ул. Озерная, д.7</t>
  </si>
  <si>
    <t xml:space="preserve">Дер. Новое Девяткино, ул. Озерная, д. 9 </t>
  </si>
  <si>
    <t>Дер. Новое Девяткино, ул.Энергетиков, д.6</t>
  </si>
  <si>
    <t>Дер. Новое Девяткино, ул. Капральская, д. 19</t>
  </si>
  <si>
    <t>Выборгский  район</t>
  </si>
  <si>
    <t xml:space="preserve">Г. Выборг, ш. Ленинградское, д. 51а  </t>
  </si>
  <si>
    <t xml:space="preserve">Г. Выборг, ул. Офицерская, д. 16  </t>
  </si>
  <si>
    <t xml:space="preserve">Г. Выборг, ул. Приморская, д. 40  </t>
  </si>
  <si>
    <t xml:space="preserve">Г. Выборг, ул. Приморская, д. 36  </t>
  </si>
  <si>
    <t xml:space="preserve">Г. Выборг, ул. Приморская, д. 53  </t>
  </si>
  <si>
    <t xml:space="preserve">Г. Выборг, ул. Травяная, д. 6  </t>
  </si>
  <si>
    <t xml:space="preserve">Г. Выборг, просп. Московский, д. 10 </t>
  </si>
  <si>
    <t xml:space="preserve">Г. Выборг, просп. Победы, д. 6  </t>
  </si>
  <si>
    <t xml:space="preserve">Г. Выборг, ул. Аристарха Макарова, д. 4  </t>
  </si>
  <si>
    <t xml:space="preserve">Г. Выборг, ул. Гагарина, д. 71  </t>
  </si>
  <si>
    <t>Гатчинский муниципальный район</t>
  </si>
  <si>
    <t>Г. Гатчина, просп. 25 Октября, д. 50, кор. 1</t>
  </si>
  <si>
    <t>Г. Гатчина, ул. Авиатриссы Зверевой, д. 15</t>
  </si>
  <si>
    <t>Г. Гатчина, ул. Авиатриссы Зверевой, д. 20</t>
  </si>
  <si>
    <t>Г. Гатчина, ул. Авиатриссы Зверевой, д. 3</t>
  </si>
  <si>
    <t>Г. Гатчина, ул. Володарского, д. 25А</t>
  </si>
  <si>
    <t>Итого по Гатчинскому муниципальному району</t>
  </si>
  <si>
    <t>Г. Кировск, ул. Ладожская, д. 22</t>
  </si>
  <si>
    <t>Г. Кировск, ул. Новая, д. 13, кор. 1</t>
  </si>
  <si>
    <t>Г. Кировск, ул. Новая, д. 13, кор. 2</t>
  </si>
  <si>
    <t>Г. Кировск, ул. Северная, д. 17</t>
  </si>
  <si>
    <t>Муниципальное образование Отрадненское городское поселение</t>
  </si>
  <si>
    <t>Г. Отрадное, ул. Железнодорожная, д. 15</t>
  </si>
  <si>
    <t>Г. Отрадное, ул. Зарубина, д. 11а</t>
  </si>
  <si>
    <t>Г. Отрадное, ул. Лесная, д. 6</t>
  </si>
  <si>
    <t>Г. Отрадное, ул. Советская, д. 25</t>
  </si>
  <si>
    <t>Муниципальное образование Русско-Высоцкое сельское поселение</t>
  </si>
  <si>
    <t>С. Русско-Высоцкое, д. 25</t>
  </si>
  <si>
    <t>Сосновоборский городской округ</t>
  </si>
  <si>
    <t>Г. Сосновый Бор, ул. Парковая, д. 18</t>
  </si>
  <si>
    <t>Г. Сосновый Бор, ул. Парковая, д. 22</t>
  </si>
  <si>
    <t>Г. Сосновый Бор, ул. Парковая, д. 24</t>
  </si>
  <si>
    <t>Г. Сосновый Бор, ул. Парковая, д. 44</t>
  </si>
  <si>
    <t>Г. Сосновый Бор, ул. Молодежная, д. 54</t>
  </si>
  <si>
    <t>Г. Сосновый Бор, ул. Ленинградская, д. 30</t>
  </si>
  <si>
    <t>Г. Сосновый Бор, ул. Солнечная, д. 23а</t>
  </si>
  <si>
    <t>Г. Сланцы, просп. Молодежный, д. 13</t>
  </si>
  <si>
    <t>Г. Сланцы, ул. Гагарина, д. 1</t>
  </si>
  <si>
    <t>Г. Сланцы, ул. Ленина, д. 25, кор. 1</t>
  </si>
  <si>
    <t>Г. Сланцы, ул. Ленина, д. 25, кор. 4</t>
  </si>
  <si>
    <t>Г. Сланцы, ул. Ленина, д. 25, кор. 6</t>
  </si>
  <si>
    <t>Г. Сланцы, ул. Спортивная, д. 9/2</t>
  </si>
  <si>
    <t>Г. Сланцы, ул. Шахтерской Славы, д. 14, корп. 1</t>
  </si>
  <si>
    <t>Г. Сланцы, ул. Шахтерской Славы, д. 9б</t>
  </si>
  <si>
    <t>Тосненский район</t>
  </si>
  <si>
    <t>Г. Тосно, ул. М. Горького, д. 4</t>
  </si>
  <si>
    <t>Г. Тосно, ул. Победы, д. 19А</t>
  </si>
  <si>
    <t>ж/б</t>
  </si>
  <si>
    <t>Итого по Сосновоборскому городскому округу</t>
  </si>
  <si>
    <t>Муниципальное образование Город Гатчина</t>
  </si>
  <si>
    <t>Муниципальное образование Муринское городское поселение</t>
  </si>
  <si>
    <t>Муниципальное образование "Город Выборг"</t>
  </si>
  <si>
    <t>Кер.блок</t>
  </si>
  <si>
    <t>Кер.бет.</t>
  </si>
  <si>
    <t>шлакоблоки, кирпич</t>
  </si>
  <si>
    <t>7 и 8</t>
  </si>
  <si>
    <t>1992</t>
  </si>
  <si>
    <t xml:space="preserve"> 5;7</t>
  </si>
  <si>
    <t>5,7,9</t>
  </si>
  <si>
    <t>Блочный Ж/Б</t>
  </si>
  <si>
    <t xml:space="preserve">Г.п. Кузьмоловский, ул. Железнодорожная, д. 4  </t>
  </si>
  <si>
    <t xml:space="preserve">Г.п. Кузьмоловский, ул. Ленинградское шоссе, д. 10  </t>
  </si>
  <si>
    <t xml:space="preserve">Г.п. Кузьмоловский, ул. Ленинградское шоссе, д. 12  </t>
  </si>
  <si>
    <t xml:space="preserve">Г.п. Кузьмоловский, ул. Ленинградское шоссе, д. 2  </t>
  </si>
  <si>
    <t xml:space="preserve">Г.п. Кузьмоловский, ул. Ленинградское шоссе, д. 4  </t>
  </si>
  <si>
    <t>Муниципальное образование Токсовское городское поселение</t>
  </si>
  <si>
    <t>Г.п. Кузьмоловский, ул. Железнодорожная, д. 18а</t>
  </si>
  <si>
    <t>Волосовский муниципальный  район</t>
  </si>
  <si>
    <t>Муниципальное образование  Клопицкое сельское поселение</t>
  </si>
  <si>
    <t>д. Клопицы, д. 15</t>
  </si>
  <si>
    <t>Выборгский район</t>
  </si>
  <si>
    <t>Муниципальное образование  Светогорское городское поселение</t>
  </si>
  <si>
    <t>Г. Светогорск, ул. Победы, д.29а</t>
  </si>
  <si>
    <t>Г. Светогорск, ул. Пограничная, д. 7</t>
  </si>
  <si>
    <t>Пос. Лесогорский, ул. Гагарина, д. 13</t>
  </si>
  <si>
    <t>Пос. Лесогорский, ш. Ленинградское, д. 32</t>
  </si>
  <si>
    <t>Муниципальное образование Селезневское сельское поселение</t>
  </si>
  <si>
    <t>Пос. Селезнево, пер. Свекловичный, д. 10</t>
  </si>
  <si>
    <t>Г. Кировск, ул. Победы, д. 13</t>
  </si>
  <si>
    <t>Г. Кировск, ул. Победы, д. 17</t>
  </si>
  <si>
    <t>Г. Кировск, ул. Победы, д. 23</t>
  </si>
  <si>
    <t>Г. Кировск, ул. Победы, д. 25</t>
  </si>
  <si>
    <t>Муниципальное образование Назиевское городское поселение</t>
  </si>
  <si>
    <t>Пос. Назия, просп. Комсомольский, д. 11</t>
  </si>
  <si>
    <t>Пос. Назия, просп. Комсомольский, д. 2</t>
  </si>
  <si>
    <t>Пос. Назия, просп. Комсомольский, д. 4</t>
  </si>
  <si>
    <t>Пос. Назия, просп. Комсомольский, д. 6</t>
  </si>
  <si>
    <t>Пос. Назия, просп. Комсомольский, д. 8</t>
  </si>
  <si>
    <t>Пос. Назия, пр. Школьный, д. 27</t>
  </si>
  <si>
    <t>Пос. Назия, ул. Торфяников, д. 6</t>
  </si>
  <si>
    <t>Муниципальное образование Лопухинское сельское поселение</t>
  </si>
  <si>
    <t>Дер. Лопухинка, ул. Первомайская, д. 11</t>
  </si>
  <si>
    <t>Муниципальное образование Важинское городское поселение</t>
  </si>
  <si>
    <t>Г.п. Важины, ул. Школьная, д. 4</t>
  </si>
  <si>
    <t>Г.п. Важины, ул. Школьная, д. 5</t>
  </si>
  <si>
    <t>Г.п. Важины, ул. Школьная, д. 7а</t>
  </si>
  <si>
    <t>Г. Тосно, ш. Московское, д. 13</t>
  </si>
  <si>
    <t>Г.п. Токсово, ул. Инженерная, д. 2</t>
  </si>
  <si>
    <t>Г. Луга, просп. Кирова, д. 31</t>
  </si>
  <si>
    <t>Муниципальное образование Оржицкое сельское поселение</t>
  </si>
  <si>
    <t>Дер. Оржицы, д. 24</t>
  </si>
  <si>
    <t>Муниципальное образование "Кузьмоловское городское поселение"</t>
  </si>
  <si>
    <t xml:space="preserve">Стоимость капитального ремонта фасадов, в том числе                            </t>
  </si>
  <si>
    <t>кирпичный</t>
  </si>
  <si>
    <t>ж/б панели</t>
  </si>
  <si>
    <t>шл\блочный</t>
  </si>
  <si>
    <t xml:space="preserve">крупнопанельный </t>
  </si>
  <si>
    <t>Г.п. Кузьмоловский, ул. Железнодорожная, д. 14</t>
  </si>
  <si>
    <t>кирптчный</t>
  </si>
  <si>
    <t>Дер. Рапполово, ул. Овражная, д. 13</t>
  </si>
  <si>
    <t>Муниципальное образование Скребловское сельское поселение</t>
  </si>
  <si>
    <t>Пос. Скреблово, д. 10</t>
  </si>
  <si>
    <t>Г. Кировск, ул. Кирова, д.6</t>
  </si>
  <si>
    <t>Раздел II. Перечень многоквартирных домов,  фасады которых подлежат капитальному ремонту в 2021 году,  с учетом мер государственной поддержки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</si>
  <si>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</si>
  <si>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постановлением Правительства</t>
  </si>
  <si>
    <t>Ленинградской области</t>
  </si>
  <si>
    <t>от 23 июля 2019 года N 345</t>
  </si>
  <si>
    <t>(в редакции постановления</t>
  </si>
  <si>
    <t xml:space="preserve">  Правительства Ленинградской области  </t>
  </si>
  <si>
    <t>(приложение 3)</t>
  </si>
  <si>
    <t xml:space="preserve">г. Мурино, ул. Оборонная, д. 20  </t>
  </si>
  <si>
    <t xml:space="preserve">г. Мурино, ул. Оборонная, д. 22  </t>
  </si>
  <si>
    <t xml:space="preserve">Г. Всеволожск, ул. Вокка, д. 3  </t>
  </si>
  <si>
    <t>всего</t>
  </si>
  <si>
    <t>Г. Сертолово, микрорайон Сертолово-1, ул. Молодежная, д. 8, корп. 2</t>
  </si>
  <si>
    <t xml:space="preserve">Г. Выборг, ул. Приморская, д. 64  </t>
  </si>
  <si>
    <t>Г. Выборг, ш.Ленинградское, д.39</t>
  </si>
  <si>
    <t xml:space="preserve">Муниципальное образование  Полянское сельское поселение </t>
  </si>
  <si>
    <t>П/ст Приветнинское, ул. Военных строителей, д. 1</t>
  </si>
  <si>
    <t>П/ст Приветнинское, ул. Военных строителей, д. 7</t>
  </si>
  <si>
    <t>П/ст Приветнинское, ул. Военных строителей, д. 9</t>
  </si>
  <si>
    <t>Г. Гатчина, просп. 25 Октября, д. 46</t>
  </si>
  <si>
    <t>Г. Гатчина, просп. 25 Октября, д. 50</t>
  </si>
  <si>
    <t>Г. Гатчина, просп. 25 Октября, д. 63</t>
  </si>
  <si>
    <t>Г. Гатчина, ул. Авиатриссы Зверевой, д. 11</t>
  </si>
  <si>
    <t>Г. Гатчина, ул. Красных Военлётов, д. 9</t>
  </si>
  <si>
    <t>Г. Гатчина, ул. Рощинская, д. 13, кор. 1</t>
  </si>
  <si>
    <t>Г. Гатчина, ул. Чехова, д. 14</t>
  </si>
  <si>
    <t>Г. Кингисепп, просп. Карла Маркса, д. 51</t>
  </si>
  <si>
    <t>Г. Кингисепп, б-р Большой , д. 11</t>
  </si>
  <si>
    <t xml:space="preserve">монолит </t>
  </si>
  <si>
    <t>Г. Кингисепп, б-р Большой, д. 15</t>
  </si>
  <si>
    <t>Г. Кингисепп, б-р Большой, д. 17</t>
  </si>
  <si>
    <t>Г. Кингисепп, ул. Воровского, д. 31в</t>
  </si>
  <si>
    <t>Г. Кингисепп, ш. Крикковское, д. 10а</t>
  </si>
  <si>
    <t xml:space="preserve">панельный </t>
  </si>
  <si>
    <t>Г. Кингисепп, ш. Крикковское, д. 12</t>
  </si>
  <si>
    <t>Г. Кингисепп, ш. Крикковское, д. 14</t>
  </si>
  <si>
    <t>Г. Кингисепп, ш. Крикковское, д. 35</t>
  </si>
  <si>
    <t>Г. Кингисепп, ш. Крикковское, д. 39</t>
  </si>
  <si>
    <t>Г. Кингисепп, ш. Крикковское, д. 6</t>
  </si>
  <si>
    <t>Г. Кировск, ул. Ладожская, д. 20</t>
  </si>
  <si>
    <t>Г. Отрадное, ул. Гагарина, д. 14Б</t>
  </si>
  <si>
    <t>Г. Отрадное, ул. Гагарина, д. 14В</t>
  </si>
  <si>
    <t>Г. Отрадное, ул. Гагарина, д. 14Г</t>
  </si>
  <si>
    <t xml:space="preserve">  7-9</t>
  </si>
  <si>
    <t>Г.Сертолово, микрорайон Сертолово-1, ул.Центральная, д. 7, корп.2</t>
  </si>
  <si>
    <t>кер.бет.</t>
  </si>
  <si>
    <t>Раздел III. Перечень многоквартирных домов, лифтовое оборудование которых подлежит капитальному ремонту в 2021 году,  с учетом мер государственной поддержки</t>
  </si>
  <si>
    <t>Раздел I. Перечень многоквартирных домов, лифтовое оборудование которых подлежит капитальному ремонту в 2020 году,  с учетом мер государственной поддержки</t>
  </si>
  <si>
    <t>корректировка май 2021</t>
  </si>
  <si>
    <t xml:space="preserve">Муниципальное образование Кировск </t>
  </si>
  <si>
    <t xml:space="preserve">Стоимость капитального ремонта  и утепления фасадов, в том числе                            </t>
  </si>
  <si>
    <t>Г. Выборг, пер. Школьный, д.3а</t>
  </si>
  <si>
    <t>Муниципальное образование Коммунарское городское поселение</t>
  </si>
  <si>
    <t>Г. Коммунар, ш. Ленинградское, д. 6</t>
  </si>
  <si>
    <t>Итого по Волосовскому муниципальному району</t>
  </si>
  <si>
    <t>Г. Всеволожск, ул.Колтушское ш.137</t>
  </si>
  <si>
    <t xml:space="preserve">            УТВЕРЖДЕН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</si>
</sst>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[$-FC19]d\ mmmm\ yyyy\ &quot;г.&quot;"/>
    <numFmt numFmtId="177" formatCode="#,##0.000"/>
    <numFmt numFmtId="178" formatCode="#,##0.0000"/>
    <numFmt numFmtId="179" formatCode="###\ ###\ ###\ ##0"/>
    <numFmt numFmtId="180" formatCode="###\ ###\ ###\ ##0.0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mmm/yyyy"/>
    <numFmt numFmtId="189" formatCode="#,##0.00000"/>
    <numFmt numFmtId="190" formatCode="#,##0.000000"/>
    <numFmt numFmtId="191" formatCode="_-* #,##0.000_р_._-;\-* #,##0.000_р_._-;_-* &quot;-&quot;??_р_._-;_-@_-"/>
    <numFmt numFmtId="192" formatCode="_-* #,##0.0_р_._-;\-* #,##0.0_р_._-;_-* &quot;-&quot;??_р_._-;_-@_-"/>
    <numFmt numFmtId="193" formatCode="_-* #,##0\ _₽_-;\-* #,##0\ _₽_-;_-* &quot;-&quot;??\ _₽_-;_-@_-"/>
    <numFmt numFmtId="194" formatCode="_-* #,##0_р_._-;\-* #,##0_р_._-;_-* &quot;-&quot;??_р_._-;_-@_-"/>
    <numFmt numFmtId="195" formatCode="_-* #,##0.0000_р_._-;\-* #,##0.0000_р_._-;_-* &quot;-&quot;??_р_._-;_-@_-"/>
    <numFmt numFmtId="196" formatCode="#,##0.0000000"/>
    <numFmt numFmtId="197" formatCode="_-* #,##0.0000000000000\ _₽_-;\-* #,##0.00000000000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0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7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7" fillId="35" borderId="10" xfId="62" applyNumberFormat="1" applyFont="1" applyFill="1" applyBorder="1" applyAlignment="1">
      <alignment horizontal="center"/>
      <protection/>
    </xf>
    <xf numFmtId="0" fontId="7" fillId="35" borderId="10" xfId="70" applyFont="1" applyFill="1" applyBorder="1" applyAlignment="1">
      <alignment horizontal="left" vertical="top" wrapText="1"/>
      <protection/>
    </xf>
    <xf numFmtId="4" fontId="7" fillId="35" borderId="10" xfId="0" applyNumberFormat="1" applyFont="1" applyFill="1" applyBorder="1" applyAlignment="1" quotePrefix="1">
      <alignment horizontal="center"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7" fillId="35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174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17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174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" fontId="4" fillId="33" borderId="10" xfId="62" applyNumberFormat="1" applyFont="1" applyFill="1" applyBorder="1" applyAlignment="1">
      <alignment horizontal="center"/>
      <protection/>
    </xf>
    <xf numFmtId="4" fontId="4" fillId="33" borderId="10" xfId="0" applyNumberFormat="1" applyFont="1" applyFill="1" applyBorder="1" applyAlignment="1" quotePrefix="1">
      <alignment horizontal="center"/>
    </xf>
    <xf numFmtId="2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" fontId="56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10" xfId="91" applyFont="1" applyFill="1" applyBorder="1" applyAlignment="1">
      <alignment horizontal="left" vertic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1" fontId="11" fillId="0" borderId="10" xfId="67" applyNumberFormat="1" applyFont="1" applyFill="1" applyBorder="1" applyAlignment="1">
      <alignment horizontal="center" vertical="center" wrapText="1"/>
      <protection/>
    </xf>
    <xf numFmtId="3" fontId="11" fillId="0" borderId="10" xfId="67" applyNumberFormat="1" applyFont="1" applyFill="1" applyBorder="1" applyAlignment="1">
      <alignment horizontal="center" vertical="center"/>
      <protection/>
    </xf>
    <xf numFmtId="0" fontId="11" fillId="0" borderId="10" xfId="67" applyFont="1" applyFill="1" applyBorder="1" applyAlignment="1">
      <alignment horizontal="center" vertical="center" wrapText="1"/>
      <protection/>
    </xf>
    <xf numFmtId="1" fontId="11" fillId="0" borderId="10" xfId="67" applyNumberFormat="1" applyFont="1" applyFill="1" applyBorder="1" applyAlignment="1">
      <alignment horizontal="center" vertical="center"/>
      <protection/>
    </xf>
    <xf numFmtId="4" fontId="12" fillId="0" borderId="10" xfId="67" applyNumberFormat="1" applyFont="1" applyFill="1" applyBorder="1" applyAlignment="1">
      <alignment horizontal="center" vertical="center" wrapText="1"/>
      <protection/>
    </xf>
    <xf numFmtId="3" fontId="11" fillId="0" borderId="10" xfId="67" applyNumberFormat="1" applyFont="1" applyFill="1" applyBorder="1" applyAlignment="1">
      <alignment horizontal="center" vertical="center" wrapText="1"/>
      <protection/>
    </xf>
    <xf numFmtId="0" fontId="11" fillId="0" borderId="10" xfId="67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justify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4" fontId="12" fillId="0" borderId="10" xfId="67" applyNumberFormat="1" applyFont="1" applyFill="1" applyBorder="1" applyAlignment="1" applyProtection="1">
      <alignment horizontal="center" vertical="center" wrapText="1"/>
      <protection/>
    </xf>
    <xf numFmtId="4" fontId="12" fillId="0" borderId="10" xfId="67" applyNumberFormat="1" applyFont="1" applyFill="1" applyBorder="1" applyAlignment="1">
      <alignment horizontal="center" vertical="center"/>
      <protection/>
    </xf>
    <xf numFmtId="0" fontId="11" fillId="0" borderId="10" xfId="97" applyFont="1" applyFill="1" applyBorder="1" applyAlignment="1">
      <alignment horizontal="center" vertical="center" wrapText="1"/>
      <protection/>
    </xf>
    <xf numFmtId="0" fontId="11" fillId="0" borderId="10" xfId="97" applyFont="1" applyFill="1" applyBorder="1" applyAlignment="1">
      <alignment horizontal="left" vertical="center" wrapText="1"/>
      <protection/>
    </xf>
    <xf numFmtId="2" fontId="11" fillId="0" borderId="10" xfId="0" applyNumberFormat="1" applyFont="1" applyFill="1" applyBorder="1" applyAlignment="1">
      <alignment horizontal="right" vertical="center" inden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91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4" fontId="11" fillId="0" borderId="13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14" fontId="11" fillId="0" borderId="1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171" fontId="11" fillId="0" borderId="10" xfId="116" applyFont="1" applyFill="1" applyBorder="1" applyAlignment="1">
      <alignment horizontal="center" vertical="center"/>
    </xf>
    <xf numFmtId="171" fontId="11" fillId="0" borderId="10" xfId="116" applyFont="1" applyFill="1" applyBorder="1" applyAlignment="1">
      <alignment horizontal="center" textRotation="90" wrapText="1"/>
    </xf>
    <xf numFmtId="171" fontId="11" fillId="0" borderId="0" xfId="116" applyFont="1" applyFill="1" applyAlignment="1">
      <alignment/>
    </xf>
    <xf numFmtId="171" fontId="11" fillId="0" borderId="10" xfId="116" applyFont="1" applyFill="1" applyBorder="1" applyAlignment="1">
      <alignment wrapText="1"/>
    </xf>
    <xf numFmtId="171" fontId="11" fillId="0" borderId="10" xfId="116" applyFont="1" applyFill="1" applyBorder="1" applyAlignment="1">
      <alignment/>
    </xf>
    <xf numFmtId="171" fontId="10" fillId="0" borderId="0" xfId="116" applyFont="1" applyFill="1" applyBorder="1" applyAlignment="1">
      <alignment wrapText="1"/>
    </xf>
    <xf numFmtId="171" fontId="10" fillId="0" borderId="10" xfId="116" applyFont="1" applyFill="1" applyBorder="1" applyAlignment="1">
      <alignment wrapText="1"/>
    </xf>
    <xf numFmtId="171" fontId="10" fillId="0" borderId="10" xfId="116" applyFont="1" applyFill="1" applyBorder="1" applyAlignment="1">
      <alignment/>
    </xf>
    <xf numFmtId="171" fontId="11" fillId="0" borderId="11" xfId="116" applyFont="1" applyFill="1" applyBorder="1" applyAlignment="1">
      <alignment/>
    </xf>
    <xf numFmtId="171" fontId="10" fillId="0" borderId="0" xfId="116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171" fontId="56" fillId="0" borderId="10" xfId="116" applyFont="1" applyFill="1" applyBorder="1" applyAlignment="1">
      <alignment wrapText="1"/>
    </xf>
    <xf numFmtId="171" fontId="56" fillId="0" borderId="0" xfId="116" applyFont="1" applyFill="1" applyAlignment="1">
      <alignment/>
    </xf>
    <xf numFmtId="171" fontId="56" fillId="0" borderId="10" xfId="116" applyFont="1" applyFill="1" applyBorder="1" applyAlignment="1">
      <alignment/>
    </xf>
    <xf numFmtId="196" fontId="4" fillId="0" borderId="0" xfId="0" applyNumberFormat="1" applyFont="1" applyFill="1" applyAlignment="1">
      <alignment horizontal="center" vertical="center"/>
    </xf>
    <xf numFmtId="194" fontId="11" fillId="0" borderId="10" xfId="116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 textRotation="90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1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" fontId="10" fillId="0" borderId="10" xfId="97" applyNumberFormat="1" applyFont="1" applyFill="1" applyBorder="1" applyAlignment="1">
      <alignment vertical="center"/>
      <protection/>
    </xf>
    <xf numFmtId="4" fontId="11" fillId="0" borderId="10" xfId="0" applyNumberFormat="1" applyFont="1" applyFill="1" applyBorder="1" applyAlignment="1">
      <alignment horizontal="left" vertical="center" wrapText="1"/>
    </xf>
    <xf numFmtId="2" fontId="11" fillId="0" borderId="10" xfId="97" applyNumberFormat="1" applyFont="1" applyFill="1" applyBorder="1" applyAlignment="1">
      <alignment vertical="center" wrapText="1"/>
      <protection/>
    </xf>
    <xf numFmtId="0" fontId="12" fillId="0" borderId="10" xfId="36" applyFont="1" applyFill="1" applyBorder="1" applyAlignment="1">
      <alignment horizontal="center" vertical="center"/>
      <protection/>
    </xf>
    <xf numFmtId="1" fontId="12" fillId="0" borderId="10" xfId="36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75" fontId="11" fillId="0" borderId="10" xfId="97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wrapText="1"/>
    </xf>
    <xf numFmtId="171" fontId="8" fillId="0" borderId="10" xfId="116" applyNumberFormat="1" applyFont="1" applyFill="1" applyBorder="1" applyAlignment="1">
      <alignment horizontal="center" vertical="center" wrapText="1"/>
    </xf>
    <xf numFmtId="194" fontId="8" fillId="0" borderId="10" xfId="116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13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171" fontId="8" fillId="0" borderId="0" xfId="116" applyFont="1" applyFill="1" applyAlignment="1">
      <alignment horizontal="center" vertical="center"/>
    </xf>
    <xf numFmtId="171" fontId="8" fillId="0" borderId="0" xfId="116" applyFont="1" applyFill="1" applyAlignment="1">
      <alignment horizontal="center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171" fontId="8" fillId="0" borderId="0" xfId="116" applyFont="1" applyFill="1" applyAlignment="1">
      <alignment horizontal="center" wrapText="1"/>
    </xf>
    <xf numFmtId="171" fontId="8" fillId="0" borderId="0" xfId="116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vertical="center"/>
    </xf>
    <xf numFmtId="171" fontId="8" fillId="0" borderId="10" xfId="116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171" fontId="10" fillId="0" borderId="0" xfId="116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left" vertical="center"/>
    </xf>
    <xf numFmtId="171" fontId="8" fillId="0" borderId="10" xfId="116" applyFont="1" applyFill="1" applyBorder="1" applyAlignment="1">
      <alignment horizontal="center" vertical="center"/>
    </xf>
    <xf numFmtId="4" fontId="59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12" fillId="0" borderId="10" xfId="67" applyFont="1" applyFill="1" applyBorder="1" applyAlignment="1">
      <alignment horizontal="center" vertical="center" wrapText="1"/>
      <protection/>
    </xf>
    <xf numFmtId="4" fontId="12" fillId="0" borderId="10" xfId="67" applyNumberFormat="1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9" fontId="11" fillId="0" borderId="10" xfId="116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quotePrefix="1">
      <alignment horizontal="center" vertical="center"/>
    </xf>
    <xf numFmtId="1" fontId="11" fillId="0" borderId="10" xfId="70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171" fontId="4" fillId="0" borderId="10" xfId="116" applyFont="1" applyFill="1" applyBorder="1" applyAlignment="1">
      <alignment horizontal="center" vertical="center"/>
    </xf>
    <xf numFmtId="4" fontId="11" fillId="0" borderId="10" xfId="70" applyNumberFormat="1" applyFont="1" applyFill="1" applyBorder="1" applyAlignment="1">
      <alignment horizontal="center" vertical="center" wrapText="1"/>
      <protection/>
    </xf>
    <xf numFmtId="1" fontId="11" fillId="0" borderId="10" xfId="70" applyNumberFormat="1" applyFont="1" applyFill="1" applyBorder="1" applyAlignment="1" quotePrefix="1">
      <alignment horizontal="center" vertical="center" wrapText="1"/>
      <protection/>
    </xf>
    <xf numFmtId="171" fontId="4" fillId="0" borderId="10" xfId="0" applyNumberFormat="1" applyFont="1" applyFill="1" applyBorder="1" applyAlignment="1">
      <alignment horizontal="center" vertical="center"/>
    </xf>
    <xf numFmtId="4" fontId="11" fillId="0" borderId="10" xfId="70" applyNumberFormat="1" applyFont="1" applyFill="1" applyBorder="1" applyAlignment="1" quotePrefix="1">
      <alignment horizontal="center" vertical="center" wrapText="1"/>
      <protection/>
    </xf>
    <xf numFmtId="1" fontId="11" fillId="0" borderId="10" xfId="73" applyNumberFormat="1" applyFont="1" applyFill="1" applyBorder="1" applyAlignment="1">
      <alignment horizontal="center" vertical="center"/>
      <protection/>
    </xf>
    <xf numFmtId="0" fontId="11" fillId="0" borderId="10" xfId="73" applyFont="1" applyFill="1" applyBorder="1" applyAlignment="1" quotePrefix="1">
      <alignment horizontal="center" vertical="center"/>
      <protection/>
    </xf>
    <xf numFmtId="4" fontId="11" fillId="0" borderId="10" xfId="73" applyNumberFormat="1" applyFont="1" applyFill="1" applyBorder="1" applyAlignment="1">
      <alignment horizontal="center" vertical="center"/>
      <protection/>
    </xf>
    <xf numFmtId="3" fontId="11" fillId="0" borderId="10" xfId="73" applyNumberFormat="1" applyFont="1" applyFill="1" applyBorder="1" applyAlignment="1">
      <alignment horizontal="center" vertical="center"/>
      <protection/>
    </xf>
    <xf numFmtId="4" fontId="11" fillId="0" borderId="10" xfId="106" applyNumberFormat="1" applyFont="1" applyFill="1" applyBorder="1" applyAlignment="1">
      <alignment horizontal="center" vertical="center" wrapText="1"/>
      <protection/>
    </xf>
    <xf numFmtId="4" fontId="60" fillId="0" borderId="0" xfId="0" applyNumberFormat="1" applyFont="1" applyFill="1" applyAlignment="1">
      <alignment horizontal="center" vertical="center"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7" borderId="13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" fontId="8" fillId="37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4" fontId="8" fillId="37" borderId="11" xfId="0" applyNumberFormat="1" applyFont="1" applyFill="1" applyBorder="1" applyAlignment="1">
      <alignment horizontal="left" vertical="center" wrapText="1"/>
    </xf>
    <xf numFmtId="4" fontId="8" fillId="37" borderId="13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textRotation="90" wrapText="1"/>
    </xf>
    <xf numFmtId="4" fontId="11" fillId="0" borderId="14" xfId="0" applyNumberFormat="1" applyFont="1" applyFill="1" applyBorder="1" applyAlignment="1">
      <alignment horizontal="center" vertical="center" textRotation="90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4" fontId="4" fillId="0" borderId="20" xfId="0" applyNumberFormat="1" applyFont="1" applyFill="1" applyBorder="1" applyAlignment="1">
      <alignment horizontal="center" vertical="center" textRotation="90" wrapText="1"/>
    </xf>
    <xf numFmtId="4" fontId="4" fillId="0" borderId="21" xfId="0" applyNumberFormat="1" applyFont="1" applyFill="1" applyBorder="1" applyAlignment="1">
      <alignment horizontal="center" vertical="center" textRotation="90" wrapText="1"/>
    </xf>
    <xf numFmtId="4" fontId="4" fillId="0" borderId="14" xfId="0" applyNumberFormat="1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 textRotation="90" wrapText="1"/>
    </xf>
    <xf numFmtId="1" fontId="4" fillId="0" borderId="21" xfId="0" applyNumberFormat="1" applyFont="1" applyFill="1" applyBorder="1" applyAlignment="1">
      <alignment horizontal="center" vertical="center" textRotation="90" wrapText="1"/>
    </xf>
    <xf numFmtId="1" fontId="4" fillId="0" borderId="14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10" fillId="0" borderId="11" xfId="97" applyNumberFormat="1" applyFont="1" applyFill="1" applyBorder="1" applyAlignment="1">
      <alignment horizontal="left" vertical="center" wrapText="1"/>
      <protection/>
    </xf>
    <xf numFmtId="2" fontId="10" fillId="0" borderId="12" xfId="97" applyNumberFormat="1" applyFont="1" applyFill="1" applyBorder="1" applyAlignment="1">
      <alignment horizontal="left" vertical="center" wrapText="1"/>
      <protection/>
    </xf>
    <xf numFmtId="2" fontId="10" fillId="0" borderId="13" xfId="97" applyNumberFormat="1" applyFont="1" applyFill="1" applyBorder="1" applyAlignment="1">
      <alignment horizontal="left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 textRotation="90"/>
    </xf>
    <xf numFmtId="4" fontId="10" fillId="0" borderId="11" xfId="0" applyNumberFormat="1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4" fontId="11" fillId="0" borderId="21" xfId="0" applyNumberFormat="1" applyFont="1" applyFill="1" applyBorder="1" applyAlignment="1">
      <alignment horizontal="center" vertical="center" textRotation="90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left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0" fillId="0" borderId="11" xfId="97" applyFont="1" applyFill="1" applyBorder="1" applyAlignment="1">
      <alignment horizontal="left" vertical="center" wrapText="1"/>
      <protection/>
    </xf>
    <xf numFmtId="0" fontId="10" fillId="0" borderId="13" xfId="97" applyFont="1" applyFill="1" applyBorder="1" applyAlignment="1">
      <alignment horizontal="left" vertical="center" wrapText="1"/>
      <protection/>
    </xf>
    <xf numFmtId="1" fontId="11" fillId="0" borderId="20" xfId="0" applyNumberFormat="1" applyFont="1" applyFill="1" applyBorder="1" applyAlignment="1">
      <alignment horizontal="center" vertical="center" textRotation="90" wrapText="1"/>
    </xf>
    <xf numFmtId="1" fontId="11" fillId="0" borderId="21" xfId="0" applyNumberFormat="1" applyFont="1" applyFill="1" applyBorder="1" applyAlignment="1">
      <alignment horizontal="center" vertical="center" textRotation="90" wrapText="1"/>
    </xf>
    <xf numFmtId="1" fontId="11" fillId="0" borderId="14" xfId="0" applyNumberFormat="1" applyFont="1" applyFill="1" applyBorder="1" applyAlignment="1">
      <alignment horizontal="center" vertical="center" textRotation="90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textRotation="90" wrapText="1"/>
    </xf>
    <xf numFmtId="0" fontId="7" fillId="33" borderId="21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9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4" fontId="6" fillId="35" borderId="11" xfId="76" applyNumberFormat="1" applyFont="1" applyFill="1" applyBorder="1" applyAlignment="1">
      <alignment horizontal="left" vertical="center"/>
      <protection/>
    </xf>
    <xf numFmtId="4" fontId="6" fillId="35" borderId="12" xfId="76" applyNumberFormat="1" applyFont="1" applyFill="1" applyBorder="1" applyAlignment="1">
      <alignment horizontal="left" vertical="center"/>
      <protection/>
    </xf>
    <xf numFmtId="4" fontId="6" fillId="35" borderId="23" xfId="76" applyNumberFormat="1" applyFont="1" applyFill="1" applyBorder="1" applyAlignment="1">
      <alignment horizontal="left" vertical="center"/>
      <protection/>
    </xf>
    <xf numFmtId="4" fontId="6" fillId="35" borderId="18" xfId="76" applyNumberFormat="1" applyFont="1" applyFill="1" applyBorder="1" applyAlignment="1">
      <alignment horizontal="left" vertical="center"/>
      <protection/>
    </xf>
    <xf numFmtId="0" fontId="6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textRotation="90"/>
    </xf>
    <xf numFmtId="0" fontId="7" fillId="33" borderId="21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4" fontId="6" fillId="35" borderId="10" xfId="0" applyNumberFormat="1" applyFont="1" applyFill="1" applyBorder="1" applyAlignment="1">
      <alignment horizontal="left" vertical="center" wrapText="1"/>
    </xf>
    <xf numFmtId="2" fontId="7" fillId="33" borderId="20" xfId="0" applyNumberFormat="1" applyFont="1" applyFill="1" applyBorder="1" applyAlignment="1">
      <alignment horizontal="center" vertical="center" textRotation="90" wrapText="1"/>
    </xf>
    <xf numFmtId="2" fontId="7" fillId="33" borderId="21" xfId="0" applyNumberFormat="1" applyFont="1" applyFill="1" applyBorder="1" applyAlignment="1">
      <alignment horizontal="center" vertical="center" textRotation="90" wrapText="1"/>
    </xf>
    <xf numFmtId="2" fontId="7" fillId="33" borderId="19" xfId="0" applyNumberFormat="1" applyFont="1" applyFill="1" applyBorder="1" applyAlignment="1">
      <alignment horizontal="center" vertical="center" textRotation="90" wrapText="1"/>
    </xf>
    <xf numFmtId="2" fontId="7" fillId="33" borderId="20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4" fontId="56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left" vertical="center"/>
    </xf>
    <xf numFmtId="0" fontId="56" fillId="0" borderId="0" xfId="0" applyFont="1" applyFill="1" applyAlignment="1">
      <alignment horizontal="left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3" xfId="64"/>
    <cellStyle name="Обычный 11" xfId="65"/>
    <cellStyle name="Обычный 12" xfId="66"/>
    <cellStyle name="Обычный 12 2" xfId="67"/>
    <cellStyle name="Обычный 13" xfId="68"/>
    <cellStyle name="Обычный 14 3" xfId="69"/>
    <cellStyle name="Обычный 2" xfId="70"/>
    <cellStyle name="Обычный 2 2" xfId="71"/>
    <cellStyle name="Обычный 2 2 2" xfId="72"/>
    <cellStyle name="Обычный 2 3" xfId="73"/>
    <cellStyle name="Обычный 2 4" xfId="74"/>
    <cellStyle name="Обычный 24" xfId="75"/>
    <cellStyle name="Обычный 3" xfId="76"/>
    <cellStyle name="Обычный 3 2" xfId="77"/>
    <cellStyle name="Обычный 3 2 2" xfId="78"/>
    <cellStyle name="Обычный 3 3" xfId="79"/>
    <cellStyle name="Обычный 3 4" xfId="80"/>
    <cellStyle name="Обычный 3 4 2" xfId="81"/>
    <cellStyle name="Обычный 3 5" xfId="82"/>
    <cellStyle name="Обычный 4" xfId="83"/>
    <cellStyle name="Обычный 4 2" xfId="84"/>
    <cellStyle name="Обычный 4 3" xfId="85"/>
    <cellStyle name="Обычный 4 4" xfId="86"/>
    <cellStyle name="Обычный 4 4 2" xfId="87"/>
    <cellStyle name="Обычный 4 5" xfId="88"/>
    <cellStyle name="Обычный 5" xfId="89"/>
    <cellStyle name="Обычный 5 2" xfId="90"/>
    <cellStyle name="Обычный 6" xfId="91"/>
    <cellStyle name="Обычный 6 2" xfId="92"/>
    <cellStyle name="Обычный 6 3" xfId="93"/>
    <cellStyle name="Обычный 6 4" xfId="94"/>
    <cellStyle name="Обычный 6 4 2" xfId="95"/>
    <cellStyle name="Обычный 6 5" xfId="96"/>
    <cellStyle name="Обычный 6 6" xfId="97"/>
    <cellStyle name="Обычный 7" xfId="98"/>
    <cellStyle name="Обычный 7 2" xfId="99"/>
    <cellStyle name="Обычный 7 3" xfId="100"/>
    <cellStyle name="Обычный 7 4" xfId="101"/>
    <cellStyle name="Обычный 7 4 2" xfId="102"/>
    <cellStyle name="Обычный 7 5" xfId="103"/>
    <cellStyle name="Обычный 8" xfId="104"/>
    <cellStyle name="Обычный 8 2" xfId="105"/>
    <cellStyle name="Обычный 9" xfId="106"/>
    <cellStyle name="Обычный 9 2" xfId="107"/>
    <cellStyle name="Обычный 9 3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2" xfId="118"/>
    <cellStyle name="Финансовый 3" xfId="119"/>
    <cellStyle name="Финансовый 3 2" xfId="120"/>
    <cellStyle name="Хороший" xfId="121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ya_makarova\Desktop\&#1074;&#1072;&#1088;&#1080;&#1072;&#1085;&#1090;%206.1\&#1055;&#1056;&#1054;&#1045;&#1050;&#1058;%20&#1055;&#1055;&#1051;&#1054;\&#1059;&#1095;&#1077;&#1090;%20&#1089;&#1084;&#1077;&#1090;%20&#1085;&#1072;%20&#1089;&#1091;&#1073;&#1089;&#1080;&#1076;&#1080;&#1102;(&#1080;&#1089;&#1087;&#1088;%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сидия"/>
    </sheetNames>
    <sheetDataSet>
      <sheetData sheetId="0">
        <row r="15">
          <cell r="C15">
            <v>2625395.02</v>
          </cell>
        </row>
        <row r="16">
          <cell r="C16">
            <v>2524089.17</v>
          </cell>
        </row>
        <row r="17">
          <cell r="C17">
            <v>2542430.23</v>
          </cell>
        </row>
        <row r="18">
          <cell r="C18">
            <v>2562653.76</v>
          </cell>
        </row>
        <row r="19">
          <cell r="C19">
            <v>2536445.89</v>
          </cell>
        </row>
        <row r="20">
          <cell r="C20">
            <v>2518494.07</v>
          </cell>
        </row>
        <row r="21">
          <cell r="C21">
            <v>2544802.46</v>
          </cell>
        </row>
        <row r="22">
          <cell r="C22">
            <v>2561237.7</v>
          </cell>
        </row>
        <row r="23">
          <cell r="C23">
            <v>2594252.94</v>
          </cell>
        </row>
        <row r="24">
          <cell r="C24">
            <v>2632902.95</v>
          </cell>
        </row>
        <row r="25">
          <cell r="C25">
            <v>2518567.67</v>
          </cell>
        </row>
        <row r="26">
          <cell r="C26">
            <v>2517109.51</v>
          </cell>
        </row>
        <row r="27">
          <cell r="C27">
            <v>2487345.78</v>
          </cell>
        </row>
        <row r="28">
          <cell r="C28">
            <v>2541959.52</v>
          </cell>
        </row>
        <row r="29">
          <cell r="C29">
            <v>3000346.64</v>
          </cell>
        </row>
        <row r="30">
          <cell r="C30">
            <v>2721858.17</v>
          </cell>
        </row>
        <row r="31">
          <cell r="C31">
            <v>2670439.98</v>
          </cell>
        </row>
        <row r="32">
          <cell r="C32">
            <v>2652784.92</v>
          </cell>
        </row>
        <row r="33">
          <cell r="C33">
            <v>2610455.9</v>
          </cell>
        </row>
        <row r="34">
          <cell r="C34">
            <v>2568126.97</v>
          </cell>
        </row>
        <row r="35">
          <cell r="C35">
            <v>2612059.49</v>
          </cell>
        </row>
        <row r="36">
          <cell r="C36">
            <v>2569730.53</v>
          </cell>
        </row>
        <row r="37">
          <cell r="C37">
            <v>2613663.04</v>
          </cell>
        </row>
        <row r="38">
          <cell r="C38">
            <v>2632921.68</v>
          </cell>
        </row>
        <row r="39">
          <cell r="C39">
            <v>2352588.25</v>
          </cell>
        </row>
        <row r="40">
          <cell r="C40">
            <v>2638563.95</v>
          </cell>
        </row>
        <row r="41">
          <cell r="C41">
            <v>2554767.91</v>
          </cell>
        </row>
        <row r="42">
          <cell r="C42">
            <v>2584205.58</v>
          </cell>
        </row>
        <row r="43">
          <cell r="C43">
            <v>2582475.4</v>
          </cell>
        </row>
        <row r="44">
          <cell r="C44">
            <v>2704266.22</v>
          </cell>
        </row>
        <row r="45">
          <cell r="C45">
            <v>2697099.8</v>
          </cell>
        </row>
        <row r="46">
          <cell r="C46">
            <v>2672935.55</v>
          </cell>
        </row>
        <row r="47">
          <cell r="C47">
            <v>2697099.8</v>
          </cell>
        </row>
        <row r="48">
          <cell r="C48">
            <v>2602279.69</v>
          </cell>
        </row>
        <row r="49">
          <cell r="C49">
            <v>2586600.08</v>
          </cell>
        </row>
        <row r="50">
          <cell r="C50">
            <v>2569742.16</v>
          </cell>
        </row>
        <row r="51">
          <cell r="C51">
            <v>2595331.14</v>
          </cell>
        </row>
        <row r="52">
          <cell r="C52">
            <v>2671048.68</v>
          </cell>
        </row>
        <row r="53">
          <cell r="C53">
            <v>2642040.41</v>
          </cell>
        </row>
        <row r="54">
          <cell r="C54">
            <v>2671048.68</v>
          </cell>
        </row>
        <row r="55">
          <cell r="C55">
            <v>2733545.74</v>
          </cell>
        </row>
        <row r="56">
          <cell r="C56">
            <v>2727489.96</v>
          </cell>
        </row>
        <row r="57">
          <cell r="C57">
            <v>2723971.44</v>
          </cell>
        </row>
        <row r="58">
          <cell r="C58">
            <v>2651763.82</v>
          </cell>
        </row>
        <row r="59">
          <cell r="C59">
            <v>2552144.28</v>
          </cell>
        </row>
        <row r="60">
          <cell r="C60">
            <v>2505216.71</v>
          </cell>
        </row>
        <row r="61">
          <cell r="C61">
            <v>2553874.45</v>
          </cell>
        </row>
        <row r="62">
          <cell r="C62">
            <v>2634847.78</v>
          </cell>
        </row>
        <row r="63">
          <cell r="C63">
            <v>2521325.36</v>
          </cell>
        </row>
        <row r="64">
          <cell r="C64">
            <v>2569983.16</v>
          </cell>
        </row>
        <row r="65">
          <cell r="C65">
            <v>2620453.79</v>
          </cell>
        </row>
        <row r="66">
          <cell r="C66">
            <v>2491019.24</v>
          </cell>
        </row>
        <row r="67">
          <cell r="C67">
            <v>2577308.99</v>
          </cell>
        </row>
        <row r="68">
          <cell r="C68">
            <v>2535767.65</v>
          </cell>
        </row>
        <row r="69">
          <cell r="C69">
            <v>2534164.06</v>
          </cell>
        </row>
        <row r="70">
          <cell r="C70">
            <v>2641652.1</v>
          </cell>
        </row>
        <row r="71">
          <cell r="C71">
            <v>2612326.06</v>
          </cell>
        </row>
        <row r="72">
          <cell r="C72">
            <v>2549577.26</v>
          </cell>
        </row>
        <row r="73">
          <cell r="C73">
            <v>2625685.45</v>
          </cell>
        </row>
        <row r="74">
          <cell r="C74">
            <v>2768171.5</v>
          </cell>
        </row>
        <row r="75">
          <cell r="C75">
            <v>2698753.03</v>
          </cell>
        </row>
        <row r="76">
          <cell r="C76">
            <v>2670052.38</v>
          </cell>
        </row>
        <row r="77">
          <cell r="C77">
            <v>2705154.47</v>
          </cell>
        </row>
        <row r="78">
          <cell r="C78">
            <v>2749329.35</v>
          </cell>
        </row>
        <row r="79">
          <cell r="C79">
            <v>2698522.02</v>
          </cell>
        </row>
        <row r="80">
          <cell r="C80">
            <v>2749329.35</v>
          </cell>
        </row>
        <row r="81">
          <cell r="C81">
            <v>2767940.5</v>
          </cell>
        </row>
        <row r="82">
          <cell r="C82">
            <v>2670052.38</v>
          </cell>
        </row>
        <row r="83">
          <cell r="C83">
            <v>2704923.47</v>
          </cell>
        </row>
        <row r="84">
          <cell r="C84">
            <v>2600089.76</v>
          </cell>
        </row>
        <row r="85">
          <cell r="C85">
            <v>2626221.65</v>
          </cell>
        </row>
        <row r="86">
          <cell r="C86">
            <v>2601037.91</v>
          </cell>
        </row>
        <row r="87">
          <cell r="C87">
            <v>2574989.44</v>
          </cell>
        </row>
        <row r="88">
          <cell r="C88">
            <v>2573633.87</v>
          </cell>
        </row>
        <row r="89">
          <cell r="C89">
            <v>2575054.75</v>
          </cell>
        </row>
        <row r="90">
          <cell r="C90">
            <v>2601525.55</v>
          </cell>
        </row>
        <row r="91">
          <cell r="C91">
            <v>2724135.4</v>
          </cell>
        </row>
        <row r="92">
          <cell r="C92">
            <v>2699120.18</v>
          </cell>
        </row>
        <row r="93">
          <cell r="C93">
            <v>2674645.66</v>
          </cell>
        </row>
        <row r="94">
          <cell r="C94">
            <v>2617976.69</v>
          </cell>
        </row>
        <row r="95">
          <cell r="C95">
            <v>2674899.95</v>
          </cell>
        </row>
        <row r="96">
          <cell r="C96">
            <v>2699315.24</v>
          </cell>
        </row>
        <row r="102">
          <cell r="C102">
            <v>2602927.61</v>
          </cell>
        </row>
        <row r="103">
          <cell r="C103">
            <v>2597326.36</v>
          </cell>
        </row>
        <row r="104">
          <cell r="C104">
            <v>2597002.85</v>
          </cell>
        </row>
        <row r="105">
          <cell r="C105">
            <v>2675944.8</v>
          </cell>
        </row>
        <row r="106">
          <cell r="C106">
            <v>2827435.18</v>
          </cell>
        </row>
        <row r="107">
          <cell r="C107">
            <v>2657960.3</v>
          </cell>
        </row>
        <row r="108">
          <cell r="C108">
            <v>2652359.03</v>
          </cell>
        </row>
        <row r="109">
          <cell r="C109">
            <v>2684573.28</v>
          </cell>
        </row>
        <row r="110">
          <cell r="C110">
            <v>2783397.26</v>
          </cell>
        </row>
        <row r="111">
          <cell r="C111">
            <v>2705504.68</v>
          </cell>
        </row>
        <row r="112">
          <cell r="C112">
            <v>2227640.12</v>
          </cell>
        </row>
        <row r="113">
          <cell r="C113">
            <v>2214719.8</v>
          </cell>
        </row>
        <row r="114">
          <cell r="C114">
            <v>2236897.63</v>
          </cell>
        </row>
        <row r="115">
          <cell r="C115">
            <v>2324200.94</v>
          </cell>
        </row>
        <row r="116">
          <cell r="C116">
            <v>2249976.04</v>
          </cell>
        </row>
        <row r="117">
          <cell r="C117">
            <v>2219457.88</v>
          </cell>
        </row>
        <row r="118">
          <cell r="C118">
            <v>2191943.82</v>
          </cell>
        </row>
        <row r="119">
          <cell r="C119">
            <v>2219457.88</v>
          </cell>
        </row>
        <row r="120">
          <cell r="C120">
            <v>2244998.46</v>
          </cell>
        </row>
        <row r="121">
          <cell r="C121">
            <v>2320467.55</v>
          </cell>
        </row>
        <row r="122">
          <cell r="C122">
            <v>2245529.48</v>
          </cell>
        </row>
        <row r="123">
          <cell r="C123">
            <v>2215065.07</v>
          </cell>
        </row>
        <row r="124">
          <cell r="C124">
            <v>2187597.9</v>
          </cell>
        </row>
        <row r="125">
          <cell r="C125">
            <v>2215441</v>
          </cell>
        </row>
        <row r="126">
          <cell r="C126">
            <v>2241048.07</v>
          </cell>
        </row>
        <row r="127">
          <cell r="C127">
            <v>2627043.08</v>
          </cell>
        </row>
        <row r="128">
          <cell r="C128">
            <v>2569566.24</v>
          </cell>
        </row>
        <row r="129">
          <cell r="C129">
            <v>2570296.4</v>
          </cell>
        </row>
        <row r="130">
          <cell r="C130">
            <v>2671849.61</v>
          </cell>
        </row>
        <row r="131">
          <cell r="C131">
            <v>2586376.5</v>
          </cell>
        </row>
        <row r="132">
          <cell r="C132">
            <v>2562144.5</v>
          </cell>
        </row>
        <row r="133">
          <cell r="C133">
            <v>2545774.28</v>
          </cell>
        </row>
        <row r="134">
          <cell r="C134">
            <v>2562306.68</v>
          </cell>
        </row>
        <row r="135">
          <cell r="C135">
            <v>2586652.92</v>
          </cell>
        </row>
        <row r="136">
          <cell r="C136">
            <v>2671518.83</v>
          </cell>
        </row>
        <row r="137">
          <cell r="C137">
            <v>2585968.92</v>
          </cell>
        </row>
        <row r="138">
          <cell r="C138">
            <v>2561566.14</v>
          </cell>
        </row>
        <row r="139">
          <cell r="C139">
            <v>2528759.4</v>
          </cell>
        </row>
        <row r="140">
          <cell r="C140">
            <v>2561652.22</v>
          </cell>
        </row>
        <row r="141">
          <cell r="C141">
            <v>2585940.23</v>
          </cell>
        </row>
        <row r="142">
          <cell r="C142">
            <v>2214783.67</v>
          </cell>
        </row>
        <row r="143">
          <cell r="C143">
            <v>2153484</v>
          </cell>
        </row>
        <row r="144">
          <cell r="C144">
            <v>2126605.82</v>
          </cell>
        </row>
        <row r="145">
          <cell r="C145">
            <v>2107691.78</v>
          </cell>
        </row>
        <row r="146">
          <cell r="C146">
            <v>2126605.82</v>
          </cell>
        </row>
        <row r="147">
          <cell r="C147">
            <v>2148788.52</v>
          </cell>
        </row>
        <row r="148">
          <cell r="C148">
            <v>2213347.33</v>
          </cell>
        </row>
        <row r="149">
          <cell r="C149">
            <v>2156413.66</v>
          </cell>
        </row>
        <row r="150">
          <cell r="C150">
            <v>2127951.17</v>
          </cell>
        </row>
        <row r="151">
          <cell r="C151">
            <v>2107007.81</v>
          </cell>
        </row>
        <row r="152">
          <cell r="C152">
            <v>2128414.18</v>
          </cell>
        </row>
        <row r="153">
          <cell r="C153">
            <v>2152181.18</v>
          </cell>
        </row>
        <row r="154">
          <cell r="C154">
            <v>2343775.81</v>
          </cell>
        </row>
        <row r="155">
          <cell r="C155">
            <v>2286271.81</v>
          </cell>
        </row>
        <row r="156">
          <cell r="C156">
            <v>2307527.27</v>
          </cell>
        </row>
        <row r="157">
          <cell r="C157">
            <v>2695645.6</v>
          </cell>
        </row>
        <row r="158">
          <cell r="C158">
            <v>2668400.45</v>
          </cell>
        </row>
        <row r="159">
          <cell r="C159">
            <v>2669124.11</v>
          </cell>
        </row>
        <row r="160">
          <cell r="C160">
            <v>2702467.2</v>
          </cell>
        </row>
        <row r="161">
          <cell r="C161">
            <v>2688444.77</v>
          </cell>
        </row>
        <row r="162">
          <cell r="C162">
            <v>2708501.36</v>
          </cell>
        </row>
        <row r="163">
          <cell r="C163">
            <v>2687978.09</v>
          </cell>
        </row>
        <row r="164">
          <cell r="C164">
            <v>2684708.98</v>
          </cell>
        </row>
        <row r="165">
          <cell r="C165">
            <v>2707395.22</v>
          </cell>
        </row>
        <row r="173">
          <cell r="C173">
            <v>2576176.64</v>
          </cell>
        </row>
        <row r="174">
          <cell r="C174">
            <v>2576176.64</v>
          </cell>
        </row>
        <row r="175">
          <cell r="C175">
            <v>2576176.64</v>
          </cell>
        </row>
        <row r="176">
          <cell r="C176">
            <v>2532082.08</v>
          </cell>
        </row>
        <row r="177">
          <cell r="C177">
            <v>2564581.84</v>
          </cell>
        </row>
        <row r="178">
          <cell r="C178">
            <v>2490122.28</v>
          </cell>
        </row>
        <row r="179">
          <cell r="C179">
            <v>2490122.28</v>
          </cell>
        </row>
        <row r="180">
          <cell r="C180">
            <v>2578318.19</v>
          </cell>
        </row>
        <row r="181">
          <cell r="C181">
            <v>2578318.19</v>
          </cell>
        </row>
        <row r="182">
          <cell r="C182">
            <v>2610817.93</v>
          </cell>
        </row>
        <row r="183">
          <cell r="C183">
            <v>2578318.19</v>
          </cell>
        </row>
        <row r="184">
          <cell r="C184">
            <v>2578318.19</v>
          </cell>
        </row>
        <row r="185">
          <cell r="C185">
            <v>2532082.08</v>
          </cell>
        </row>
        <row r="186">
          <cell r="C186">
            <v>2564581.84</v>
          </cell>
        </row>
        <row r="187">
          <cell r="C187">
            <v>2583055.26</v>
          </cell>
        </row>
        <row r="188">
          <cell r="C188">
            <v>2583055.26</v>
          </cell>
        </row>
        <row r="189">
          <cell r="C189">
            <v>2583055.26</v>
          </cell>
        </row>
        <row r="190">
          <cell r="C190">
            <v>2615555</v>
          </cell>
        </row>
        <row r="191">
          <cell r="C191">
            <v>2583055.26</v>
          </cell>
        </row>
        <row r="192">
          <cell r="C192">
            <v>2583055.26</v>
          </cell>
        </row>
        <row r="193">
          <cell r="C193">
            <v>2583055.26</v>
          </cell>
        </row>
        <row r="194">
          <cell r="C194">
            <v>2583055.26</v>
          </cell>
        </row>
        <row r="195">
          <cell r="C195">
            <v>2460049.06</v>
          </cell>
        </row>
        <row r="196">
          <cell r="C196">
            <v>2597326.36</v>
          </cell>
        </row>
        <row r="197">
          <cell r="C197">
            <v>2602927.61</v>
          </cell>
        </row>
        <row r="198">
          <cell r="C198">
            <v>2597326.36</v>
          </cell>
        </row>
        <row r="199">
          <cell r="C199">
            <v>2597326.36</v>
          </cell>
        </row>
        <row r="200">
          <cell r="C200">
            <v>2602927.61</v>
          </cell>
        </row>
        <row r="201">
          <cell r="C201">
            <v>2597326.36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60" zoomScaleNormal="90" zoomScalePageLayoutView="0" workbookViewId="0" topLeftCell="A1">
      <pane ySplit="10" topLeftCell="A20" activePane="bottomLeft" state="frozen"/>
      <selection pane="topLeft" activeCell="A1" sqref="A1"/>
      <selection pane="bottomLeft" activeCell="E24" sqref="E24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7" customWidth="1"/>
    <col min="15" max="15" width="14.7109375" style="109" customWidth="1"/>
    <col min="16" max="16" width="16.28125" style="7" customWidth="1"/>
    <col min="17" max="17" width="15.7109375" style="109" customWidth="1"/>
    <col min="18" max="18" width="17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8.00390625" style="122" customWidth="1"/>
    <col min="23" max="23" width="9.28125" style="4" customWidth="1"/>
    <col min="24" max="24" width="15.28125" style="4" customWidth="1"/>
    <col min="25" max="16384" width="9.28125" style="4" customWidth="1"/>
  </cols>
  <sheetData>
    <row r="1" spans="1:19" ht="13.5">
      <c r="A1" s="7"/>
      <c r="B1" s="7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5"/>
      <c r="P1" s="91"/>
      <c r="Q1" s="145"/>
      <c r="R1" s="91"/>
      <c r="S1" s="91"/>
    </row>
    <row r="2" spans="1:22" s="2" customFormat="1" ht="13.5">
      <c r="A2" s="7"/>
      <c r="B2" s="7"/>
      <c r="C2" s="7"/>
      <c r="D2" s="380" t="s">
        <v>326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1"/>
      <c r="U2" s="1"/>
      <c r="V2" s="123"/>
    </row>
    <row r="3" spans="1:22" s="2" customFormat="1" ht="13.5">
      <c r="A3" s="7"/>
      <c r="B3" s="7"/>
      <c r="C3" s="7"/>
      <c r="D3" s="94"/>
      <c r="E3" s="74"/>
      <c r="F3" s="94"/>
      <c r="G3" s="94"/>
      <c r="H3" s="94"/>
      <c r="I3" s="94"/>
      <c r="J3" s="94"/>
      <c r="K3" s="94"/>
      <c r="L3" s="94"/>
      <c r="M3" s="74"/>
      <c r="N3" s="74"/>
      <c r="O3" s="117"/>
      <c r="P3" s="74"/>
      <c r="Q3" s="117"/>
      <c r="R3" s="74"/>
      <c r="S3" s="74"/>
      <c r="T3" s="1"/>
      <c r="U3" s="1"/>
      <c r="V3" s="123"/>
    </row>
    <row r="4" spans="1:22" s="2" customFormat="1" ht="30" customHeight="1">
      <c r="A4" s="381" t="s">
        <v>1</v>
      </c>
      <c r="B4" s="381" t="s">
        <v>0</v>
      </c>
      <c r="C4" s="382" t="s">
        <v>2</v>
      </c>
      <c r="D4" s="382"/>
      <c r="E4" s="383" t="s">
        <v>3</v>
      </c>
      <c r="F4" s="386" t="s">
        <v>4</v>
      </c>
      <c r="G4" s="386" t="s">
        <v>5</v>
      </c>
      <c r="H4" s="386" t="s">
        <v>257</v>
      </c>
      <c r="I4" s="384" t="s">
        <v>6</v>
      </c>
      <c r="J4" s="381" t="s">
        <v>7</v>
      </c>
      <c r="K4" s="381"/>
      <c r="L4" s="384" t="s">
        <v>8</v>
      </c>
      <c r="M4" s="399" t="s">
        <v>315</v>
      </c>
      <c r="N4" s="399" t="s">
        <v>316</v>
      </c>
      <c r="O4" s="400" t="s">
        <v>258</v>
      </c>
      <c r="P4" s="400"/>
      <c r="Q4" s="400"/>
      <c r="R4" s="400"/>
      <c r="S4" s="400"/>
      <c r="T4" s="399" t="s">
        <v>9</v>
      </c>
      <c r="U4" s="399" t="s">
        <v>10</v>
      </c>
      <c r="V4" s="123"/>
    </row>
    <row r="5" spans="1:22" s="2" customFormat="1" ht="15" customHeight="1">
      <c r="A5" s="381"/>
      <c r="B5" s="381"/>
      <c r="C5" s="384" t="s">
        <v>11</v>
      </c>
      <c r="D5" s="384" t="s">
        <v>12</v>
      </c>
      <c r="E5" s="383"/>
      <c r="F5" s="386"/>
      <c r="G5" s="386"/>
      <c r="H5" s="386"/>
      <c r="I5" s="384"/>
      <c r="J5" s="384" t="s">
        <v>13</v>
      </c>
      <c r="K5" s="384" t="s">
        <v>14</v>
      </c>
      <c r="L5" s="384"/>
      <c r="M5" s="399"/>
      <c r="N5" s="399"/>
      <c r="O5" s="400"/>
      <c r="P5" s="400"/>
      <c r="Q5" s="400"/>
      <c r="R5" s="400"/>
      <c r="S5" s="400"/>
      <c r="T5" s="399"/>
      <c r="U5" s="399"/>
      <c r="V5" s="123"/>
    </row>
    <row r="6" spans="1:22" s="2" customFormat="1" ht="24.75" customHeight="1">
      <c r="A6" s="381"/>
      <c r="B6" s="381"/>
      <c r="C6" s="384"/>
      <c r="D6" s="384"/>
      <c r="E6" s="383"/>
      <c r="F6" s="386"/>
      <c r="G6" s="386"/>
      <c r="H6" s="386"/>
      <c r="I6" s="384"/>
      <c r="J6" s="384"/>
      <c r="K6" s="384"/>
      <c r="L6" s="384"/>
      <c r="M6" s="399"/>
      <c r="N6" s="399"/>
      <c r="O6" s="368">
        <v>2018</v>
      </c>
      <c r="P6" s="368"/>
      <c r="Q6" s="385">
        <v>2019</v>
      </c>
      <c r="R6" s="368">
        <v>2020</v>
      </c>
      <c r="S6" s="368">
        <v>2021</v>
      </c>
      <c r="T6" s="399"/>
      <c r="U6" s="399"/>
      <c r="V6" s="123">
        <v>2019</v>
      </c>
    </row>
    <row r="7" spans="1:22" s="2" customFormat="1" ht="39.75" customHeight="1">
      <c r="A7" s="381"/>
      <c r="B7" s="381"/>
      <c r="C7" s="384"/>
      <c r="D7" s="384"/>
      <c r="E7" s="383"/>
      <c r="F7" s="386"/>
      <c r="G7" s="386"/>
      <c r="H7" s="386"/>
      <c r="I7" s="384"/>
      <c r="J7" s="384"/>
      <c r="K7" s="384"/>
      <c r="L7" s="384"/>
      <c r="M7" s="399"/>
      <c r="N7" s="399"/>
      <c r="O7" s="368"/>
      <c r="P7" s="368"/>
      <c r="Q7" s="385"/>
      <c r="R7" s="368"/>
      <c r="S7" s="368"/>
      <c r="T7" s="399"/>
      <c r="U7" s="399"/>
      <c r="V7" s="123"/>
    </row>
    <row r="8" spans="1:22" s="2" customFormat="1" ht="60" customHeight="1">
      <c r="A8" s="381"/>
      <c r="B8" s="381"/>
      <c r="C8" s="384"/>
      <c r="D8" s="384"/>
      <c r="E8" s="383"/>
      <c r="F8" s="386"/>
      <c r="G8" s="386"/>
      <c r="H8" s="386"/>
      <c r="I8" s="8" t="s">
        <v>15</v>
      </c>
      <c r="J8" s="8" t="s">
        <v>15</v>
      </c>
      <c r="K8" s="8" t="s">
        <v>15</v>
      </c>
      <c r="L8" s="8" t="s">
        <v>16</v>
      </c>
      <c r="M8" s="75" t="s">
        <v>17</v>
      </c>
      <c r="N8" s="75" t="s">
        <v>17</v>
      </c>
      <c r="O8" s="137" t="s">
        <v>17</v>
      </c>
      <c r="P8" s="75" t="s">
        <v>317</v>
      </c>
      <c r="Q8" s="137" t="s">
        <v>17</v>
      </c>
      <c r="R8" s="75" t="s">
        <v>17</v>
      </c>
      <c r="S8" s="75" t="s">
        <v>17</v>
      </c>
      <c r="T8" s="399"/>
      <c r="U8" s="399"/>
      <c r="V8" s="123" t="s">
        <v>17</v>
      </c>
    </row>
    <row r="9" spans="1:22" s="3" customFormat="1" ht="13.5">
      <c r="A9" s="6">
        <v>1</v>
      </c>
      <c r="B9" s="6">
        <v>2</v>
      </c>
      <c r="C9" s="6">
        <v>3</v>
      </c>
      <c r="D9" s="6">
        <v>4</v>
      </c>
      <c r="E9" s="7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76">
        <v>13</v>
      </c>
      <c r="N9" s="125">
        <v>14</v>
      </c>
      <c r="O9" s="109">
        <v>15</v>
      </c>
      <c r="P9" s="138">
        <v>16</v>
      </c>
      <c r="Q9" s="109">
        <v>17</v>
      </c>
      <c r="R9" s="131">
        <v>18</v>
      </c>
      <c r="S9" s="76">
        <v>19</v>
      </c>
      <c r="T9" s="76">
        <v>20</v>
      </c>
      <c r="U9" s="76">
        <v>21</v>
      </c>
      <c r="V9" s="124"/>
    </row>
    <row r="10" spans="1:22" s="3" customFormat="1" ht="12.75">
      <c r="A10" s="398" t="s">
        <v>24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124"/>
    </row>
    <row r="11" spans="1:21" ht="15" customHeight="1">
      <c r="A11" s="395" t="s">
        <v>262</v>
      </c>
      <c r="B11" s="396"/>
      <c r="C11" s="396"/>
      <c r="D11" s="396"/>
      <c r="E11" s="397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</row>
    <row r="12" spans="1:23" ht="15" customHeight="1">
      <c r="A12" s="59">
        <v>1</v>
      </c>
      <c r="B12" s="156" t="s">
        <v>263</v>
      </c>
      <c r="C12" s="147">
        <v>1987</v>
      </c>
      <c r="D12" s="6" t="s">
        <v>182</v>
      </c>
      <c r="E12" s="75" t="s">
        <v>265</v>
      </c>
      <c r="F12" s="154">
        <v>9</v>
      </c>
      <c r="G12" s="154">
        <v>7</v>
      </c>
      <c r="H12" s="6">
        <v>7</v>
      </c>
      <c r="I12" s="10">
        <v>14420</v>
      </c>
      <c r="J12" s="10">
        <v>12576.73</v>
      </c>
      <c r="K12" s="10">
        <v>11732.43</v>
      </c>
      <c r="L12" s="154">
        <v>617</v>
      </c>
      <c r="M12" s="10">
        <v>16698608.339999998</v>
      </c>
      <c r="N12" s="126">
        <v>465740.1</v>
      </c>
      <c r="O12" s="137">
        <f>M12-Q12-R12-S12</f>
        <v>5009585.339999998</v>
      </c>
      <c r="P12" s="139">
        <f>N12</f>
        <v>465740.1</v>
      </c>
      <c r="Q12" s="137">
        <v>3896341</v>
      </c>
      <c r="R12" s="132">
        <f>Q12</f>
        <v>3896341</v>
      </c>
      <c r="S12" s="10">
        <f>R12</f>
        <v>3896341</v>
      </c>
      <c r="T12" s="11">
        <v>43464</v>
      </c>
      <c r="U12" s="75" t="s">
        <v>184</v>
      </c>
      <c r="V12" s="122">
        <f>M12+N12-O12-P12-Q12-R12-S12</f>
        <v>0</v>
      </c>
      <c r="W12" s="4">
        <v>3896341.945999999</v>
      </c>
    </row>
    <row r="13" spans="1:22" ht="15" customHeight="1">
      <c r="A13" s="59">
        <f>A12+1</f>
        <v>2</v>
      </c>
      <c r="B13" s="156" t="s">
        <v>264</v>
      </c>
      <c r="C13" s="147">
        <v>1986</v>
      </c>
      <c r="D13" s="6" t="s">
        <v>182</v>
      </c>
      <c r="E13" s="75" t="s">
        <v>265</v>
      </c>
      <c r="F13" s="154">
        <v>9</v>
      </c>
      <c r="G13" s="154">
        <v>7</v>
      </c>
      <c r="H13" s="6">
        <v>7</v>
      </c>
      <c r="I13" s="10">
        <v>14511.3</v>
      </c>
      <c r="J13" s="10">
        <v>12744.4</v>
      </c>
      <c r="K13" s="10">
        <v>12012.5</v>
      </c>
      <c r="L13" s="154">
        <v>700</v>
      </c>
      <c r="M13" s="10">
        <v>16698608.339999998</v>
      </c>
      <c r="N13" s="126">
        <v>465740.1</v>
      </c>
      <c r="O13" s="137">
        <f>M13-Q13-R13-S13</f>
        <v>5009585.339999998</v>
      </c>
      <c r="P13" s="139">
        <f>N13</f>
        <v>465740.1</v>
      </c>
      <c r="Q13" s="137">
        <v>3896341</v>
      </c>
      <c r="R13" s="132">
        <f>Q13</f>
        <v>3896341</v>
      </c>
      <c r="S13" s="10">
        <f>R13</f>
        <v>3896341</v>
      </c>
      <c r="T13" s="11">
        <v>43465</v>
      </c>
      <c r="U13" s="75" t="s">
        <v>184</v>
      </c>
      <c r="V13" s="122">
        <f>#N/A</f>
        <v>0</v>
      </c>
    </row>
    <row r="14" spans="1:22" ht="15" customHeight="1">
      <c r="A14" s="366" t="s">
        <v>23</v>
      </c>
      <c r="B14" s="367"/>
      <c r="C14" s="147" t="s">
        <v>261</v>
      </c>
      <c r="D14" s="148" t="s">
        <v>261</v>
      </c>
      <c r="E14" s="83" t="s">
        <v>261</v>
      </c>
      <c r="F14" s="147" t="s">
        <v>261</v>
      </c>
      <c r="G14" s="147" t="s">
        <v>261</v>
      </c>
      <c r="H14" s="59">
        <v>14</v>
      </c>
      <c r="I14" s="10">
        <f>SUM(I12:I13)</f>
        <v>28931.3</v>
      </c>
      <c r="J14" s="10">
        <f>SUM(J12:J13)</f>
        <v>25321.129999999997</v>
      </c>
      <c r="K14" s="10">
        <f>SUM(K12:K13)</f>
        <v>23744.93</v>
      </c>
      <c r="L14" s="10">
        <f>SUM(L12:L13)</f>
        <v>1317</v>
      </c>
      <c r="M14" s="10">
        <f>SUM(M12:M13)</f>
        <v>33397216.679999996</v>
      </c>
      <c r="N14" s="126">
        <f>#N/A</f>
        <v>931480.2</v>
      </c>
      <c r="O14" s="109">
        <f>#N/A</f>
        <v>10019170.679999996</v>
      </c>
      <c r="P14" s="139">
        <f>#N/A</f>
        <v>931480.2</v>
      </c>
      <c r="Q14" s="109">
        <f>#N/A</f>
        <v>7792682</v>
      </c>
      <c r="R14" s="132">
        <f>#N/A</f>
        <v>7792682</v>
      </c>
      <c r="S14" s="10">
        <f>#N/A</f>
        <v>7792682</v>
      </c>
      <c r="T14" s="67" t="s">
        <v>261</v>
      </c>
      <c r="U14" s="67" t="s">
        <v>261</v>
      </c>
      <c r="V14" s="122">
        <f>#N/A</f>
        <v>0</v>
      </c>
    </row>
    <row r="15" spans="1:22" s="15" customFormat="1" ht="15" customHeight="1">
      <c r="A15" s="389" t="s">
        <v>25</v>
      </c>
      <c r="B15" s="390"/>
      <c r="C15" s="13" t="s">
        <v>261</v>
      </c>
      <c r="D15" s="12" t="s">
        <v>261</v>
      </c>
      <c r="E15" s="12" t="s">
        <v>261</v>
      </c>
      <c r="F15" s="12" t="s">
        <v>261</v>
      </c>
      <c r="G15" s="13" t="s">
        <v>261</v>
      </c>
      <c r="H15" s="16">
        <f>#N/A</f>
        <v>14</v>
      </c>
      <c r="I15" s="16">
        <f>#N/A</f>
        <v>28931.3</v>
      </c>
      <c r="J15" s="16">
        <f>#N/A</f>
        <v>25321.129999999997</v>
      </c>
      <c r="K15" s="16">
        <f>#N/A</f>
        <v>23744.93</v>
      </c>
      <c r="L15" s="16">
        <f>#N/A</f>
        <v>1317</v>
      </c>
      <c r="M15" s="16">
        <f>#N/A</f>
        <v>33397216.679999996</v>
      </c>
      <c r="N15" s="127">
        <f>#N/A</f>
        <v>931480.2</v>
      </c>
      <c r="O15" s="111">
        <f>#N/A</f>
        <v>10019170.679999996</v>
      </c>
      <c r="P15" s="140">
        <f>#N/A</f>
        <v>931480.2</v>
      </c>
      <c r="Q15" s="111">
        <f>#N/A</f>
        <v>7792682</v>
      </c>
      <c r="R15" s="133">
        <f>#N/A</f>
        <v>7792682</v>
      </c>
      <c r="S15" s="16">
        <f>#N/A</f>
        <v>7792682</v>
      </c>
      <c r="T15" s="12" t="s">
        <v>261</v>
      </c>
      <c r="U15" s="12" t="s">
        <v>261</v>
      </c>
      <c r="V15" s="122">
        <f>#N/A</f>
        <v>0</v>
      </c>
    </row>
    <row r="16" spans="1:22" ht="15" customHeight="1">
      <c r="A16" s="373" t="s">
        <v>256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5"/>
      <c r="V16" s="122">
        <f>#N/A</f>
        <v>0</v>
      </c>
    </row>
    <row r="17" spans="1:22" ht="13.5">
      <c r="A17" s="376" t="s">
        <v>26</v>
      </c>
      <c r="B17" s="377"/>
      <c r="C17" s="377"/>
      <c r="D17" s="377"/>
      <c r="E17" s="378"/>
      <c r="F17" s="370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2"/>
      <c r="V17" s="122">
        <f>#N/A</f>
        <v>0</v>
      </c>
    </row>
    <row r="18" spans="1:22" ht="13.5">
      <c r="A18" s="59">
        <f>A13+1</f>
        <v>3</v>
      </c>
      <c r="B18" s="157" t="s">
        <v>266</v>
      </c>
      <c r="C18" s="147">
        <v>1940</v>
      </c>
      <c r="D18" s="6"/>
      <c r="E18" s="75" t="s">
        <v>268</v>
      </c>
      <c r="F18" s="154">
        <v>7</v>
      </c>
      <c r="G18" s="154">
        <v>2</v>
      </c>
      <c r="H18" s="18">
        <v>1</v>
      </c>
      <c r="I18" s="10">
        <v>2285.03</v>
      </c>
      <c r="J18" s="10">
        <v>2246.6</v>
      </c>
      <c r="K18" s="10">
        <v>2136.8</v>
      </c>
      <c r="L18" s="154">
        <v>95</v>
      </c>
      <c r="M18" s="10">
        <v>3249638.58</v>
      </c>
      <c r="N18" s="126">
        <v>61029.6</v>
      </c>
      <c r="O18" s="137">
        <f>M18-Q18-R18-S18</f>
        <v>974891.5800000001</v>
      </c>
      <c r="P18" s="139">
        <f>N18</f>
        <v>61029.6</v>
      </c>
      <c r="Q18" s="137">
        <v>758249</v>
      </c>
      <c r="R18" s="132">
        <f>Q18</f>
        <v>758249</v>
      </c>
      <c r="S18" s="10">
        <f>R18</f>
        <v>758249</v>
      </c>
      <c r="T18" s="11">
        <v>43464</v>
      </c>
      <c r="U18" s="75" t="s">
        <v>184</v>
      </c>
      <c r="V18" s="122">
        <f>#N/A</f>
        <v>0</v>
      </c>
    </row>
    <row r="19" spans="1:22" ht="13.5">
      <c r="A19" s="59">
        <f>A18+1</f>
        <v>4</v>
      </c>
      <c r="B19" s="158" t="s">
        <v>267</v>
      </c>
      <c r="C19" s="154">
        <v>1976</v>
      </c>
      <c r="D19" s="157"/>
      <c r="E19" s="75" t="s">
        <v>265</v>
      </c>
      <c r="F19" s="154">
        <v>9</v>
      </c>
      <c r="G19" s="154">
        <v>4</v>
      </c>
      <c r="H19" s="18">
        <v>1</v>
      </c>
      <c r="I19" s="10">
        <v>7907.28</v>
      </c>
      <c r="J19" s="10">
        <v>5050.34</v>
      </c>
      <c r="K19" s="10">
        <v>3529.04</v>
      </c>
      <c r="L19" s="154">
        <v>386</v>
      </c>
      <c r="M19" s="10">
        <v>2421558.24</v>
      </c>
      <c r="N19" s="126">
        <v>66534.3</v>
      </c>
      <c r="O19" s="137">
        <f>M19-Q19-R19-S19</f>
        <v>726468.2400000002</v>
      </c>
      <c r="P19" s="139">
        <f>N19</f>
        <v>66534.3</v>
      </c>
      <c r="Q19" s="137">
        <v>565030</v>
      </c>
      <c r="R19" s="132">
        <f>Q19</f>
        <v>565030</v>
      </c>
      <c r="S19" s="10">
        <f>R19</f>
        <v>565030</v>
      </c>
      <c r="T19" s="11">
        <v>43464</v>
      </c>
      <c r="U19" s="75" t="s">
        <v>184</v>
      </c>
      <c r="V19" s="122">
        <f>#N/A</f>
        <v>0</v>
      </c>
    </row>
    <row r="20" spans="1:22" ht="15" customHeight="1">
      <c r="A20" s="366" t="s">
        <v>23</v>
      </c>
      <c r="B20" s="367"/>
      <c r="C20" s="8" t="s">
        <v>261</v>
      </c>
      <c r="D20" s="8" t="s">
        <v>261</v>
      </c>
      <c r="E20" s="6" t="s">
        <v>261</v>
      </c>
      <c r="F20" s="8" t="s">
        <v>261</v>
      </c>
      <c r="G20" s="8" t="s">
        <v>261</v>
      </c>
      <c r="H20" s="10">
        <f>#N/A</f>
        <v>2</v>
      </c>
      <c r="I20" s="10">
        <f>#N/A</f>
        <v>10192.31</v>
      </c>
      <c r="J20" s="10">
        <f>#N/A</f>
        <v>7296.9400000000005</v>
      </c>
      <c r="K20" s="10">
        <f>#N/A</f>
        <v>5665.84</v>
      </c>
      <c r="L20" s="10">
        <f>#N/A</f>
        <v>481</v>
      </c>
      <c r="M20" s="10">
        <f>#N/A</f>
        <v>5671196.82</v>
      </c>
      <c r="N20" s="126">
        <f>#N/A</f>
        <v>127563.9</v>
      </c>
      <c r="O20" s="109">
        <f>#N/A</f>
        <v>1701359.8200000003</v>
      </c>
      <c r="P20" s="139">
        <f>#N/A</f>
        <v>127563.9</v>
      </c>
      <c r="Q20" s="109">
        <f>#N/A</f>
        <v>1323279</v>
      </c>
      <c r="R20" s="132">
        <f>#N/A</f>
        <v>1323279</v>
      </c>
      <c r="S20" s="10">
        <f>#N/A</f>
        <v>1323279</v>
      </c>
      <c r="T20" s="6" t="s">
        <v>261</v>
      </c>
      <c r="U20" s="6" t="s">
        <v>261</v>
      </c>
      <c r="V20" s="122">
        <f>#N/A</f>
        <v>0</v>
      </c>
    </row>
    <row r="21" spans="1:22" ht="15" customHeight="1">
      <c r="A21" s="159" t="s">
        <v>269</v>
      </c>
      <c r="B21" s="160"/>
      <c r="C21" s="160"/>
      <c r="D21" s="160"/>
      <c r="E21" s="161"/>
      <c r="F21" s="12"/>
      <c r="G21" s="12"/>
      <c r="H21" s="12"/>
      <c r="I21" s="12"/>
      <c r="J21" s="12"/>
      <c r="K21" s="12"/>
      <c r="L21" s="12"/>
      <c r="M21" s="146"/>
      <c r="N21" s="162"/>
      <c r="O21" s="111"/>
      <c r="P21" s="163"/>
      <c r="Q21" s="111"/>
      <c r="R21" s="164"/>
      <c r="S21" s="146"/>
      <c r="T21" s="146"/>
      <c r="U21" s="146"/>
      <c r="V21" s="122">
        <f>#N/A</f>
        <v>0</v>
      </c>
    </row>
    <row r="22" spans="1:22" ht="15" customHeight="1">
      <c r="A22" s="165">
        <f>A19+1</f>
        <v>5</v>
      </c>
      <c r="B22" s="156" t="s">
        <v>270</v>
      </c>
      <c r="C22" s="153">
        <v>1982</v>
      </c>
      <c r="D22" s="166"/>
      <c r="E22" s="75" t="s">
        <v>265</v>
      </c>
      <c r="F22" s="153">
        <v>12</v>
      </c>
      <c r="G22" s="153">
        <v>1</v>
      </c>
      <c r="H22" s="18">
        <v>2</v>
      </c>
      <c r="I22" s="152">
        <v>2448.6</v>
      </c>
      <c r="J22" s="152">
        <v>2448.6</v>
      </c>
      <c r="K22" s="152">
        <v>2004.6</v>
      </c>
      <c r="L22" s="153">
        <v>111</v>
      </c>
      <c r="M22" s="10">
        <v>5417787.1</v>
      </c>
      <c r="N22" s="126">
        <v>149586.24</v>
      </c>
      <c r="O22" s="137">
        <f>M22-Q22-R22-S22</f>
        <v>1625337.0999999996</v>
      </c>
      <c r="P22" s="139">
        <f>N22</f>
        <v>149586.24</v>
      </c>
      <c r="Q22" s="137">
        <v>1264150</v>
      </c>
      <c r="R22" s="132">
        <f>Q22</f>
        <v>1264150</v>
      </c>
      <c r="S22" s="10">
        <f>R22</f>
        <v>1264150</v>
      </c>
      <c r="T22" s="11">
        <v>43464</v>
      </c>
      <c r="U22" s="75" t="s">
        <v>184</v>
      </c>
      <c r="V22" s="122">
        <f>#N/A</f>
        <v>0</v>
      </c>
    </row>
    <row r="23" spans="1:22" ht="15" customHeight="1">
      <c r="A23" s="165">
        <f>A22+1</f>
        <v>6</v>
      </c>
      <c r="B23" s="156" t="s">
        <v>271</v>
      </c>
      <c r="C23" s="153">
        <v>1980</v>
      </c>
      <c r="D23" s="166"/>
      <c r="E23" s="75" t="s">
        <v>265</v>
      </c>
      <c r="F23" s="153">
        <v>9</v>
      </c>
      <c r="G23" s="153">
        <v>4</v>
      </c>
      <c r="H23" s="18">
        <v>4</v>
      </c>
      <c r="I23" s="152">
        <v>8293.8</v>
      </c>
      <c r="J23" s="152">
        <v>8293.8</v>
      </c>
      <c r="K23" s="152">
        <v>6283.95</v>
      </c>
      <c r="L23" s="153">
        <v>356</v>
      </c>
      <c r="M23" s="10">
        <v>9430303.940000001</v>
      </c>
      <c r="N23" s="126">
        <v>266137.2</v>
      </c>
      <c r="O23" s="137">
        <f>M23-Q23-R23-S23</f>
        <v>2829091.9400000013</v>
      </c>
      <c r="P23" s="139">
        <f>N23</f>
        <v>266137.2</v>
      </c>
      <c r="Q23" s="137">
        <v>2200404</v>
      </c>
      <c r="R23" s="132">
        <f>Q23</f>
        <v>2200404</v>
      </c>
      <c r="S23" s="10">
        <f>R23</f>
        <v>2200404</v>
      </c>
      <c r="T23" s="11">
        <v>43464</v>
      </c>
      <c r="U23" s="75" t="s">
        <v>184</v>
      </c>
      <c r="V23" s="122">
        <f>#N/A</f>
        <v>0</v>
      </c>
    </row>
    <row r="24" spans="1:22" ht="15" customHeight="1">
      <c r="A24" s="369" t="s">
        <v>23</v>
      </c>
      <c r="B24" s="369"/>
      <c r="C24" s="147" t="s">
        <v>261</v>
      </c>
      <c r="D24" s="148" t="s">
        <v>261</v>
      </c>
      <c r="E24" s="83" t="s">
        <v>261</v>
      </c>
      <c r="F24" s="147" t="s">
        <v>261</v>
      </c>
      <c r="G24" s="147" t="s">
        <v>261</v>
      </c>
      <c r="H24" s="152">
        <f>#N/A</f>
        <v>6</v>
      </c>
      <c r="I24" s="152">
        <f>#N/A</f>
        <v>10742.4</v>
      </c>
      <c r="J24" s="152">
        <f>#N/A</f>
        <v>10742.4</v>
      </c>
      <c r="K24" s="152">
        <f>#N/A</f>
        <v>8288.55</v>
      </c>
      <c r="L24" s="153">
        <f>#N/A</f>
        <v>467</v>
      </c>
      <c r="M24" s="10">
        <f>#N/A</f>
        <v>14848091.040000001</v>
      </c>
      <c r="N24" s="126">
        <f>#N/A</f>
        <v>415723.44</v>
      </c>
      <c r="O24" s="109">
        <f>#N/A</f>
        <v>4454429.040000001</v>
      </c>
      <c r="P24" s="139">
        <f>#N/A</f>
        <v>415723.44</v>
      </c>
      <c r="Q24" s="109">
        <f>#N/A</f>
        <v>3464554</v>
      </c>
      <c r="R24" s="132">
        <f>#N/A</f>
        <v>3464554</v>
      </c>
      <c r="S24" s="10">
        <f>#N/A</f>
        <v>3464554</v>
      </c>
      <c r="T24" s="67" t="s">
        <v>261</v>
      </c>
      <c r="U24" s="67" t="s">
        <v>261</v>
      </c>
      <c r="V24" s="122">
        <f>#N/A</f>
        <v>0</v>
      </c>
    </row>
    <row r="25" spans="1:22" s="15" customFormat="1" ht="15" customHeight="1">
      <c r="A25" s="389" t="s">
        <v>27</v>
      </c>
      <c r="B25" s="390"/>
      <c r="C25" s="13" t="s">
        <v>261</v>
      </c>
      <c r="D25" s="13" t="s">
        <v>261</v>
      </c>
      <c r="E25" s="12" t="s">
        <v>261</v>
      </c>
      <c r="F25" s="13" t="s">
        <v>261</v>
      </c>
      <c r="G25" s="13" t="s">
        <v>261</v>
      </c>
      <c r="H25" s="14">
        <f>#N/A</f>
        <v>8</v>
      </c>
      <c r="I25" s="14">
        <f>#N/A</f>
        <v>20934.71</v>
      </c>
      <c r="J25" s="14">
        <f>#N/A</f>
        <v>18039.34</v>
      </c>
      <c r="K25" s="14">
        <f>#N/A</f>
        <v>13954.39</v>
      </c>
      <c r="L25" s="14">
        <f>#N/A</f>
        <v>948</v>
      </c>
      <c r="M25" s="14">
        <f>#N/A</f>
        <v>20519287.86</v>
      </c>
      <c r="N25" s="128">
        <f>#N/A</f>
        <v>543287.34</v>
      </c>
      <c r="O25" s="111">
        <f>#N/A</f>
        <v>6155788.860000001</v>
      </c>
      <c r="P25" s="141">
        <f>#N/A</f>
        <v>543287.34</v>
      </c>
      <c r="Q25" s="111">
        <f>#N/A</f>
        <v>4787833</v>
      </c>
      <c r="R25" s="134">
        <f>#N/A</f>
        <v>4787833</v>
      </c>
      <c r="S25" s="14">
        <f>#N/A</f>
        <v>4787833</v>
      </c>
      <c r="T25" s="12" t="s">
        <v>261</v>
      </c>
      <c r="U25" s="12" t="s">
        <v>261</v>
      </c>
      <c r="V25" s="122">
        <f>#N/A</f>
        <v>0</v>
      </c>
    </row>
    <row r="26" spans="1:22" s="15" customFormat="1" ht="15" customHeight="1">
      <c r="A26" s="392" t="s">
        <v>273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4"/>
      <c r="V26" s="122">
        <f>#N/A</f>
        <v>0</v>
      </c>
    </row>
    <row r="27" spans="1:22" s="15" customFormat="1" ht="15" customHeight="1">
      <c r="A27" s="395" t="s">
        <v>274</v>
      </c>
      <c r="B27" s="396"/>
      <c r="C27" s="396"/>
      <c r="D27" s="396"/>
      <c r="E27" s="397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122">
        <f>#N/A</f>
        <v>0</v>
      </c>
    </row>
    <row r="28" spans="1:22" s="15" customFormat="1" ht="15" customHeight="1">
      <c r="A28" s="59">
        <f>A23+1</f>
        <v>7</v>
      </c>
      <c r="B28" s="158" t="s">
        <v>275</v>
      </c>
      <c r="C28" s="147">
        <v>1975</v>
      </c>
      <c r="D28" s="6"/>
      <c r="E28" s="75" t="s">
        <v>268</v>
      </c>
      <c r="F28" s="154">
        <v>9</v>
      </c>
      <c r="G28" s="154">
        <v>1</v>
      </c>
      <c r="H28" s="18">
        <v>1</v>
      </c>
      <c r="I28" s="10">
        <v>3520.71</v>
      </c>
      <c r="J28" s="10">
        <v>3520.71</v>
      </c>
      <c r="K28" s="10">
        <v>3520.71</v>
      </c>
      <c r="L28" s="154">
        <v>175</v>
      </c>
      <c r="M28" s="10">
        <v>2352780.76</v>
      </c>
      <c r="N28" s="126">
        <v>66534.3</v>
      </c>
      <c r="O28" s="137">
        <f>#N/A</f>
        <v>705834.7599999998</v>
      </c>
      <c r="P28" s="139">
        <f>#N/A</f>
        <v>66534.3</v>
      </c>
      <c r="Q28" s="137">
        <v>548982</v>
      </c>
      <c r="R28" s="132">
        <f>#N/A</f>
        <v>548982</v>
      </c>
      <c r="S28" s="10">
        <f>#N/A</f>
        <v>548982</v>
      </c>
      <c r="T28" s="11">
        <v>43464</v>
      </c>
      <c r="U28" s="75" t="s">
        <v>184</v>
      </c>
      <c r="V28" s="122">
        <f>#N/A</f>
        <v>0</v>
      </c>
    </row>
    <row r="29" spans="1:22" s="15" customFormat="1" ht="15" customHeight="1">
      <c r="A29" s="165">
        <f>A28+1</f>
        <v>8</v>
      </c>
      <c r="B29" s="158" t="s">
        <v>276</v>
      </c>
      <c r="C29" s="147">
        <v>1976</v>
      </c>
      <c r="D29" s="6"/>
      <c r="E29" s="75" t="s">
        <v>268</v>
      </c>
      <c r="F29" s="154">
        <v>9</v>
      </c>
      <c r="G29" s="154">
        <v>1</v>
      </c>
      <c r="H29" s="18">
        <v>1</v>
      </c>
      <c r="I29" s="10">
        <v>3730.26</v>
      </c>
      <c r="J29" s="10">
        <v>3730.26</v>
      </c>
      <c r="K29" s="10">
        <v>3730.26</v>
      </c>
      <c r="L29" s="154">
        <v>168</v>
      </c>
      <c r="M29" s="10">
        <v>2352780.76</v>
      </c>
      <c r="N29" s="126">
        <v>66534.3</v>
      </c>
      <c r="O29" s="137">
        <f>#N/A</f>
        <v>705834.7599999998</v>
      </c>
      <c r="P29" s="139">
        <f>#N/A</f>
        <v>66534.3</v>
      </c>
      <c r="Q29" s="137">
        <v>548982</v>
      </c>
      <c r="R29" s="132">
        <f>Q29</f>
        <v>548982</v>
      </c>
      <c r="S29" s="10">
        <f>#N/A</f>
        <v>548982</v>
      </c>
      <c r="T29" s="11">
        <v>43464</v>
      </c>
      <c r="U29" s="75" t="s">
        <v>184</v>
      </c>
      <c r="V29" s="122">
        <f>#N/A</f>
        <v>0</v>
      </c>
    </row>
    <row r="30" spans="1:22" s="15" customFormat="1" ht="15" customHeight="1">
      <c r="A30" s="165">
        <f>A29+1</f>
        <v>9</v>
      </c>
      <c r="B30" s="158" t="s">
        <v>277</v>
      </c>
      <c r="C30" s="147">
        <v>1978</v>
      </c>
      <c r="D30" s="6"/>
      <c r="E30" s="75" t="s">
        <v>265</v>
      </c>
      <c r="F30" s="154">
        <v>9</v>
      </c>
      <c r="G30" s="154">
        <v>5</v>
      </c>
      <c r="H30" s="18">
        <v>5</v>
      </c>
      <c r="I30" s="10">
        <v>9186.91</v>
      </c>
      <c r="J30" s="10">
        <v>9186.91</v>
      </c>
      <c r="K30" s="10">
        <v>9186.91</v>
      </c>
      <c r="L30" s="154">
        <v>401</v>
      </c>
      <c r="M30" s="10">
        <v>11608937.94</v>
      </c>
      <c r="N30" s="126">
        <v>332671.5</v>
      </c>
      <c r="O30" s="137">
        <f>#N/A</f>
        <v>3482681.9399999995</v>
      </c>
      <c r="P30" s="139">
        <f>#N/A</f>
        <v>332671.5</v>
      </c>
      <c r="Q30" s="137">
        <v>2708752</v>
      </c>
      <c r="R30" s="132">
        <f>#N/A</f>
        <v>2708752</v>
      </c>
      <c r="S30" s="10">
        <f>#N/A</f>
        <v>2708752</v>
      </c>
      <c r="T30" s="11">
        <v>43464</v>
      </c>
      <c r="U30" s="75" t="s">
        <v>184</v>
      </c>
      <c r="V30" s="122">
        <f>#N/A</f>
        <v>0</v>
      </c>
    </row>
    <row r="31" spans="1:22" s="15" customFormat="1" ht="15" customHeight="1">
      <c r="A31" s="165">
        <f>A30+1</f>
        <v>10</v>
      </c>
      <c r="B31" s="158" t="s">
        <v>278</v>
      </c>
      <c r="C31" s="147">
        <v>1985</v>
      </c>
      <c r="D31" s="6"/>
      <c r="E31" s="75" t="s">
        <v>265</v>
      </c>
      <c r="F31" s="154">
        <v>9</v>
      </c>
      <c r="G31" s="154">
        <v>7</v>
      </c>
      <c r="H31" s="18">
        <v>7</v>
      </c>
      <c r="I31" s="10">
        <v>12871.8</v>
      </c>
      <c r="J31" s="10">
        <v>12871.8</v>
      </c>
      <c r="K31" s="10">
        <v>12871.8</v>
      </c>
      <c r="L31" s="154">
        <v>703</v>
      </c>
      <c r="M31" s="10">
        <v>16643917.7</v>
      </c>
      <c r="N31" s="126">
        <v>465740.1</v>
      </c>
      <c r="O31" s="137">
        <f>#N/A</f>
        <v>4993177.699999999</v>
      </c>
      <c r="P31" s="139">
        <f>#N/A</f>
        <v>465740.1</v>
      </c>
      <c r="Q31" s="137">
        <v>3883580</v>
      </c>
      <c r="R31" s="132">
        <f>#N/A</f>
        <v>3883580</v>
      </c>
      <c r="S31" s="10">
        <f>#N/A</f>
        <v>3883580</v>
      </c>
      <c r="T31" s="11">
        <v>43464</v>
      </c>
      <c r="U31" s="75" t="s">
        <v>184</v>
      </c>
      <c r="V31" s="122">
        <f>#N/A</f>
        <v>0</v>
      </c>
    </row>
    <row r="32" spans="1:22" s="15" customFormat="1" ht="15" customHeight="1">
      <c r="A32" s="165">
        <f>A31+1</f>
        <v>11</v>
      </c>
      <c r="B32" s="158" t="s">
        <v>279</v>
      </c>
      <c r="C32" s="147">
        <v>1984</v>
      </c>
      <c r="D32" s="6"/>
      <c r="E32" s="75" t="s">
        <v>265</v>
      </c>
      <c r="F32" s="154">
        <v>9</v>
      </c>
      <c r="G32" s="154">
        <v>6</v>
      </c>
      <c r="H32" s="18">
        <v>6</v>
      </c>
      <c r="I32" s="10">
        <v>11332.8</v>
      </c>
      <c r="J32" s="10">
        <v>11332.8</v>
      </c>
      <c r="K32" s="10">
        <v>11332.8</v>
      </c>
      <c r="L32" s="154">
        <v>282</v>
      </c>
      <c r="M32" s="10">
        <v>14198672.14</v>
      </c>
      <c r="N32" s="126">
        <v>399205.8</v>
      </c>
      <c r="O32" s="137">
        <f>#N/A</f>
        <v>4259603.140000001</v>
      </c>
      <c r="P32" s="139">
        <f>#N/A</f>
        <v>399205.8</v>
      </c>
      <c r="Q32" s="137">
        <v>3313023</v>
      </c>
      <c r="R32" s="132">
        <f>#N/A</f>
        <v>3313023</v>
      </c>
      <c r="S32" s="10">
        <f>#N/A</f>
        <v>3313023</v>
      </c>
      <c r="T32" s="11">
        <v>43464</v>
      </c>
      <c r="U32" s="75" t="s">
        <v>184</v>
      </c>
      <c r="V32" s="122">
        <f>#N/A</f>
        <v>0</v>
      </c>
    </row>
    <row r="33" spans="1:22" s="15" customFormat="1" ht="15" customHeight="1">
      <c r="A33" s="165">
        <f>A32+1</f>
        <v>12</v>
      </c>
      <c r="B33" s="158" t="s">
        <v>280</v>
      </c>
      <c r="C33" s="147">
        <v>1975</v>
      </c>
      <c r="D33" s="6"/>
      <c r="E33" s="75" t="s">
        <v>265</v>
      </c>
      <c r="F33" s="154">
        <v>9</v>
      </c>
      <c r="G33" s="154">
        <v>1</v>
      </c>
      <c r="H33" s="18">
        <v>2</v>
      </c>
      <c r="I33" s="10">
        <v>3371.5</v>
      </c>
      <c r="J33" s="10">
        <v>3371.5</v>
      </c>
      <c r="K33" s="10">
        <v>3371.5</v>
      </c>
      <c r="L33" s="154">
        <v>283</v>
      </c>
      <c r="M33" s="10">
        <v>4297449.08</v>
      </c>
      <c r="N33" s="126">
        <v>111047.44</v>
      </c>
      <c r="O33" s="137">
        <f>#N/A</f>
        <v>1289235.08</v>
      </c>
      <c r="P33" s="139">
        <f>#N/A</f>
        <v>111047.44</v>
      </c>
      <c r="Q33" s="137">
        <v>1002738</v>
      </c>
      <c r="R33" s="132">
        <f>#N/A</f>
        <v>1002738</v>
      </c>
      <c r="S33" s="10">
        <f>#N/A</f>
        <v>1002738</v>
      </c>
      <c r="T33" s="11">
        <v>43464</v>
      </c>
      <c r="U33" s="75" t="s">
        <v>184</v>
      </c>
      <c r="V33" s="122">
        <f>#N/A</f>
        <v>0</v>
      </c>
    </row>
    <row r="34" spans="1:22" s="15" customFormat="1" ht="15" customHeight="1">
      <c r="A34" s="369" t="s">
        <v>23</v>
      </c>
      <c r="B34" s="369"/>
      <c r="C34" s="147" t="s">
        <v>261</v>
      </c>
      <c r="D34" s="148" t="s">
        <v>261</v>
      </c>
      <c r="E34" s="83" t="s">
        <v>261</v>
      </c>
      <c r="F34" s="147" t="s">
        <v>261</v>
      </c>
      <c r="G34" s="147" t="s">
        <v>261</v>
      </c>
      <c r="H34" s="10">
        <f>#N/A</f>
        <v>22</v>
      </c>
      <c r="I34" s="10">
        <f>#N/A</f>
        <v>44013.979999999996</v>
      </c>
      <c r="J34" s="10">
        <f>#N/A</f>
        <v>44013.979999999996</v>
      </c>
      <c r="K34" s="10">
        <f>#N/A</f>
        <v>44013.979999999996</v>
      </c>
      <c r="L34" s="154">
        <f>#N/A</f>
        <v>2012</v>
      </c>
      <c r="M34" s="10">
        <f>#N/A</f>
        <v>51454538.379999995</v>
      </c>
      <c r="N34" s="126">
        <f>#N/A</f>
        <v>1441733.44</v>
      </c>
      <c r="O34" s="109">
        <f>#N/A</f>
        <v>15436367.379999999</v>
      </c>
      <c r="P34" s="139">
        <f>#N/A</f>
        <v>1441733.44</v>
      </c>
      <c r="Q34" s="109">
        <f>#N/A</f>
        <v>12006057</v>
      </c>
      <c r="R34" s="132">
        <f>#N/A</f>
        <v>12006057</v>
      </c>
      <c r="S34" s="10">
        <f>#N/A</f>
        <v>12006057</v>
      </c>
      <c r="T34" s="67" t="s">
        <v>261</v>
      </c>
      <c r="U34" s="67" t="s">
        <v>261</v>
      </c>
      <c r="V34" s="122">
        <f>#N/A</f>
        <v>0</v>
      </c>
    </row>
    <row r="35" spans="1:22" s="15" customFormat="1" ht="15" customHeight="1">
      <c r="A35" s="379" t="s">
        <v>281</v>
      </c>
      <c r="B35" s="379"/>
      <c r="C35" s="379"/>
      <c r="D35" s="149" t="s">
        <v>261</v>
      </c>
      <c r="E35" s="81" t="s">
        <v>261</v>
      </c>
      <c r="F35" s="155" t="s">
        <v>261</v>
      </c>
      <c r="G35" s="155" t="s">
        <v>261</v>
      </c>
      <c r="H35" s="14">
        <f>H34</f>
        <v>22</v>
      </c>
      <c r="I35" s="14">
        <f>I34</f>
        <v>44013.979999999996</v>
      </c>
      <c r="J35" s="14">
        <f>#N/A</f>
        <v>44013.979999999996</v>
      </c>
      <c r="K35" s="14">
        <f>#N/A</f>
        <v>44013.979999999996</v>
      </c>
      <c r="L35" s="14">
        <f>#N/A</f>
        <v>2012</v>
      </c>
      <c r="M35" s="80">
        <f>#N/A</f>
        <v>51454538.379999995</v>
      </c>
      <c r="N35" s="129">
        <f>#N/A</f>
        <v>1441733.44</v>
      </c>
      <c r="O35" s="111">
        <f>#N/A</f>
        <v>15436367.379999999</v>
      </c>
      <c r="P35" s="142">
        <f>#N/A</f>
        <v>1441733.44</v>
      </c>
      <c r="Q35" s="111">
        <f>#N/A</f>
        <v>12006057</v>
      </c>
      <c r="R35" s="135">
        <f>#N/A</f>
        <v>12006057</v>
      </c>
      <c r="S35" s="80">
        <f>#N/A</f>
        <v>12006057</v>
      </c>
      <c r="T35" s="70" t="s">
        <v>261</v>
      </c>
      <c r="U35" s="70" t="s">
        <v>261</v>
      </c>
      <c r="V35" s="122">
        <f>#N/A</f>
        <v>0</v>
      </c>
    </row>
    <row r="36" spans="1:22" ht="15" customHeight="1">
      <c r="A36" s="373" t="s">
        <v>28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5"/>
      <c r="V36" s="122">
        <f>#N/A</f>
        <v>0</v>
      </c>
    </row>
    <row r="37" spans="1:22" ht="13.5">
      <c r="A37" s="376" t="s">
        <v>29</v>
      </c>
      <c r="B37" s="377"/>
      <c r="C37" s="377"/>
      <c r="D37" s="377"/>
      <c r="E37" s="378"/>
      <c r="F37" s="370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2"/>
      <c r="V37" s="122">
        <f>#N/A</f>
        <v>0</v>
      </c>
    </row>
    <row r="38" spans="1:22" ht="13.5">
      <c r="A38" s="59">
        <f>A33+1</f>
        <v>13</v>
      </c>
      <c r="B38" s="167" t="s">
        <v>282</v>
      </c>
      <c r="C38" s="147">
        <v>1992</v>
      </c>
      <c r="D38" s="6"/>
      <c r="E38" s="75" t="s">
        <v>265</v>
      </c>
      <c r="F38" s="154">
        <v>9</v>
      </c>
      <c r="G38" s="154">
        <v>1</v>
      </c>
      <c r="H38" s="18">
        <v>1</v>
      </c>
      <c r="I38" s="10">
        <v>2404</v>
      </c>
      <c r="J38" s="10">
        <v>2083</v>
      </c>
      <c r="K38" s="10">
        <v>2028</v>
      </c>
      <c r="L38" s="154">
        <v>108</v>
      </c>
      <c r="M38" s="10">
        <v>2438153.76</v>
      </c>
      <c r="N38" s="126">
        <v>66534.3</v>
      </c>
      <c r="O38" s="137">
        <f>M38-Q38-R38-S38</f>
        <v>731447.7599999998</v>
      </c>
      <c r="P38" s="139">
        <f>N38</f>
        <v>66534.3</v>
      </c>
      <c r="Q38" s="137">
        <v>568902</v>
      </c>
      <c r="R38" s="132">
        <f>#N/A</f>
        <v>568902</v>
      </c>
      <c r="S38" s="10">
        <f>#N/A</f>
        <v>568902</v>
      </c>
      <c r="T38" s="11">
        <v>43464</v>
      </c>
      <c r="U38" s="75" t="s">
        <v>184</v>
      </c>
      <c r="V38" s="122">
        <f>#N/A</f>
        <v>0</v>
      </c>
    </row>
    <row r="39" spans="1:22" ht="13.5">
      <c r="A39" s="59">
        <f>A38+1</f>
        <v>14</v>
      </c>
      <c r="B39" s="167" t="s">
        <v>283</v>
      </c>
      <c r="C39" s="147">
        <v>1990</v>
      </c>
      <c r="D39" s="6"/>
      <c r="E39" s="75" t="s">
        <v>265</v>
      </c>
      <c r="F39" s="154">
        <v>9</v>
      </c>
      <c r="G39" s="154">
        <v>5</v>
      </c>
      <c r="H39" s="18">
        <v>5</v>
      </c>
      <c r="I39" s="10">
        <v>11510</v>
      </c>
      <c r="J39" s="10">
        <v>10173</v>
      </c>
      <c r="K39" s="10">
        <v>9017</v>
      </c>
      <c r="L39" s="154">
        <v>540</v>
      </c>
      <c r="M39" s="10">
        <v>11762070.08</v>
      </c>
      <c r="N39" s="126">
        <v>332671.5</v>
      </c>
      <c r="O39" s="137">
        <f>M39-Q39-R39-S39</f>
        <v>3528621.08</v>
      </c>
      <c r="P39" s="139">
        <f>N39</f>
        <v>332671.5</v>
      </c>
      <c r="Q39" s="137">
        <v>2744483</v>
      </c>
      <c r="R39" s="132">
        <f>#N/A</f>
        <v>2744483</v>
      </c>
      <c r="S39" s="10">
        <f>#N/A</f>
        <v>2744483</v>
      </c>
      <c r="T39" s="11">
        <v>43464</v>
      </c>
      <c r="U39" s="75" t="s">
        <v>184</v>
      </c>
      <c r="V39" s="122">
        <f>#N/A</f>
        <v>0</v>
      </c>
    </row>
    <row r="40" spans="1:22" ht="13.5">
      <c r="A40" s="59">
        <f>A39+1</f>
        <v>15</v>
      </c>
      <c r="B40" s="167" t="s">
        <v>284</v>
      </c>
      <c r="C40" s="147">
        <v>1991</v>
      </c>
      <c r="D40" s="6"/>
      <c r="E40" s="75" t="s">
        <v>265</v>
      </c>
      <c r="F40" s="154">
        <v>9</v>
      </c>
      <c r="G40" s="154">
        <v>1</v>
      </c>
      <c r="H40" s="18">
        <v>1</v>
      </c>
      <c r="I40" s="10">
        <v>2381</v>
      </c>
      <c r="J40" s="10">
        <v>2133</v>
      </c>
      <c r="K40" s="10">
        <v>2067</v>
      </c>
      <c r="L40" s="154">
        <v>105</v>
      </c>
      <c r="M40" s="10">
        <v>2438153.76</v>
      </c>
      <c r="N40" s="126">
        <v>66534.3</v>
      </c>
      <c r="O40" s="137">
        <f>M40-Q40-R40-S40</f>
        <v>731447.7599999998</v>
      </c>
      <c r="P40" s="139">
        <f>N40</f>
        <v>66534.3</v>
      </c>
      <c r="Q40" s="137">
        <v>568902</v>
      </c>
      <c r="R40" s="132">
        <f>#N/A</f>
        <v>568902</v>
      </c>
      <c r="S40" s="10">
        <f>#N/A</f>
        <v>568902</v>
      </c>
      <c r="T40" s="11">
        <v>43464</v>
      </c>
      <c r="U40" s="75" t="s">
        <v>184</v>
      </c>
      <c r="V40" s="122">
        <f>#N/A</f>
        <v>0</v>
      </c>
    </row>
    <row r="41" spans="1:22" ht="13.5">
      <c r="A41" s="59">
        <f>A40+1</f>
        <v>16</v>
      </c>
      <c r="B41" s="167" t="s">
        <v>285</v>
      </c>
      <c r="C41" s="147">
        <v>1991</v>
      </c>
      <c r="D41" s="6"/>
      <c r="E41" s="75" t="s">
        <v>265</v>
      </c>
      <c r="F41" s="154">
        <v>9</v>
      </c>
      <c r="G41" s="154">
        <v>4</v>
      </c>
      <c r="H41" s="18">
        <v>4</v>
      </c>
      <c r="I41" s="10">
        <v>9344</v>
      </c>
      <c r="J41" s="10">
        <v>8132</v>
      </c>
      <c r="K41" s="10">
        <v>7684</v>
      </c>
      <c r="L41" s="154">
        <v>325</v>
      </c>
      <c r="M41" s="10">
        <v>9503310.54</v>
      </c>
      <c r="N41" s="126">
        <v>266137.2</v>
      </c>
      <c r="O41" s="137">
        <f>M41-Q41-R41-S41</f>
        <v>2850993.539999999</v>
      </c>
      <c r="P41" s="139">
        <f>N41</f>
        <v>266137.2</v>
      </c>
      <c r="Q41" s="137">
        <v>2217439</v>
      </c>
      <c r="R41" s="132">
        <f>#N/A</f>
        <v>2217439</v>
      </c>
      <c r="S41" s="10">
        <f>#N/A</f>
        <v>2217439</v>
      </c>
      <c r="T41" s="11">
        <v>43464</v>
      </c>
      <c r="U41" s="75" t="s">
        <v>184</v>
      </c>
      <c r="V41" s="122">
        <f>#N/A</f>
        <v>0</v>
      </c>
    </row>
    <row r="42" spans="1:22" ht="15" customHeight="1">
      <c r="A42" s="366" t="s">
        <v>23</v>
      </c>
      <c r="B42" s="367"/>
      <c r="C42" s="6" t="s">
        <v>261</v>
      </c>
      <c r="D42" s="8" t="s">
        <v>261</v>
      </c>
      <c r="E42" s="6" t="s">
        <v>261</v>
      </c>
      <c r="F42" s="8" t="s">
        <v>261</v>
      </c>
      <c r="G42" s="8" t="s">
        <v>261</v>
      </c>
      <c r="H42" s="10">
        <f>#N/A</f>
        <v>11</v>
      </c>
      <c r="I42" s="10">
        <f>#N/A</f>
        <v>25639</v>
      </c>
      <c r="J42" s="6">
        <f>#N/A</f>
        <v>22521</v>
      </c>
      <c r="K42" s="6">
        <f>#N/A</f>
        <v>20796</v>
      </c>
      <c r="L42" s="6">
        <f>#N/A</f>
        <v>1078</v>
      </c>
      <c r="M42" s="10">
        <f>#N/A</f>
        <v>26141688.14</v>
      </c>
      <c r="N42" s="126">
        <f>#N/A</f>
        <v>731877.3</v>
      </c>
      <c r="O42" s="109">
        <f>#N/A</f>
        <v>7842510.139999999</v>
      </c>
      <c r="P42" s="139">
        <f>#N/A</f>
        <v>731877.3</v>
      </c>
      <c r="Q42" s="109">
        <f>#N/A</f>
        <v>6099726</v>
      </c>
      <c r="R42" s="132">
        <f>#N/A</f>
        <v>6099726</v>
      </c>
      <c r="S42" s="10">
        <f>#N/A</f>
        <v>6099726</v>
      </c>
      <c r="T42" s="6" t="s">
        <v>261</v>
      </c>
      <c r="U42" s="6" t="s">
        <v>261</v>
      </c>
      <c r="V42" s="122">
        <f>#N/A</f>
        <v>0</v>
      </c>
    </row>
    <row r="43" spans="1:22" s="15" customFormat="1" ht="15" customHeight="1">
      <c r="A43" s="389" t="s">
        <v>30</v>
      </c>
      <c r="B43" s="390"/>
      <c r="C43" s="12" t="s">
        <v>261</v>
      </c>
      <c r="D43" s="13" t="s">
        <v>261</v>
      </c>
      <c r="E43" s="12" t="s">
        <v>261</v>
      </c>
      <c r="F43" s="13" t="s">
        <v>261</v>
      </c>
      <c r="G43" s="13" t="s">
        <v>261</v>
      </c>
      <c r="H43" s="12">
        <f>H42</f>
        <v>11</v>
      </c>
      <c r="I43" s="12">
        <f>I42</f>
        <v>25639</v>
      </c>
      <c r="J43" s="12">
        <f>J42</f>
        <v>22521</v>
      </c>
      <c r="K43" s="12">
        <f>K42</f>
        <v>20796</v>
      </c>
      <c r="L43" s="12">
        <f>L42</f>
        <v>1078</v>
      </c>
      <c r="M43" s="12">
        <f>#N/A</f>
        <v>26141688.14</v>
      </c>
      <c r="N43" s="130">
        <f>#N/A</f>
        <v>731877.3</v>
      </c>
      <c r="O43" s="111">
        <f>#N/A</f>
        <v>7842510.139999999</v>
      </c>
      <c r="P43" s="143">
        <f>#N/A</f>
        <v>731877.3</v>
      </c>
      <c r="Q43" s="111">
        <f>#N/A</f>
        <v>6099726</v>
      </c>
      <c r="R43" s="136">
        <f>#N/A</f>
        <v>6099726</v>
      </c>
      <c r="S43" s="12">
        <f>#N/A</f>
        <v>6099726</v>
      </c>
      <c r="T43" s="12" t="s">
        <v>261</v>
      </c>
      <c r="U43" s="12" t="s">
        <v>261</v>
      </c>
      <c r="V43" s="122">
        <f>#N/A</f>
        <v>0</v>
      </c>
    </row>
    <row r="44" spans="1:22" ht="15" customHeight="1">
      <c r="A44" s="373" t="s">
        <v>31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5"/>
      <c r="V44" s="122">
        <f>#N/A</f>
        <v>0</v>
      </c>
    </row>
    <row r="45" spans="1:22" ht="13.5">
      <c r="A45" s="376" t="s">
        <v>32</v>
      </c>
      <c r="B45" s="377"/>
      <c r="C45" s="377"/>
      <c r="D45" s="377"/>
      <c r="E45" s="378"/>
      <c r="F45" s="370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2"/>
      <c r="V45" s="122">
        <f>#N/A</f>
        <v>0</v>
      </c>
    </row>
    <row r="46" spans="1:22" ht="13.5">
      <c r="A46" s="59">
        <f>A41+1</f>
        <v>17</v>
      </c>
      <c r="B46" s="158" t="s">
        <v>286</v>
      </c>
      <c r="C46" s="147">
        <v>1990</v>
      </c>
      <c r="D46" s="6"/>
      <c r="E46" s="75" t="s">
        <v>265</v>
      </c>
      <c r="F46" s="154">
        <v>9</v>
      </c>
      <c r="G46" s="154">
        <v>1</v>
      </c>
      <c r="H46" s="12">
        <v>1</v>
      </c>
      <c r="I46" s="10">
        <v>2275.02</v>
      </c>
      <c r="J46" s="10">
        <v>2071.06</v>
      </c>
      <c r="K46" s="10">
        <v>1942.46</v>
      </c>
      <c r="L46" s="154">
        <v>94</v>
      </c>
      <c r="M46" s="10">
        <v>2340928.84</v>
      </c>
      <c r="N46" s="126">
        <v>66534.3</v>
      </c>
      <c r="O46" s="137">
        <f>M46-Q46-R46-S46</f>
        <v>702280.8399999999</v>
      </c>
      <c r="P46" s="139">
        <f>N46</f>
        <v>66534.3</v>
      </c>
      <c r="Q46" s="137">
        <v>546216</v>
      </c>
      <c r="R46" s="132">
        <f>Q46</f>
        <v>546216</v>
      </c>
      <c r="S46" s="10">
        <f>R46</f>
        <v>546216</v>
      </c>
      <c r="T46" s="11">
        <v>43464</v>
      </c>
      <c r="U46" s="75" t="s">
        <v>184</v>
      </c>
      <c r="V46" s="122">
        <f>#N/A</f>
        <v>0</v>
      </c>
    </row>
    <row r="47" spans="1:22" ht="15" customHeight="1">
      <c r="A47" s="366" t="s">
        <v>23</v>
      </c>
      <c r="B47" s="367"/>
      <c r="C47" s="8" t="s">
        <v>261</v>
      </c>
      <c r="D47" s="8" t="s">
        <v>261</v>
      </c>
      <c r="E47" s="6" t="s">
        <v>261</v>
      </c>
      <c r="F47" s="8" t="s">
        <v>261</v>
      </c>
      <c r="G47" s="8" t="s">
        <v>261</v>
      </c>
      <c r="H47" s="6">
        <f>#N/A</f>
        <v>1</v>
      </c>
      <c r="I47" s="6">
        <f>#N/A</f>
        <v>2275.02</v>
      </c>
      <c r="J47" s="6">
        <f>#N/A</f>
        <v>2071.06</v>
      </c>
      <c r="K47" s="6">
        <f>#N/A</f>
        <v>1942.46</v>
      </c>
      <c r="L47" s="6">
        <f>#N/A</f>
        <v>94</v>
      </c>
      <c r="M47" s="10">
        <f>#N/A</f>
        <v>2340928.84</v>
      </c>
      <c r="N47" s="126">
        <f>#N/A</f>
        <v>66534.3</v>
      </c>
      <c r="O47" s="109">
        <f>#N/A</f>
        <v>702280.8399999999</v>
      </c>
      <c r="P47" s="139">
        <f>#N/A</f>
        <v>66534.3</v>
      </c>
      <c r="Q47" s="109">
        <f>#N/A</f>
        <v>546216</v>
      </c>
      <c r="R47" s="132">
        <f>#N/A</f>
        <v>546216</v>
      </c>
      <c r="S47" s="10">
        <f>#N/A</f>
        <v>546216</v>
      </c>
      <c r="T47" s="6" t="s">
        <v>261</v>
      </c>
      <c r="U47" s="6" t="s">
        <v>261</v>
      </c>
      <c r="V47" s="122">
        <f>#N/A</f>
        <v>0</v>
      </c>
    </row>
    <row r="48" spans="1:22" ht="13.5">
      <c r="A48" s="376" t="s">
        <v>33</v>
      </c>
      <c r="B48" s="377"/>
      <c r="C48" s="377"/>
      <c r="D48" s="377"/>
      <c r="E48" s="378"/>
      <c r="F48" s="370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2"/>
      <c r="V48" s="122">
        <f>#N/A</f>
        <v>0</v>
      </c>
    </row>
    <row r="49" spans="1:22" ht="13.5">
      <c r="A49" s="59">
        <f>A46+1</f>
        <v>18</v>
      </c>
      <c r="B49" s="168" t="s">
        <v>287</v>
      </c>
      <c r="C49" s="147">
        <v>1980</v>
      </c>
      <c r="D49" s="6"/>
      <c r="E49" s="75" t="s">
        <v>265</v>
      </c>
      <c r="F49" s="154">
        <v>9</v>
      </c>
      <c r="G49" s="154">
        <v>12</v>
      </c>
      <c r="H49" s="12">
        <v>4</v>
      </c>
      <c r="I49" s="10">
        <v>22019.1</v>
      </c>
      <c r="J49" s="10">
        <v>14983.8</v>
      </c>
      <c r="K49" s="10">
        <v>12618.93</v>
      </c>
      <c r="L49" s="154">
        <v>1008</v>
      </c>
      <c r="M49" s="109">
        <v>9391994.06</v>
      </c>
      <c r="N49" s="169">
        <v>266137.2</v>
      </c>
      <c r="O49" s="137">
        <f>M49-Q49-R49-S49</f>
        <v>2817599.0600000005</v>
      </c>
      <c r="P49" s="139">
        <f>N49</f>
        <v>266137.2</v>
      </c>
      <c r="Q49" s="137">
        <v>2191465</v>
      </c>
      <c r="R49" s="132">
        <f>Q49</f>
        <v>2191465</v>
      </c>
      <c r="S49" s="10">
        <f>R49</f>
        <v>2191465</v>
      </c>
      <c r="T49" s="11">
        <v>43464</v>
      </c>
      <c r="U49" s="75" t="s">
        <v>184</v>
      </c>
      <c r="V49" s="122">
        <f>#N/A</f>
        <v>0</v>
      </c>
    </row>
    <row r="50" spans="1:22" ht="13.5">
      <c r="A50" s="59">
        <f>A49+1</f>
        <v>19</v>
      </c>
      <c r="B50" s="168" t="s">
        <v>288</v>
      </c>
      <c r="C50" s="147">
        <v>1983</v>
      </c>
      <c r="D50" s="6"/>
      <c r="E50" s="75" t="s">
        <v>265</v>
      </c>
      <c r="F50" s="154">
        <v>9</v>
      </c>
      <c r="G50" s="154">
        <v>7</v>
      </c>
      <c r="H50" s="12">
        <v>1</v>
      </c>
      <c r="I50" s="10">
        <v>12831.6</v>
      </c>
      <c r="J50" s="10">
        <v>8745.51</v>
      </c>
      <c r="K50" s="10">
        <v>6773.54</v>
      </c>
      <c r="L50" s="154">
        <v>584</v>
      </c>
      <c r="M50" s="109">
        <v>2461653.46</v>
      </c>
      <c r="N50" s="169">
        <v>66534.3</v>
      </c>
      <c r="O50" s="137">
        <f>M50-Q50-R50-S50</f>
        <v>738498.46</v>
      </c>
      <c r="P50" s="139">
        <f>N50</f>
        <v>66534.3</v>
      </c>
      <c r="Q50" s="137">
        <v>574385</v>
      </c>
      <c r="R50" s="132">
        <f>Q50</f>
        <v>574385</v>
      </c>
      <c r="S50" s="10">
        <f>R50</f>
        <v>574385</v>
      </c>
      <c r="T50" s="11">
        <v>43464</v>
      </c>
      <c r="U50" s="75" t="s">
        <v>184</v>
      </c>
      <c r="V50" s="122">
        <f>#N/A</f>
        <v>0</v>
      </c>
    </row>
    <row r="51" spans="1:22" ht="15" customHeight="1">
      <c r="A51" s="366" t="s">
        <v>23</v>
      </c>
      <c r="B51" s="367"/>
      <c r="C51" s="8" t="s">
        <v>261</v>
      </c>
      <c r="D51" s="8" t="s">
        <v>261</v>
      </c>
      <c r="E51" s="6" t="s">
        <v>261</v>
      </c>
      <c r="F51" s="8" t="s">
        <v>261</v>
      </c>
      <c r="G51" s="8" t="s">
        <v>261</v>
      </c>
      <c r="H51" s="10">
        <f>#N/A</f>
        <v>5</v>
      </c>
      <c r="I51" s="10">
        <f>#N/A</f>
        <v>34850.7</v>
      </c>
      <c r="J51" s="10">
        <f>#N/A</f>
        <v>23729.309999999998</v>
      </c>
      <c r="K51" s="10">
        <f>#N/A</f>
        <v>19392.47</v>
      </c>
      <c r="L51" s="10">
        <f>#N/A</f>
        <v>1592</v>
      </c>
      <c r="M51" s="10">
        <f>#N/A</f>
        <v>11853647.52</v>
      </c>
      <c r="N51" s="126">
        <f>#N/A</f>
        <v>332671.5</v>
      </c>
      <c r="O51" s="109">
        <f>#N/A</f>
        <v>3556097.5200000005</v>
      </c>
      <c r="P51" s="139">
        <f>#N/A</f>
        <v>332671.5</v>
      </c>
      <c r="Q51" s="109">
        <f>#N/A</f>
        <v>2765850</v>
      </c>
      <c r="R51" s="132">
        <f>#N/A</f>
        <v>2765850</v>
      </c>
      <c r="S51" s="10">
        <f>#N/A</f>
        <v>2765850</v>
      </c>
      <c r="T51" s="6" t="s">
        <v>261</v>
      </c>
      <c r="U51" s="6" t="s">
        <v>261</v>
      </c>
      <c r="V51" s="122">
        <f>#N/A</f>
        <v>0</v>
      </c>
    </row>
    <row r="52" spans="1:22" ht="13.5">
      <c r="A52" s="376" t="s">
        <v>44</v>
      </c>
      <c r="B52" s="377"/>
      <c r="C52" s="377"/>
      <c r="D52" s="377"/>
      <c r="E52" s="378"/>
      <c r="F52" s="370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2"/>
      <c r="V52" s="122">
        <f>#N/A</f>
        <v>0</v>
      </c>
    </row>
    <row r="53" spans="1:22" ht="13.5">
      <c r="A53" s="59">
        <f>A50+1</f>
        <v>20</v>
      </c>
      <c r="B53" s="170" t="s">
        <v>289</v>
      </c>
      <c r="C53" s="147">
        <v>1984</v>
      </c>
      <c r="D53" s="6"/>
      <c r="E53" s="75" t="s">
        <v>265</v>
      </c>
      <c r="F53" s="154">
        <v>9</v>
      </c>
      <c r="G53" s="154">
        <v>5</v>
      </c>
      <c r="H53" s="6">
        <v>5</v>
      </c>
      <c r="I53" s="10">
        <v>11654.1</v>
      </c>
      <c r="J53" s="10">
        <v>10062.3</v>
      </c>
      <c r="K53" s="10">
        <v>8936.38</v>
      </c>
      <c r="L53" s="171">
        <v>488</v>
      </c>
      <c r="M53" s="10">
        <v>11779839.7</v>
      </c>
      <c r="N53" s="126">
        <v>332671.5</v>
      </c>
      <c r="O53" s="137">
        <f>M53-Q53-R53-S53</f>
        <v>3533952.6999999993</v>
      </c>
      <c r="P53" s="139">
        <f>N53</f>
        <v>332671.5</v>
      </c>
      <c r="Q53" s="137">
        <v>2748629</v>
      </c>
      <c r="R53" s="132">
        <f>#N/A</f>
        <v>2748629</v>
      </c>
      <c r="S53" s="10">
        <f>#N/A</f>
        <v>2748629</v>
      </c>
      <c r="T53" s="11">
        <v>43464</v>
      </c>
      <c r="U53" s="75" t="s">
        <v>184</v>
      </c>
      <c r="V53" s="122">
        <f>#N/A</f>
        <v>0</v>
      </c>
    </row>
    <row r="54" spans="1:22" ht="13.5">
      <c r="A54" s="59">
        <f>A53+1</f>
        <v>21</v>
      </c>
      <c r="B54" s="170" t="s">
        <v>290</v>
      </c>
      <c r="C54" s="147">
        <v>1983</v>
      </c>
      <c r="D54" s="6"/>
      <c r="E54" s="75" t="s">
        <v>265</v>
      </c>
      <c r="F54" s="154">
        <v>9</v>
      </c>
      <c r="G54" s="154">
        <v>5</v>
      </c>
      <c r="H54" s="6">
        <v>5</v>
      </c>
      <c r="I54" s="10">
        <v>11742.9</v>
      </c>
      <c r="J54" s="10">
        <v>10115.39</v>
      </c>
      <c r="K54" s="10">
        <v>9271.56</v>
      </c>
      <c r="L54" s="171">
        <v>457</v>
      </c>
      <c r="M54" s="10">
        <v>11795603.32</v>
      </c>
      <c r="N54" s="126">
        <v>332671.5</v>
      </c>
      <c r="O54" s="137">
        <f>M54-Q54-R54-S54</f>
        <v>3538682.3200000003</v>
      </c>
      <c r="P54" s="139">
        <f>N54</f>
        <v>332671.5</v>
      </c>
      <c r="Q54" s="137">
        <v>2752307</v>
      </c>
      <c r="R54" s="132">
        <f>#N/A</f>
        <v>2752307</v>
      </c>
      <c r="S54" s="10">
        <f>#N/A</f>
        <v>2752307</v>
      </c>
      <c r="T54" s="11">
        <v>43464</v>
      </c>
      <c r="U54" s="75" t="s">
        <v>184</v>
      </c>
      <c r="V54" s="122">
        <f>#N/A</f>
        <v>0</v>
      </c>
    </row>
    <row r="55" spans="1:22" ht="13.5">
      <c r="A55" s="59">
        <f>A54+1</f>
        <v>22</v>
      </c>
      <c r="B55" s="170" t="s">
        <v>291</v>
      </c>
      <c r="C55" s="147">
        <v>1975</v>
      </c>
      <c r="D55" s="6"/>
      <c r="E55" s="75" t="s">
        <v>268</v>
      </c>
      <c r="F55" s="154">
        <v>9</v>
      </c>
      <c r="G55" s="154">
        <v>2</v>
      </c>
      <c r="H55" s="6">
        <v>2</v>
      </c>
      <c r="I55" s="10">
        <v>5754.1</v>
      </c>
      <c r="J55" s="10">
        <v>2912.9</v>
      </c>
      <c r="K55" s="10">
        <v>1307.89</v>
      </c>
      <c r="L55" s="171">
        <v>289</v>
      </c>
      <c r="M55" s="10">
        <v>4274966.54</v>
      </c>
      <c r="N55" s="126">
        <v>111047.44</v>
      </c>
      <c r="O55" s="137">
        <f>M55-Q55-R55-S55</f>
        <v>1282490.54</v>
      </c>
      <c r="P55" s="139">
        <f>N55</f>
        <v>111047.44</v>
      </c>
      <c r="Q55" s="137">
        <v>997492</v>
      </c>
      <c r="R55" s="132">
        <f>#N/A</f>
        <v>997492</v>
      </c>
      <c r="S55" s="10">
        <f>#N/A</f>
        <v>997492</v>
      </c>
      <c r="T55" s="11">
        <v>43464</v>
      </c>
      <c r="U55" s="75" t="s">
        <v>184</v>
      </c>
      <c r="V55" s="122">
        <f>#N/A</f>
        <v>0</v>
      </c>
    </row>
    <row r="56" spans="1:22" ht="13.5">
      <c r="A56" s="59">
        <f>A55+1</f>
        <v>23</v>
      </c>
      <c r="B56" s="170" t="s">
        <v>292</v>
      </c>
      <c r="C56" s="147">
        <v>1985</v>
      </c>
      <c r="D56" s="6"/>
      <c r="E56" s="75" t="s">
        <v>265</v>
      </c>
      <c r="F56" s="154">
        <v>9</v>
      </c>
      <c r="G56" s="154">
        <v>7</v>
      </c>
      <c r="H56" s="6">
        <v>7</v>
      </c>
      <c r="I56" s="10">
        <v>16480.1</v>
      </c>
      <c r="J56" s="10">
        <v>13944.43</v>
      </c>
      <c r="K56" s="10">
        <v>11896.78</v>
      </c>
      <c r="L56" s="171">
        <v>706</v>
      </c>
      <c r="M56" s="10">
        <v>16517667.139999997</v>
      </c>
      <c r="N56" s="126">
        <v>465740.1</v>
      </c>
      <c r="O56" s="137">
        <f>M56-Q56-R56-S56</f>
        <v>4955301.139999997</v>
      </c>
      <c r="P56" s="139">
        <f>N56</f>
        <v>465740.1</v>
      </c>
      <c r="Q56" s="137">
        <v>3854122</v>
      </c>
      <c r="R56" s="132">
        <f>#N/A</f>
        <v>3854122</v>
      </c>
      <c r="S56" s="10">
        <f>#N/A</f>
        <v>3854122</v>
      </c>
      <c r="T56" s="11">
        <v>43464</v>
      </c>
      <c r="U56" s="75" t="s">
        <v>184</v>
      </c>
      <c r="V56" s="122">
        <f>#N/A</f>
        <v>0</v>
      </c>
    </row>
    <row r="57" spans="1:23" ht="13.5">
      <c r="A57" s="59">
        <f>A56+1</f>
        <v>24</v>
      </c>
      <c r="B57" s="170" t="s">
        <v>293</v>
      </c>
      <c r="C57" s="147">
        <v>1989</v>
      </c>
      <c r="D57" s="6"/>
      <c r="E57" s="75" t="s">
        <v>268</v>
      </c>
      <c r="F57" s="154">
        <v>12</v>
      </c>
      <c r="G57" s="154">
        <v>1</v>
      </c>
      <c r="H57" s="6">
        <v>2</v>
      </c>
      <c r="I57" s="10">
        <v>7437.1</v>
      </c>
      <c r="J57" s="10">
        <v>6830</v>
      </c>
      <c r="K57" s="10">
        <v>6457.7</v>
      </c>
      <c r="L57" s="154">
        <v>328</v>
      </c>
      <c r="M57" s="6">
        <v>4642281.66</v>
      </c>
      <c r="N57" s="121">
        <v>122059.2</v>
      </c>
      <c r="O57" s="137">
        <f>M57-Q57-R57-S57</f>
        <v>1392684.6600000001</v>
      </c>
      <c r="P57" s="139">
        <f>N57</f>
        <v>122059.2</v>
      </c>
      <c r="Q57" s="144">
        <v>1083199</v>
      </c>
      <c r="R57" s="132">
        <f>#N/A</f>
        <v>1083199</v>
      </c>
      <c r="S57" s="10">
        <f>#N/A</f>
        <v>1083199</v>
      </c>
      <c r="T57" s="11">
        <v>43464</v>
      </c>
      <c r="U57" s="75" t="s">
        <v>184</v>
      </c>
      <c r="V57" s="122">
        <f>#N/A</f>
        <v>0</v>
      </c>
      <c r="W57" s="4" t="s">
        <v>318</v>
      </c>
    </row>
    <row r="58" spans="1:22" ht="15" customHeight="1">
      <c r="A58" s="366" t="s">
        <v>23</v>
      </c>
      <c r="B58" s="367"/>
      <c r="C58" s="8" t="s">
        <v>261</v>
      </c>
      <c r="D58" s="8" t="s">
        <v>261</v>
      </c>
      <c r="E58" s="6" t="s">
        <v>261</v>
      </c>
      <c r="F58" s="8" t="s">
        <v>261</v>
      </c>
      <c r="G58" s="8" t="s">
        <v>261</v>
      </c>
      <c r="H58" s="10">
        <f>#N/A</f>
        <v>21</v>
      </c>
      <c r="I58" s="10">
        <f>#N/A</f>
        <v>53068.299999999996</v>
      </c>
      <c r="J58" s="10">
        <f>#N/A</f>
        <v>43865.020000000004</v>
      </c>
      <c r="K58" s="10">
        <f>#N/A</f>
        <v>37870.31</v>
      </c>
      <c r="L58" s="10">
        <f>#N/A</f>
        <v>2268</v>
      </c>
      <c r="M58" s="10">
        <f>#N/A</f>
        <v>49010358.36</v>
      </c>
      <c r="N58" s="126">
        <f>#N/A</f>
        <v>1364189.74</v>
      </c>
      <c r="O58" s="109">
        <f>#N/A</f>
        <v>14703111.359999996</v>
      </c>
      <c r="P58" s="139">
        <f>#N/A</f>
        <v>1364189.74</v>
      </c>
      <c r="Q58" s="109">
        <f>#N/A</f>
        <v>11435749</v>
      </c>
      <c r="R58" s="132">
        <f>#N/A</f>
        <v>11435749</v>
      </c>
      <c r="S58" s="10">
        <f>#N/A</f>
        <v>11435749</v>
      </c>
      <c r="T58" s="6" t="s">
        <v>261</v>
      </c>
      <c r="U58" s="6" t="s">
        <v>261</v>
      </c>
      <c r="V58" s="122">
        <f>#N/A</f>
        <v>0</v>
      </c>
    </row>
    <row r="59" spans="1:22" s="15" customFormat="1" ht="13.5">
      <c r="A59" s="15" t="s">
        <v>34</v>
      </c>
      <c r="C59" s="13" t="s">
        <v>261</v>
      </c>
      <c r="D59" s="13" t="s">
        <v>261</v>
      </c>
      <c r="E59" s="12" t="s">
        <v>261</v>
      </c>
      <c r="F59" s="13" t="s">
        <v>261</v>
      </c>
      <c r="G59" s="13" t="s">
        <v>261</v>
      </c>
      <c r="H59" s="14">
        <f>#N/A</f>
        <v>27</v>
      </c>
      <c r="I59" s="14">
        <f>#N/A</f>
        <v>90194.02</v>
      </c>
      <c r="J59" s="14">
        <f>#N/A</f>
        <v>69665.39</v>
      </c>
      <c r="K59" s="14">
        <f>#N/A</f>
        <v>59205.24</v>
      </c>
      <c r="L59" s="14">
        <f>#N/A</f>
        <v>3954</v>
      </c>
      <c r="M59" s="14">
        <f>#N/A</f>
        <v>63204934.72</v>
      </c>
      <c r="N59" s="128">
        <f>#N/A</f>
        <v>1763395.54</v>
      </c>
      <c r="O59" s="111">
        <f>#N/A</f>
        <v>18961489.719999995</v>
      </c>
      <c r="P59" s="141">
        <f>#N/A</f>
        <v>1763395.54</v>
      </c>
      <c r="Q59" s="111">
        <f>#N/A</f>
        <v>14747815</v>
      </c>
      <c r="R59" s="134">
        <f>#N/A</f>
        <v>14747815</v>
      </c>
      <c r="S59" s="14">
        <f>#N/A</f>
        <v>14747815</v>
      </c>
      <c r="T59" s="12" t="s">
        <v>261</v>
      </c>
      <c r="U59" s="12" t="s">
        <v>261</v>
      </c>
      <c r="V59" s="122">
        <f>#N/A</f>
        <v>0</v>
      </c>
    </row>
    <row r="60" spans="1:22" ht="15" customHeight="1">
      <c r="A60" s="373" t="s">
        <v>38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5"/>
      <c r="V60" s="122">
        <f>#N/A</f>
        <v>0</v>
      </c>
    </row>
    <row r="61" spans="1:22" ht="13.5">
      <c r="A61" s="376" t="s">
        <v>39</v>
      </c>
      <c r="B61" s="377"/>
      <c r="C61" s="377"/>
      <c r="D61" s="377"/>
      <c r="E61" s="378"/>
      <c r="F61" s="370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2"/>
      <c r="V61" s="122">
        <f>#N/A</f>
        <v>0</v>
      </c>
    </row>
    <row r="62" spans="1:22" ht="13.5">
      <c r="A62" s="154">
        <f>A57+1</f>
        <v>25</v>
      </c>
      <c r="B62" s="170" t="s">
        <v>298</v>
      </c>
      <c r="C62" s="147">
        <v>1995</v>
      </c>
      <c r="D62" s="6"/>
      <c r="E62" s="76" t="s">
        <v>188</v>
      </c>
      <c r="F62" s="154">
        <v>9</v>
      </c>
      <c r="G62" s="154">
        <v>1</v>
      </c>
      <c r="H62" s="6">
        <v>1</v>
      </c>
      <c r="I62" s="10">
        <v>4294.5</v>
      </c>
      <c r="J62" s="10">
        <v>3229.2</v>
      </c>
      <c r="K62" s="10">
        <v>2388.5</v>
      </c>
      <c r="L62" s="154">
        <v>169</v>
      </c>
      <c r="M62" s="10">
        <v>2405345.04</v>
      </c>
      <c r="N62" s="126">
        <v>66534.3</v>
      </c>
      <c r="O62" s="137">
        <f>M62-Q62-R62-S62</f>
        <v>721604.04</v>
      </c>
      <c r="P62" s="139">
        <f>N62</f>
        <v>66534.3</v>
      </c>
      <c r="Q62" s="137">
        <v>561247</v>
      </c>
      <c r="R62" s="132">
        <f>Q62</f>
        <v>561247</v>
      </c>
      <c r="S62" s="10">
        <f>R62</f>
        <v>561247</v>
      </c>
      <c r="T62" s="11">
        <v>43464</v>
      </c>
      <c r="U62" s="75" t="s">
        <v>184</v>
      </c>
      <c r="V62" s="122">
        <f>#N/A</f>
        <v>0</v>
      </c>
    </row>
    <row r="63" spans="1:22" ht="15" customHeight="1">
      <c r="A63" s="366" t="s">
        <v>23</v>
      </c>
      <c r="B63" s="367"/>
      <c r="C63" s="8" t="s">
        <v>261</v>
      </c>
      <c r="D63" s="8" t="s">
        <v>261</v>
      </c>
      <c r="E63" s="6" t="s">
        <v>261</v>
      </c>
      <c r="F63" s="8" t="s">
        <v>261</v>
      </c>
      <c r="G63" s="8" t="s">
        <v>261</v>
      </c>
      <c r="H63" s="6">
        <f>#N/A</f>
        <v>1</v>
      </c>
      <c r="I63" s="6">
        <f>#N/A</f>
        <v>4294.5</v>
      </c>
      <c r="J63" s="6">
        <f>#N/A</f>
        <v>3229.2</v>
      </c>
      <c r="K63" s="6">
        <f>#N/A</f>
        <v>2388.5</v>
      </c>
      <c r="L63" s="6">
        <f>#N/A</f>
        <v>169</v>
      </c>
      <c r="M63" s="10">
        <f>#N/A</f>
        <v>2405345.04</v>
      </c>
      <c r="N63" s="126">
        <f>#N/A</f>
        <v>66534.3</v>
      </c>
      <c r="O63" s="109">
        <f>#N/A</f>
        <v>721604.04</v>
      </c>
      <c r="P63" s="139">
        <f>#N/A</f>
        <v>66534.3</v>
      </c>
      <c r="Q63" s="109">
        <f>#N/A</f>
        <v>561247</v>
      </c>
      <c r="R63" s="132">
        <f>#N/A</f>
        <v>561247</v>
      </c>
      <c r="S63" s="10">
        <f>#N/A</f>
        <v>561247</v>
      </c>
      <c r="T63" s="6" t="s">
        <v>261</v>
      </c>
      <c r="U63" s="6" t="s">
        <v>261</v>
      </c>
      <c r="V63" s="122">
        <f>#N/A</f>
        <v>0</v>
      </c>
    </row>
    <row r="64" spans="1:22" s="15" customFormat="1" ht="15" customHeight="1">
      <c r="A64" s="389" t="s">
        <v>40</v>
      </c>
      <c r="B64" s="390"/>
      <c r="C64" s="13" t="s">
        <v>261</v>
      </c>
      <c r="D64" s="13" t="s">
        <v>261</v>
      </c>
      <c r="E64" s="12" t="s">
        <v>261</v>
      </c>
      <c r="F64" s="13" t="s">
        <v>261</v>
      </c>
      <c r="G64" s="13" t="s">
        <v>261</v>
      </c>
      <c r="H64" s="12">
        <f>H63</f>
        <v>1</v>
      </c>
      <c r="I64" s="12">
        <f>I63</f>
        <v>4294.5</v>
      </c>
      <c r="J64" s="12">
        <f>J63</f>
        <v>3229.2</v>
      </c>
      <c r="K64" s="12">
        <f>K63</f>
        <v>2388.5</v>
      </c>
      <c r="L64" s="12">
        <f>L63</f>
        <v>169</v>
      </c>
      <c r="M64" s="14">
        <f>#N/A</f>
        <v>2405345.04</v>
      </c>
      <c r="N64" s="130">
        <f>#N/A</f>
        <v>66534.3</v>
      </c>
      <c r="O64" s="111">
        <f>#N/A</f>
        <v>721604.04</v>
      </c>
      <c r="P64" s="143">
        <f>#N/A</f>
        <v>66534.3</v>
      </c>
      <c r="Q64" s="111">
        <f>#N/A</f>
        <v>561247</v>
      </c>
      <c r="R64" s="134">
        <f>#N/A</f>
        <v>561247</v>
      </c>
      <c r="S64" s="14">
        <f>#N/A</f>
        <v>561247</v>
      </c>
      <c r="T64" s="12" t="s">
        <v>261</v>
      </c>
      <c r="U64" s="12" t="s">
        <v>261</v>
      </c>
      <c r="V64" s="122">
        <f>#N/A</f>
        <v>0</v>
      </c>
    </row>
    <row r="65" spans="1:22" ht="15" customHeight="1">
      <c r="A65" s="373" t="s">
        <v>181</v>
      </c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5"/>
      <c r="V65" s="122">
        <f>#N/A</f>
        <v>0</v>
      </c>
    </row>
    <row r="66" spans="1:22" ht="13.5">
      <c r="A66" s="59">
        <f>A62+1</f>
        <v>26</v>
      </c>
      <c r="B66" s="170" t="s">
        <v>303</v>
      </c>
      <c r="C66" s="147">
        <v>1984</v>
      </c>
      <c r="D66" s="6"/>
      <c r="E66" s="75" t="s">
        <v>268</v>
      </c>
      <c r="F66" s="154">
        <v>10</v>
      </c>
      <c r="G66" s="154">
        <v>1</v>
      </c>
      <c r="H66" s="6">
        <v>1</v>
      </c>
      <c r="I66" s="10">
        <v>2006.5</v>
      </c>
      <c r="J66" s="10">
        <v>2006.5</v>
      </c>
      <c r="K66" s="10">
        <v>1231.8</v>
      </c>
      <c r="L66" s="154">
        <v>87</v>
      </c>
      <c r="M66" s="10">
        <v>2402822.2</v>
      </c>
      <c r="N66" s="126">
        <v>66534.3</v>
      </c>
      <c r="O66" s="137">
        <f>#N/A</f>
        <v>720848.2000000002</v>
      </c>
      <c r="P66" s="139">
        <f>#N/A</f>
        <v>66534.3</v>
      </c>
      <c r="Q66" s="137">
        <v>560658</v>
      </c>
      <c r="R66" s="132">
        <f>#N/A</f>
        <v>560658</v>
      </c>
      <c r="S66" s="10">
        <f>#N/A</f>
        <v>560658</v>
      </c>
      <c r="T66" s="11">
        <v>43464</v>
      </c>
      <c r="U66" s="75" t="s">
        <v>184</v>
      </c>
      <c r="V66" s="122">
        <f>#N/A</f>
        <v>0</v>
      </c>
    </row>
    <row r="67" spans="1:22" ht="13.5">
      <c r="A67" s="6">
        <f>#N/A</f>
        <v>27</v>
      </c>
      <c r="B67" s="170" t="s">
        <v>304</v>
      </c>
      <c r="C67" s="153">
        <v>1980</v>
      </c>
      <c r="D67" s="166"/>
      <c r="E67" s="75" t="s">
        <v>268</v>
      </c>
      <c r="F67" s="153">
        <v>9</v>
      </c>
      <c r="G67" s="153">
        <v>1</v>
      </c>
      <c r="H67" s="6">
        <v>1</v>
      </c>
      <c r="I67" s="152">
        <v>1945.2</v>
      </c>
      <c r="J67" s="152">
        <v>1945.2</v>
      </c>
      <c r="K67" s="152">
        <v>1186.8</v>
      </c>
      <c r="L67" s="153">
        <v>73</v>
      </c>
      <c r="M67" s="10">
        <v>2478450.76</v>
      </c>
      <c r="N67" s="126">
        <v>66534.3</v>
      </c>
      <c r="O67" s="137">
        <f>#N/A</f>
        <v>743535.7599999998</v>
      </c>
      <c r="P67" s="139">
        <f>#N/A</f>
        <v>66534.3</v>
      </c>
      <c r="Q67" s="137">
        <v>578305</v>
      </c>
      <c r="R67" s="132">
        <f>#N/A</f>
        <v>578305</v>
      </c>
      <c r="S67" s="10">
        <f>#N/A</f>
        <v>578305</v>
      </c>
      <c r="T67" s="11">
        <v>43464</v>
      </c>
      <c r="U67" s="75" t="s">
        <v>184</v>
      </c>
      <c r="V67" s="122">
        <f>#N/A</f>
        <v>0</v>
      </c>
    </row>
    <row r="68" spans="1:22" ht="13.5">
      <c r="A68" s="6">
        <f>#N/A</f>
        <v>28</v>
      </c>
      <c r="B68" s="170" t="s">
        <v>305</v>
      </c>
      <c r="C68" s="153">
        <v>1971</v>
      </c>
      <c r="D68" s="166"/>
      <c r="E68" s="75" t="s">
        <v>268</v>
      </c>
      <c r="F68" s="153">
        <v>9</v>
      </c>
      <c r="G68" s="153">
        <v>3</v>
      </c>
      <c r="H68" s="6">
        <v>3</v>
      </c>
      <c r="I68" s="152">
        <v>5546.8</v>
      </c>
      <c r="J68" s="172">
        <v>5497.37</v>
      </c>
      <c r="K68" s="172">
        <v>5336.5</v>
      </c>
      <c r="L68" s="153">
        <v>251</v>
      </c>
      <c r="M68" s="10">
        <v>7026040.96</v>
      </c>
      <c r="N68" s="126">
        <v>199602.90000000002</v>
      </c>
      <c r="O68" s="137">
        <f>#N/A</f>
        <v>2107813.96</v>
      </c>
      <c r="P68" s="139">
        <f>#N/A</f>
        <v>199602.90000000002</v>
      </c>
      <c r="Q68" s="137">
        <v>1639409</v>
      </c>
      <c r="R68" s="132">
        <f>#N/A</f>
        <v>1639409</v>
      </c>
      <c r="S68" s="10">
        <f>#N/A</f>
        <v>1639409</v>
      </c>
      <c r="T68" s="11">
        <v>43464</v>
      </c>
      <c r="U68" s="75" t="s">
        <v>184</v>
      </c>
      <c r="V68" s="122">
        <f>#N/A</f>
        <v>0</v>
      </c>
    </row>
    <row r="69" spans="1:22" ht="13.5">
      <c r="A69" s="6">
        <f>#N/A</f>
        <v>29</v>
      </c>
      <c r="B69" s="170" t="s">
        <v>306</v>
      </c>
      <c r="C69" s="147">
        <v>1971</v>
      </c>
      <c r="D69" s="6"/>
      <c r="E69" s="75" t="s">
        <v>268</v>
      </c>
      <c r="F69" s="154">
        <v>9</v>
      </c>
      <c r="G69" s="154">
        <v>3</v>
      </c>
      <c r="H69" s="6">
        <v>3</v>
      </c>
      <c r="I69" s="10">
        <v>5528.1</v>
      </c>
      <c r="J69" s="10">
        <v>5528.1</v>
      </c>
      <c r="K69" s="10">
        <v>3599.3</v>
      </c>
      <c r="L69" s="154">
        <v>264</v>
      </c>
      <c r="M69" s="109">
        <v>7019333.84</v>
      </c>
      <c r="N69" s="126">
        <v>199602.90000000002</v>
      </c>
      <c r="O69" s="137">
        <f>#N/A</f>
        <v>2105801.84</v>
      </c>
      <c r="P69" s="139">
        <f>#N/A</f>
        <v>199602.90000000002</v>
      </c>
      <c r="Q69" s="173">
        <v>1637844</v>
      </c>
      <c r="R69" s="132">
        <f>#N/A</f>
        <v>1637844</v>
      </c>
      <c r="S69" s="10">
        <f>#N/A</f>
        <v>1637844</v>
      </c>
      <c r="T69" s="11">
        <v>43464</v>
      </c>
      <c r="U69" s="75" t="s">
        <v>184</v>
      </c>
      <c r="V69" s="122">
        <f>#N/A</f>
        <v>0</v>
      </c>
    </row>
    <row r="70" spans="1:22" ht="13.5">
      <c r="A70" s="6">
        <f>#N/A</f>
        <v>30</v>
      </c>
      <c r="B70" s="170" t="s">
        <v>307</v>
      </c>
      <c r="C70" s="153">
        <v>1967</v>
      </c>
      <c r="D70" s="166"/>
      <c r="E70" s="75" t="s">
        <v>268</v>
      </c>
      <c r="F70" s="153">
        <v>9</v>
      </c>
      <c r="G70" s="153">
        <v>1</v>
      </c>
      <c r="H70" s="6">
        <v>1</v>
      </c>
      <c r="I70" s="152">
        <v>2050.2</v>
      </c>
      <c r="J70" s="172">
        <v>1939.7</v>
      </c>
      <c r="K70" s="172">
        <v>1939.7</v>
      </c>
      <c r="L70" s="153">
        <v>70</v>
      </c>
      <c r="M70" s="10">
        <v>3680239.46</v>
      </c>
      <c r="N70" s="126">
        <v>66534.3</v>
      </c>
      <c r="O70" s="137">
        <f>#N/A</f>
        <v>1104073.46</v>
      </c>
      <c r="P70" s="139">
        <f>#N/A</f>
        <v>66534.3</v>
      </c>
      <c r="Q70" s="137">
        <v>858722</v>
      </c>
      <c r="R70" s="132">
        <f>#N/A</f>
        <v>858722</v>
      </c>
      <c r="S70" s="10">
        <f>#N/A</f>
        <v>858722</v>
      </c>
      <c r="T70" s="11">
        <v>43464</v>
      </c>
      <c r="U70" s="75" t="s">
        <v>184</v>
      </c>
      <c r="V70" s="122">
        <f>#N/A</f>
        <v>0</v>
      </c>
    </row>
    <row r="71" spans="1:22" ht="13.5">
      <c r="A71" s="6">
        <f>#N/A</f>
        <v>31</v>
      </c>
      <c r="B71" s="170" t="s">
        <v>308</v>
      </c>
      <c r="C71" s="153">
        <v>1979</v>
      </c>
      <c r="D71" s="166"/>
      <c r="E71" s="76" t="s">
        <v>188</v>
      </c>
      <c r="F71" s="153">
        <v>9</v>
      </c>
      <c r="G71" s="153">
        <v>6</v>
      </c>
      <c r="H71" s="6">
        <v>6</v>
      </c>
      <c r="I71" s="152">
        <v>12483</v>
      </c>
      <c r="J71" s="152">
        <v>11198</v>
      </c>
      <c r="K71" s="152">
        <v>10050.9</v>
      </c>
      <c r="L71" s="153">
        <v>549</v>
      </c>
      <c r="M71" s="10">
        <v>14104556.52</v>
      </c>
      <c r="N71" s="126">
        <v>399205.8</v>
      </c>
      <c r="O71" s="137">
        <f>#N/A</f>
        <v>4231367.52</v>
      </c>
      <c r="P71" s="139">
        <f>#N/A</f>
        <v>399205.8</v>
      </c>
      <c r="Q71" s="137">
        <v>3291063</v>
      </c>
      <c r="R71" s="132">
        <f>#N/A</f>
        <v>3291063</v>
      </c>
      <c r="S71" s="10">
        <f>#N/A</f>
        <v>3291063</v>
      </c>
      <c r="T71" s="11">
        <v>43464</v>
      </c>
      <c r="U71" s="75" t="s">
        <v>184</v>
      </c>
      <c r="V71" s="122">
        <f>#N/A</f>
        <v>0</v>
      </c>
    </row>
    <row r="72" spans="1:22" ht="13.5">
      <c r="A72" s="6">
        <f>#N/A</f>
        <v>32</v>
      </c>
      <c r="B72" s="170" t="s">
        <v>309</v>
      </c>
      <c r="C72" s="153">
        <v>1982</v>
      </c>
      <c r="D72" s="166"/>
      <c r="E72" s="75" t="s">
        <v>268</v>
      </c>
      <c r="F72" s="153">
        <v>9</v>
      </c>
      <c r="G72" s="153">
        <v>1</v>
      </c>
      <c r="H72" s="6">
        <v>1</v>
      </c>
      <c r="I72" s="152">
        <v>2322.2</v>
      </c>
      <c r="J72" s="152">
        <v>1933.8</v>
      </c>
      <c r="K72" s="152">
        <v>1933.8</v>
      </c>
      <c r="L72" s="153">
        <v>87</v>
      </c>
      <c r="M72" s="10">
        <v>2427414.58</v>
      </c>
      <c r="N72" s="126">
        <v>66534.3</v>
      </c>
      <c r="O72" s="137">
        <f>#N/A</f>
        <v>728226.5800000001</v>
      </c>
      <c r="P72" s="139">
        <f>#N/A</f>
        <v>66534.3</v>
      </c>
      <c r="Q72" s="137">
        <v>566396</v>
      </c>
      <c r="R72" s="132">
        <f>#N/A</f>
        <v>566396</v>
      </c>
      <c r="S72" s="10">
        <f>#N/A</f>
        <v>566396</v>
      </c>
      <c r="T72" s="11">
        <v>43464</v>
      </c>
      <c r="U72" s="75" t="s">
        <v>184</v>
      </c>
      <c r="V72" s="122">
        <f>#N/A</f>
        <v>0</v>
      </c>
    </row>
    <row r="73" spans="1:22" ht="13.5">
      <c r="A73" s="6">
        <f>#N/A</f>
        <v>33</v>
      </c>
      <c r="B73" s="157" t="s">
        <v>310</v>
      </c>
      <c r="C73" s="153">
        <v>1982</v>
      </c>
      <c r="D73" s="166"/>
      <c r="E73" s="75" t="s">
        <v>268</v>
      </c>
      <c r="F73" s="153">
        <v>9</v>
      </c>
      <c r="G73" s="153">
        <v>1</v>
      </c>
      <c r="H73" s="6">
        <v>1</v>
      </c>
      <c r="I73" s="152">
        <v>2243</v>
      </c>
      <c r="J73" s="152">
        <v>1954</v>
      </c>
      <c r="K73" s="152">
        <v>1791.6</v>
      </c>
      <c r="L73" s="153">
        <v>96</v>
      </c>
      <c r="M73" s="10">
        <v>2427414.58</v>
      </c>
      <c r="N73" s="126">
        <v>66534.3</v>
      </c>
      <c r="O73" s="137">
        <f>#N/A</f>
        <v>728226.5800000001</v>
      </c>
      <c r="P73" s="139">
        <f>#N/A</f>
        <v>66534.3</v>
      </c>
      <c r="Q73" s="137">
        <v>566396</v>
      </c>
      <c r="R73" s="132">
        <f>#N/A</f>
        <v>566396</v>
      </c>
      <c r="S73" s="10">
        <f>#N/A</f>
        <v>566396</v>
      </c>
      <c r="T73" s="11">
        <v>43464</v>
      </c>
      <c r="U73" s="75" t="s">
        <v>184</v>
      </c>
      <c r="V73" s="122">
        <f>#N/A</f>
        <v>0</v>
      </c>
    </row>
    <row r="74" spans="1:22" ht="13.5">
      <c r="A74" s="6">
        <f>#N/A</f>
        <v>34</v>
      </c>
      <c r="B74" s="157" t="s">
        <v>311</v>
      </c>
      <c r="C74" s="174">
        <v>1980</v>
      </c>
      <c r="D74" s="175"/>
      <c r="E74" s="75" t="s">
        <v>268</v>
      </c>
      <c r="F74" s="174">
        <v>9</v>
      </c>
      <c r="G74" s="174">
        <v>1</v>
      </c>
      <c r="H74" s="6">
        <v>1</v>
      </c>
      <c r="I74" s="175">
        <v>6080.6</v>
      </c>
      <c r="J74" s="175">
        <v>6080.6</v>
      </c>
      <c r="K74" s="175">
        <v>3128</v>
      </c>
      <c r="L74" s="174">
        <v>262</v>
      </c>
      <c r="M74" s="10">
        <v>2383923.32</v>
      </c>
      <c r="N74" s="126">
        <v>66534.3</v>
      </c>
      <c r="O74" s="137">
        <f>#N/A</f>
        <v>715089.3199999998</v>
      </c>
      <c r="P74" s="139">
        <f>#N/A</f>
        <v>66534.3</v>
      </c>
      <c r="Q74" s="137">
        <v>556278</v>
      </c>
      <c r="R74" s="132">
        <f>#N/A</f>
        <v>556278</v>
      </c>
      <c r="S74" s="10">
        <f>#N/A</f>
        <v>556278</v>
      </c>
      <c r="T74" s="11">
        <v>43464</v>
      </c>
      <c r="U74" s="75" t="s">
        <v>184</v>
      </c>
      <c r="V74" s="122">
        <f>#N/A</f>
        <v>0</v>
      </c>
    </row>
    <row r="75" spans="1:22" s="15" customFormat="1" ht="15" customHeight="1">
      <c r="A75" s="389" t="s">
        <v>23</v>
      </c>
      <c r="B75" s="390"/>
      <c r="C75" s="13" t="s">
        <v>261</v>
      </c>
      <c r="D75" s="13" t="s">
        <v>261</v>
      </c>
      <c r="E75" s="12" t="s">
        <v>261</v>
      </c>
      <c r="F75" s="13" t="s">
        <v>261</v>
      </c>
      <c r="G75" s="13" t="s">
        <v>261</v>
      </c>
      <c r="H75" s="14">
        <f>#N/A</f>
        <v>18</v>
      </c>
      <c r="I75" s="14">
        <f>#N/A</f>
        <v>40205.6</v>
      </c>
      <c r="J75" s="14">
        <f>#N/A</f>
        <v>38083.27</v>
      </c>
      <c r="K75" s="14">
        <f>#N/A</f>
        <v>30198.399999999998</v>
      </c>
      <c r="L75" s="14">
        <f>#N/A</f>
        <v>1739</v>
      </c>
      <c r="M75" s="14">
        <f>#N/A</f>
        <v>43950196.21999999</v>
      </c>
      <c r="N75" s="128">
        <f>#N/A</f>
        <v>1197617.4000000001</v>
      </c>
      <c r="O75" s="111">
        <f>#N/A</f>
        <v>13184983.219999999</v>
      </c>
      <c r="P75" s="141">
        <f>#N/A</f>
        <v>1197617.4000000001</v>
      </c>
      <c r="Q75" s="111">
        <f>#N/A</f>
        <v>10255071</v>
      </c>
      <c r="R75" s="134">
        <f>#N/A</f>
        <v>10255071</v>
      </c>
      <c r="S75" s="14">
        <f>#N/A</f>
        <v>10255071</v>
      </c>
      <c r="T75" s="12" t="s">
        <v>261</v>
      </c>
      <c r="U75" s="12" t="s">
        <v>261</v>
      </c>
      <c r="V75" s="122">
        <f>#N/A</f>
        <v>0</v>
      </c>
    </row>
    <row r="76" spans="1:22" ht="15" customHeight="1">
      <c r="A76" s="373" t="s">
        <v>180</v>
      </c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5"/>
      <c r="V76" s="122">
        <f>#N/A</f>
        <v>0</v>
      </c>
    </row>
    <row r="77" spans="1:22" ht="13.5">
      <c r="A77" s="376" t="s">
        <v>41</v>
      </c>
      <c r="B77" s="377"/>
      <c r="C77" s="377"/>
      <c r="D77" s="377"/>
      <c r="E77" s="378"/>
      <c r="F77" s="370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1"/>
      <c r="R77" s="371"/>
      <c r="S77" s="371"/>
      <c r="T77" s="371"/>
      <c r="U77" s="372"/>
      <c r="V77" s="122">
        <f>#N/A</f>
        <v>0</v>
      </c>
    </row>
    <row r="78" spans="1:22" ht="13.5">
      <c r="A78" s="165">
        <f>A74+1</f>
        <v>35</v>
      </c>
      <c r="B78" s="170" t="s">
        <v>312</v>
      </c>
      <c r="C78" s="147">
        <v>1990</v>
      </c>
      <c r="D78" s="8"/>
      <c r="E78" s="75" t="s">
        <v>313</v>
      </c>
      <c r="F78" s="147">
        <v>9</v>
      </c>
      <c r="G78" s="147">
        <v>5</v>
      </c>
      <c r="H78" s="6">
        <v>5</v>
      </c>
      <c r="I78" s="148">
        <v>12617.19</v>
      </c>
      <c r="J78" s="148">
        <v>10892.59</v>
      </c>
      <c r="K78" s="148">
        <v>9984.01</v>
      </c>
      <c r="L78" s="147">
        <v>544</v>
      </c>
      <c r="M78" s="10">
        <v>12079778</v>
      </c>
      <c r="N78" s="126">
        <v>332671.5</v>
      </c>
      <c r="O78" s="137">
        <f>M78-Q78-R78-S78</f>
        <v>3623936</v>
      </c>
      <c r="P78" s="139">
        <f>N78</f>
        <v>332671.5</v>
      </c>
      <c r="Q78" s="137">
        <v>2818614</v>
      </c>
      <c r="R78" s="132">
        <f>Q78</f>
        <v>2818614</v>
      </c>
      <c r="S78" s="10">
        <f>R78</f>
        <v>2818614</v>
      </c>
      <c r="T78" s="11">
        <v>43464</v>
      </c>
      <c r="U78" s="75" t="s">
        <v>184</v>
      </c>
      <c r="V78" s="122">
        <f>#N/A</f>
        <v>0</v>
      </c>
    </row>
    <row r="79" spans="1:22" ht="15" customHeight="1">
      <c r="A79" s="366" t="s">
        <v>23</v>
      </c>
      <c r="B79" s="367"/>
      <c r="C79" s="8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10">
        <f>H78</f>
        <v>5</v>
      </c>
      <c r="I79" s="10">
        <f>I78</f>
        <v>12617.19</v>
      </c>
      <c r="J79" s="10">
        <f>#N/A</f>
        <v>10892.59</v>
      </c>
      <c r="K79" s="10">
        <f>#N/A</f>
        <v>9984.01</v>
      </c>
      <c r="L79" s="10">
        <f>#N/A</f>
        <v>544</v>
      </c>
      <c r="M79" s="10">
        <f>#N/A</f>
        <v>12079778</v>
      </c>
      <c r="N79" s="126">
        <f>#N/A</f>
        <v>332671.5</v>
      </c>
      <c r="O79" s="109">
        <f>#N/A</f>
        <v>3623936</v>
      </c>
      <c r="P79" s="139">
        <f>#N/A</f>
        <v>332671.5</v>
      </c>
      <c r="Q79" s="109">
        <f>#N/A</f>
        <v>2818614</v>
      </c>
      <c r="R79" s="132">
        <f>#N/A</f>
        <v>2818614</v>
      </c>
      <c r="S79" s="10">
        <f>#N/A</f>
        <v>2818614</v>
      </c>
      <c r="T79" s="6" t="s">
        <v>261</v>
      </c>
      <c r="U79" s="6" t="s">
        <v>261</v>
      </c>
      <c r="V79" s="122">
        <f>#N/A</f>
        <v>0</v>
      </c>
    </row>
    <row r="80" spans="1:22" s="15" customFormat="1" ht="15" customHeight="1">
      <c r="A80" s="389" t="s">
        <v>42</v>
      </c>
      <c r="B80" s="390"/>
      <c r="C80" s="13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4">
        <f>H79</f>
        <v>5</v>
      </c>
      <c r="I80" s="14">
        <f>I79</f>
        <v>12617.19</v>
      </c>
      <c r="J80" s="12">
        <f>#N/A</f>
        <v>10892.59</v>
      </c>
      <c r="K80" s="12">
        <f>#N/A</f>
        <v>9984.01</v>
      </c>
      <c r="L80" s="12">
        <f>#N/A</f>
        <v>544</v>
      </c>
      <c r="M80" s="14">
        <f>#N/A</f>
        <v>12079778</v>
      </c>
      <c r="N80" s="128">
        <f>#N/A</f>
        <v>332671.5</v>
      </c>
      <c r="O80" s="111">
        <f>#N/A</f>
        <v>3623936</v>
      </c>
      <c r="P80" s="141">
        <f>#N/A</f>
        <v>332671.5</v>
      </c>
      <c r="Q80" s="111">
        <f>#N/A</f>
        <v>2818614</v>
      </c>
      <c r="R80" s="134">
        <f>#N/A</f>
        <v>2818614</v>
      </c>
      <c r="S80" s="14">
        <f>#N/A</f>
        <v>2818614</v>
      </c>
      <c r="T80" s="6" t="s">
        <v>261</v>
      </c>
      <c r="U80" s="6" t="s">
        <v>261</v>
      </c>
      <c r="V80" s="122">
        <f>#N/A</f>
        <v>0</v>
      </c>
    </row>
    <row r="81" spans="1:22" s="15" customFormat="1" ht="13.5">
      <c r="A81" s="387" t="s">
        <v>43</v>
      </c>
      <c r="B81" s="388"/>
      <c r="C81" s="13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8">
        <f>H80+H75+H64+H59+H43+H25+H15+H35</f>
        <v>106</v>
      </c>
      <c r="I81" s="18">
        <f>I80+I75+I64+I59+I43+I25+I15+I35</f>
        <v>266830.3</v>
      </c>
      <c r="J81" s="18">
        <f>J80+J75+J64+J59+J43+J25+J15+J35</f>
        <v>231765.90000000002</v>
      </c>
      <c r="K81" s="18">
        <f>K80+K75+K64+K59+K43+K25+K15+K35</f>
        <v>204285.44999999995</v>
      </c>
      <c r="L81" s="18">
        <f>L80+L75+L64+L59+L43+L25+L15+L35</f>
        <v>11761</v>
      </c>
      <c r="M81" s="14">
        <f>#N/A</f>
        <v>253152985.04000002</v>
      </c>
      <c r="N81" s="128">
        <f>#N/A</f>
        <v>7008597.02</v>
      </c>
      <c r="O81" s="111">
        <f>#N/A</f>
        <v>75945850.03999998</v>
      </c>
      <c r="P81" s="141">
        <f>#N/A</f>
        <v>7008597.02</v>
      </c>
      <c r="Q81" s="111">
        <f>#N/A</f>
        <v>59069045</v>
      </c>
      <c r="R81" s="134">
        <f>#N/A</f>
        <v>59069045</v>
      </c>
      <c r="S81" s="14">
        <f>#N/A</f>
        <v>59069045</v>
      </c>
      <c r="T81" s="12" t="s">
        <v>261</v>
      </c>
      <c r="U81" s="12" t="s">
        <v>261</v>
      </c>
      <c r="V81" s="122">
        <f>#N/A</f>
        <v>0</v>
      </c>
    </row>
    <row r="82" spans="1:22" s="15" customFormat="1" ht="13.5">
      <c r="A82" s="150" t="s">
        <v>22</v>
      </c>
      <c r="B82" s="151"/>
      <c r="C82" s="13"/>
      <c r="D82" s="13"/>
      <c r="E82" s="12"/>
      <c r="F82" s="13"/>
      <c r="G82" s="13"/>
      <c r="H82" s="12"/>
      <c r="I82" s="12"/>
      <c r="J82" s="12"/>
      <c r="K82" s="12"/>
      <c r="L82" s="12"/>
      <c r="M82" s="14">
        <f>M81+N81</f>
        <v>260161582.06000003</v>
      </c>
      <c r="N82" s="128"/>
      <c r="O82" s="111">
        <f>O81</f>
        <v>75945850.03999998</v>
      </c>
      <c r="P82" s="141">
        <f>P81</f>
        <v>7008597.02</v>
      </c>
      <c r="Q82" s="111">
        <f>Q81</f>
        <v>59069045</v>
      </c>
      <c r="R82" s="134">
        <f>R81</f>
        <v>59069045</v>
      </c>
      <c r="S82" s="14">
        <f>S81</f>
        <v>59069045</v>
      </c>
      <c r="T82" s="94"/>
      <c r="U82" s="94"/>
      <c r="V82" s="122">
        <f>#N/A</f>
        <v>0</v>
      </c>
    </row>
    <row r="83" spans="1:22" s="15" customFormat="1" ht="13.5">
      <c r="A83" s="150"/>
      <c r="B83" s="151" t="s">
        <v>322</v>
      </c>
      <c r="C83" s="13"/>
      <c r="D83" s="13"/>
      <c r="E83" s="12"/>
      <c r="F83" s="13"/>
      <c r="G83" s="13"/>
      <c r="H83" s="12"/>
      <c r="I83" s="12"/>
      <c r="J83" s="12"/>
      <c r="K83" s="12"/>
      <c r="L83" s="12"/>
      <c r="M83" s="14">
        <f>M81*0.0214</f>
        <v>5417473.879856</v>
      </c>
      <c r="N83" s="128"/>
      <c r="O83" s="111">
        <f>M83</f>
        <v>5417473.879856</v>
      </c>
      <c r="P83" s="141"/>
      <c r="Q83" s="111"/>
      <c r="R83" s="134"/>
      <c r="S83" s="14"/>
      <c r="T83" s="94"/>
      <c r="U83" s="94"/>
      <c r="V83" s="122">
        <f>#N/A</f>
        <v>0</v>
      </c>
    </row>
    <row r="84" spans="1:22" s="15" customFormat="1" ht="13.5">
      <c r="A84" s="150"/>
      <c r="B84" s="151" t="s">
        <v>323</v>
      </c>
      <c r="C84" s="13"/>
      <c r="D84" s="13"/>
      <c r="E84" s="12"/>
      <c r="F84" s="13"/>
      <c r="G84" s="13"/>
      <c r="H84" s="12"/>
      <c r="I84" s="12"/>
      <c r="J84" s="12"/>
      <c r="K84" s="12"/>
      <c r="L84" s="12"/>
      <c r="M84" s="14">
        <f>M83+M82</f>
        <v>265579055.93985602</v>
      </c>
      <c r="N84" s="128">
        <f>#N/A</f>
        <v>0</v>
      </c>
      <c r="O84" s="111">
        <f>#N/A</f>
        <v>81363323.91985598</v>
      </c>
      <c r="P84" s="141">
        <f>#N/A</f>
        <v>7008597.02</v>
      </c>
      <c r="Q84" s="111">
        <f>#N/A</f>
        <v>59069045</v>
      </c>
      <c r="R84" s="134">
        <f>#N/A</f>
        <v>59069045</v>
      </c>
      <c r="S84" s="14">
        <f>#N/A</f>
        <v>59069045</v>
      </c>
      <c r="T84" s="14"/>
      <c r="U84" s="94"/>
      <c r="V84" s="122">
        <f>#N/A</f>
        <v>0</v>
      </c>
    </row>
  </sheetData>
  <sheetProtection/>
  <autoFilter ref="A9:U81"/>
  <mergeCells count="68">
    <mergeCell ref="F4:F8"/>
    <mergeCell ref="U4:U8"/>
    <mergeCell ref="O4:S5"/>
    <mergeCell ref="H4:H8"/>
    <mergeCell ref="J5:J7"/>
    <mergeCell ref="T4:T8"/>
    <mergeCell ref="K5:K7"/>
    <mergeCell ref="I4:I7"/>
    <mergeCell ref="F52:U52"/>
    <mergeCell ref="A10:U10"/>
    <mergeCell ref="N4:N7"/>
    <mergeCell ref="F17:U17"/>
    <mergeCell ref="A47:B47"/>
    <mergeCell ref="A16:U16"/>
    <mergeCell ref="M4:M7"/>
    <mergeCell ref="A43:B43"/>
    <mergeCell ref="D5:D8"/>
    <mergeCell ref="J4:K4"/>
    <mergeCell ref="A25:B25"/>
    <mergeCell ref="F27:U27"/>
    <mergeCell ref="A77:E77"/>
    <mergeCell ref="F11:U11"/>
    <mergeCell ref="A24:B24"/>
    <mergeCell ref="A26:U26"/>
    <mergeCell ref="A15:B15"/>
    <mergeCell ref="A11:E11"/>
    <mergeCell ref="A14:B14"/>
    <mergeCell ref="A27:E27"/>
    <mergeCell ref="A80:B80"/>
    <mergeCell ref="A48:E48"/>
    <mergeCell ref="A79:B79"/>
    <mergeCell ref="A76:U76"/>
    <mergeCell ref="A75:B75"/>
    <mergeCell ref="A63:B63"/>
    <mergeCell ref="A51:B51"/>
    <mergeCell ref="A65:U65"/>
    <mergeCell ref="A58:B58"/>
    <mergeCell ref="F48:U48"/>
    <mergeCell ref="A81:B81"/>
    <mergeCell ref="F77:U77"/>
    <mergeCell ref="F45:U45"/>
    <mergeCell ref="F61:U61"/>
    <mergeCell ref="A60:U60"/>
    <mergeCell ref="A44:U44"/>
    <mergeCell ref="A64:B64"/>
    <mergeCell ref="A52:E52"/>
    <mergeCell ref="A45:E45"/>
    <mergeCell ref="A61:E61"/>
    <mergeCell ref="D2:S2"/>
    <mergeCell ref="A4:A8"/>
    <mergeCell ref="B4:B8"/>
    <mergeCell ref="C4:D4"/>
    <mergeCell ref="E4:E8"/>
    <mergeCell ref="C5:C8"/>
    <mergeCell ref="Q6:Q7"/>
    <mergeCell ref="R6:R7"/>
    <mergeCell ref="L4:L7"/>
    <mergeCell ref="G4:G8"/>
    <mergeCell ref="A42:B42"/>
    <mergeCell ref="S6:S7"/>
    <mergeCell ref="O6:P7"/>
    <mergeCell ref="A34:B34"/>
    <mergeCell ref="F37:U37"/>
    <mergeCell ref="A36:U36"/>
    <mergeCell ref="A37:E37"/>
    <mergeCell ref="A35:C35"/>
    <mergeCell ref="A20:B20"/>
    <mergeCell ref="A17:E17"/>
  </mergeCells>
  <printOptions horizontalCentered="1"/>
  <pageMargins left="0.35433070866141736" right="0.35433070866141736" top="0.5511811023622047" bottom="0.4330708661417323" header="0.15748031496062992" footer="0.15748031496062992"/>
  <pageSetup fitToHeight="100" horizontalDpi="600" verticalDpi="600" orientation="landscape" paperSize="9" scale="43" r:id="rId1"/>
  <rowBreaks count="1" manualBreakCount="1">
    <brk id="7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63"/>
  <sheetViews>
    <sheetView tabSelected="1" view="pageBreakPreview" zoomScale="64" zoomScaleNormal="90" zoomScaleSheetLayoutView="64" workbookViewId="0" topLeftCell="A1">
      <pane xSplit="2" ySplit="15" topLeftCell="J7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2" sqref="Q12"/>
    </sheetView>
  </sheetViews>
  <sheetFormatPr defaultColWidth="9.28125" defaultRowHeight="15"/>
  <cols>
    <col min="1" max="1" width="6.7109375" style="195" customWidth="1"/>
    <col min="2" max="2" width="73.28125" style="195" customWidth="1"/>
    <col min="3" max="3" width="14.28125" style="196" customWidth="1"/>
    <col min="4" max="4" width="9.57421875" style="197" hidden="1" customWidth="1"/>
    <col min="5" max="5" width="15.421875" style="197" customWidth="1"/>
    <col min="6" max="6" width="10.421875" style="197" customWidth="1"/>
    <col min="7" max="8" width="10.57421875" style="197" customWidth="1"/>
    <col min="9" max="9" width="12.7109375" style="198" customWidth="1"/>
    <col min="10" max="10" width="13.7109375" style="198" customWidth="1"/>
    <col min="11" max="11" width="17.28125" style="198" customWidth="1"/>
    <col min="12" max="12" width="12.00390625" style="199" customWidth="1"/>
    <col min="13" max="13" width="19.00390625" style="198" customWidth="1"/>
    <col min="14" max="14" width="20.8515625" style="198" customWidth="1"/>
    <col min="15" max="15" width="19.421875" style="198" customWidth="1"/>
    <col min="16" max="16" width="18.57421875" style="198" customWidth="1"/>
    <col min="17" max="17" width="17.421875" style="198" customWidth="1"/>
    <col min="18" max="18" width="14.28125" style="197" customWidth="1"/>
    <col min="19" max="19" width="15.28125" style="197" customWidth="1"/>
    <col min="20" max="20" width="26.8515625" style="198" hidden="1" customWidth="1"/>
    <col min="21" max="21" width="18.28125" style="321" hidden="1" customWidth="1"/>
    <col min="22" max="22" width="21.28125" style="195" hidden="1" customWidth="1"/>
    <col min="23" max="16384" width="9.28125" style="195" customWidth="1"/>
  </cols>
  <sheetData>
    <row r="1" ht="15">
      <c r="Q1" s="577" t="s">
        <v>572</v>
      </c>
    </row>
    <row r="2" ht="15">
      <c r="Q2" s="577" t="s">
        <v>518</v>
      </c>
    </row>
    <row r="3" ht="15">
      <c r="Q3" s="577" t="s">
        <v>519</v>
      </c>
    </row>
    <row r="4" ht="15">
      <c r="Q4" s="577" t="s">
        <v>520</v>
      </c>
    </row>
    <row r="5" ht="15">
      <c r="Q5" s="578" t="s">
        <v>521</v>
      </c>
    </row>
    <row r="6" ht="15">
      <c r="Q6" s="578" t="s">
        <v>522</v>
      </c>
    </row>
    <row r="7" ht="15">
      <c r="Q7" s="578" t="s">
        <v>318</v>
      </c>
    </row>
    <row r="8" ht="15">
      <c r="Q8" s="579" t="s">
        <v>523</v>
      </c>
    </row>
    <row r="9" ht="15">
      <c r="Q9" s="177"/>
    </row>
    <row r="10" spans="1:19" ht="15" customHeight="1">
      <c r="A10" s="444" t="s">
        <v>517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</row>
    <row r="11" spans="1:21" s="200" customFormat="1" ht="14.25" customHeight="1">
      <c r="A11" s="445" t="s">
        <v>563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U11" s="322"/>
    </row>
    <row r="12" spans="1:21" s="200" customFormat="1" ht="45.75" customHeight="1">
      <c r="A12" s="408" t="s">
        <v>1</v>
      </c>
      <c r="B12" s="408" t="s">
        <v>0</v>
      </c>
      <c r="C12" s="435" t="s">
        <v>2</v>
      </c>
      <c r="D12" s="436"/>
      <c r="E12" s="432" t="s">
        <v>3</v>
      </c>
      <c r="F12" s="432" t="s">
        <v>4</v>
      </c>
      <c r="G12" s="432" t="s">
        <v>5</v>
      </c>
      <c r="H12" s="432" t="s">
        <v>257</v>
      </c>
      <c r="I12" s="427" t="s">
        <v>6</v>
      </c>
      <c r="J12" s="416" t="s">
        <v>7</v>
      </c>
      <c r="K12" s="449"/>
      <c r="L12" s="441" t="s">
        <v>8</v>
      </c>
      <c r="M12" s="265"/>
      <c r="N12" s="416" t="s">
        <v>327</v>
      </c>
      <c r="O12" s="417"/>
      <c r="P12" s="420" t="s">
        <v>379</v>
      </c>
      <c r="Q12" s="323"/>
      <c r="R12" s="424" t="s">
        <v>9</v>
      </c>
      <c r="S12" s="424" t="s">
        <v>10</v>
      </c>
      <c r="U12" s="322"/>
    </row>
    <row r="13" spans="1:21" s="200" customFormat="1" ht="48.75" customHeight="1">
      <c r="A13" s="409"/>
      <c r="B13" s="409"/>
      <c r="C13" s="437"/>
      <c r="D13" s="438"/>
      <c r="E13" s="433"/>
      <c r="F13" s="433"/>
      <c r="G13" s="433"/>
      <c r="H13" s="433"/>
      <c r="I13" s="428"/>
      <c r="J13" s="414" t="s">
        <v>13</v>
      </c>
      <c r="K13" s="414" t="s">
        <v>14</v>
      </c>
      <c r="L13" s="442"/>
      <c r="M13" s="266" t="s">
        <v>394</v>
      </c>
      <c r="N13" s="418"/>
      <c r="O13" s="419"/>
      <c r="P13" s="421"/>
      <c r="Q13" s="324" t="s">
        <v>393</v>
      </c>
      <c r="R13" s="425"/>
      <c r="S13" s="425"/>
      <c r="U13" s="322"/>
    </row>
    <row r="14" spans="1:21" s="200" customFormat="1" ht="48" customHeight="1">
      <c r="A14" s="409"/>
      <c r="B14" s="409"/>
      <c r="C14" s="437"/>
      <c r="D14" s="438"/>
      <c r="E14" s="433"/>
      <c r="F14" s="433"/>
      <c r="G14" s="433"/>
      <c r="H14" s="433"/>
      <c r="I14" s="429"/>
      <c r="J14" s="415"/>
      <c r="K14" s="415"/>
      <c r="L14" s="443"/>
      <c r="M14" s="268"/>
      <c r="N14" s="267" t="s">
        <v>376</v>
      </c>
      <c r="O14" s="267" t="s">
        <v>377</v>
      </c>
      <c r="P14" s="267" t="s">
        <v>378</v>
      </c>
      <c r="Q14" s="267" t="s">
        <v>378</v>
      </c>
      <c r="R14" s="425"/>
      <c r="S14" s="425"/>
      <c r="T14" s="267" t="s">
        <v>376</v>
      </c>
      <c r="U14" s="325" t="s">
        <v>564</v>
      </c>
    </row>
    <row r="15" spans="1:21" s="200" customFormat="1" ht="13.5">
      <c r="A15" s="410"/>
      <c r="B15" s="410"/>
      <c r="C15" s="439"/>
      <c r="D15" s="440"/>
      <c r="E15" s="434"/>
      <c r="F15" s="434"/>
      <c r="G15" s="434"/>
      <c r="H15" s="434"/>
      <c r="I15" s="269" t="s">
        <v>15</v>
      </c>
      <c r="J15" s="269" t="s">
        <v>15</v>
      </c>
      <c r="K15" s="269" t="s">
        <v>15</v>
      </c>
      <c r="L15" s="270" t="s">
        <v>16</v>
      </c>
      <c r="M15" s="269" t="s">
        <v>17</v>
      </c>
      <c r="N15" s="269" t="s">
        <v>17</v>
      </c>
      <c r="O15" s="269" t="s">
        <v>17</v>
      </c>
      <c r="P15" s="269" t="s">
        <v>17</v>
      </c>
      <c r="Q15" s="269" t="s">
        <v>17</v>
      </c>
      <c r="R15" s="426"/>
      <c r="S15" s="426"/>
      <c r="T15" s="269" t="s">
        <v>17</v>
      </c>
      <c r="U15" s="322"/>
    </row>
    <row r="16" spans="1:21" s="201" customFormat="1" ht="13.5">
      <c r="A16" s="271">
        <v>1</v>
      </c>
      <c r="B16" s="271">
        <v>2</v>
      </c>
      <c r="C16" s="271">
        <v>3</v>
      </c>
      <c r="D16" s="271">
        <v>4</v>
      </c>
      <c r="E16" s="271">
        <v>4</v>
      </c>
      <c r="F16" s="271">
        <v>5</v>
      </c>
      <c r="G16" s="271">
        <v>6</v>
      </c>
      <c r="H16" s="271">
        <v>7</v>
      </c>
      <c r="I16" s="272">
        <v>8</v>
      </c>
      <c r="J16" s="272">
        <v>9</v>
      </c>
      <c r="K16" s="272">
        <v>10</v>
      </c>
      <c r="L16" s="272">
        <v>11</v>
      </c>
      <c r="M16" s="272">
        <v>12</v>
      </c>
      <c r="N16" s="272">
        <v>13</v>
      </c>
      <c r="O16" s="272">
        <v>14</v>
      </c>
      <c r="P16" s="272">
        <v>15</v>
      </c>
      <c r="Q16" s="272">
        <v>16</v>
      </c>
      <c r="R16" s="272">
        <v>17</v>
      </c>
      <c r="S16" s="272">
        <v>18</v>
      </c>
      <c r="T16" s="271">
        <v>13</v>
      </c>
      <c r="U16" s="326"/>
    </row>
    <row r="17" spans="1:21" s="202" customFormat="1" ht="15">
      <c r="A17" s="422" t="s">
        <v>328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327"/>
      <c r="U17" s="326"/>
    </row>
    <row r="18" spans="1:21" s="202" customFormat="1" ht="15">
      <c r="A18" s="203" t="s">
        <v>329</v>
      </c>
      <c r="B18" s="183"/>
      <c r="C18" s="275"/>
      <c r="D18" s="275"/>
      <c r="E18" s="275"/>
      <c r="F18" s="275"/>
      <c r="G18" s="275"/>
      <c r="H18" s="275"/>
      <c r="I18" s="280"/>
      <c r="J18" s="280"/>
      <c r="K18" s="280"/>
      <c r="L18" s="273"/>
      <c r="M18" s="280"/>
      <c r="N18" s="280"/>
      <c r="O18" s="280"/>
      <c r="P18" s="280"/>
      <c r="Q18" s="280"/>
      <c r="R18" s="275"/>
      <c r="S18" s="275"/>
      <c r="T18" s="280"/>
      <c r="U18" s="326"/>
    </row>
    <row r="19" spans="1:22" s="202" customFormat="1" ht="15">
      <c r="A19" s="179">
        <v>1</v>
      </c>
      <c r="B19" s="206" t="s">
        <v>330</v>
      </c>
      <c r="C19" s="275">
        <v>1994</v>
      </c>
      <c r="D19" s="275"/>
      <c r="E19" s="275" t="s">
        <v>366</v>
      </c>
      <c r="F19" s="275">
        <v>9</v>
      </c>
      <c r="G19" s="275">
        <v>4</v>
      </c>
      <c r="H19" s="275">
        <v>3</v>
      </c>
      <c r="I19" s="280">
        <v>10597.3</v>
      </c>
      <c r="J19" s="280">
        <v>7900.73</v>
      </c>
      <c r="K19" s="280">
        <v>5321.91</v>
      </c>
      <c r="L19" s="273">
        <v>397</v>
      </c>
      <c r="M19" s="280">
        <f>N19+O19+P19+Q19</f>
        <v>8200105.79</v>
      </c>
      <c r="N19" s="280">
        <f>T19*0.7</f>
        <v>5352024.3</v>
      </c>
      <c r="O19" s="280">
        <f>T19*0.3</f>
        <v>2293724.6999999997</v>
      </c>
      <c r="P19" s="280">
        <v>185806.79</v>
      </c>
      <c r="Q19" s="280">
        <v>368550</v>
      </c>
      <c r="R19" s="186">
        <v>44195</v>
      </c>
      <c r="S19" s="275" t="s">
        <v>184</v>
      </c>
      <c r="T19" s="280">
        <f>2525708.68+2600001.3+2520039.02</f>
        <v>7645749</v>
      </c>
      <c r="U19" s="328">
        <v>7523202.32</v>
      </c>
      <c r="V19" s="329"/>
    </row>
    <row r="20" spans="1:22" s="202" customFormat="1" ht="15">
      <c r="A20" s="179">
        <f>A19+1</f>
        <v>2</v>
      </c>
      <c r="B20" s="206" t="s">
        <v>331</v>
      </c>
      <c r="C20" s="275">
        <v>1993</v>
      </c>
      <c r="D20" s="275"/>
      <c r="E20" s="275" t="s">
        <v>366</v>
      </c>
      <c r="F20" s="275">
        <v>9</v>
      </c>
      <c r="G20" s="275">
        <v>4</v>
      </c>
      <c r="H20" s="275">
        <v>4</v>
      </c>
      <c r="I20" s="280">
        <v>10379.1</v>
      </c>
      <c r="J20" s="280">
        <v>7810.11</v>
      </c>
      <c r="K20" s="280">
        <v>5489.7</v>
      </c>
      <c r="L20" s="273">
        <v>353</v>
      </c>
      <c r="M20" s="280">
        <f>N20+O20+P20+Q20</f>
        <v>10899212.020000001</v>
      </c>
      <c r="N20" s="280">
        <f>T20*0.7</f>
        <v>7112931.4690000005</v>
      </c>
      <c r="O20" s="280">
        <f>T20*0.3</f>
        <v>3048399.2010000004</v>
      </c>
      <c r="P20" s="280">
        <v>246481.35</v>
      </c>
      <c r="Q20" s="280">
        <v>491400</v>
      </c>
      <c r="R20" s="186">
        <v>44195</v>
      </c>
      <c r="S20" s="275" t="s">
        <v>184</v>
      </c>
      <c r="T20" s="280">
        <f>2600038.1+2503165.62+2528005.31+2530121.64</f>
        <v>10161330.670000002</v>
      </c>
      <c r="U20" s="328">
        <v>9989340.69</v>
      </c>
      <c r="V20" s="329"/>
    </row>
    <row r="21" spans="1:22" s="202" customFormat="1" ht="15">
      <c r="A21" s="179">
        <f>A20+1</f>
        <v>3</v>
      </c>
      <c r="B21" s="206" t="s">
        <v>332</v>
      </c>
      <c r="C21" s="275">
        <v>1996</v>
      </c>
      <c r="D21" s="275"/>
      <c r="E21" s="275" t="s">
        <v>367</v>
      </c>
      <c r="F21" s="275">
        <v>9</v>
      </c>
      <c r="G21" s="275">
        <v>4</v>
      </c>
      <c r="H21" s="275">
        <v>4</v>
      </c>
      <c r="I21" s="280">
        <v>10024.1</v>
      </c>
      <c r="J21" s="280">
        <v>7984.6</v>
      </c>
      <c r="K21" s="280">
        <v>5292.5</v>
      </c>
      <c r="L21" s="273">
        <v>406</v>
      </c>
      <c r="M21" s="280">
        <f>N21+O21+P21+Q21</f>
        <v>10821328.56</v>
      </c>
      <c r="N21" s="280">
        <f>T21*0.7</f>
        <v>7061061.223999999</v>
      </c>
      <c r="O21" s="280">
        <f>T21*0.3</f>
        <v>3026169.096</v>
      </c>
      <c r="P21" s="280">
        <v>242698.24</v>
      </c>
      <c r="Q21" s="280">
        <v>491400</v>
      </c>
      <c r="R21" s="186">
        <v>44195</v>
      </c>
      <c r="S21" s="275" t="s">
        <v>184</v>
      </c>
      <c r="T21" s="280">
        <f>2530178.69+2530036.39+2510102.83+2516912.41</f>
        <v>10087230.32</v>
      </c>
      <c r="U21" s="328">
        <v>9952193.19</v>
      </c>
      <c r="V21" s="329"/>
    </row>
    <row r="22" spans="1:22" s="202" customFormat="1" ht="15">
      <c r="A22" s="205" t="s">
        <v>23</v>
      </c>
      <c r="B22" s="206"/>
      <c r="C22" s="274" t="s">
        <v>261</v>
      </c>
      <c r="D22" s="275" t="s">
        <v>261</v>
      </c>
      <c r="E22" s="275" t="s">
        <v>261</v>
      </c>
      <c r="F22" s="275" t="s">
        <v>261</v>
      </c>
      <c r="G22" s="275" t="s">
        <v>261</v>
      </c>
      <c r="H22" s="275">
        <f>SUM(H19:H21)</f>
        <v>11</v>
      </c>
      <c r="I22" s="280">
        <f>SUM(I19:I21)</f>
        <v>31000.5</v>
      </c>
      <c r="J22" s="280">
        <f>#N/A</f>
        <v>23695.440000000002</v>
      </c>
      <c r="K22" s="280">
        <f>#N/A</f>
        <v>16104.11</v>
      </c>
      <c r="L22" s="272">
        <f>#N/A</f>
        <v>1156</v>
      </c>
      <c r="M22" s="280">
        <f>#N/A</f>
        <v>29920646.370000005</v>
      </c>
      <c r="N22" s="280">
        <f>#N/A</f>
        <v>19526016.993</v>
      </c>
      <c r="O22" s="280">
        <f>#N/A</f>
        <v>8368292.997</v>
      </c>
      <c r="P22" s="280">
        <f>#N/A</f>
        <v>674986.38</v>
      </c>
      <c r="Q22" s="280">
        <f>#N/A</f>
        <v>1351350</v>
      </c>
      <c r="R22" s="275" t="s">
        <v>261</v>
      </c>
      <c r="S22" s="275" t="s">
        <v>261</v>
      </c>
      <c r="T22" s="280">
        <f>SUM(T19:T21)</f>
        <v>27894309.990000002</v>
      </c>
      <c r="U22" s="326"/>
      <c r="V22" s="329"/>
    </row>
    <row r="23" spans="1:22" s="202" customFormat="1" ht="15">
      <c r="A23" s="203" t="s">
        <v>333</v>
      </c>
      <c r="B23" s="204"/>
      <c r="C23" s="278" t="s">
        <v>261</v>
      </c>
      <c r="D23" s="278" t="s">
        <v>261</v>
      </c>
      <c r="E23" s="278" t="s">
        <v>261</v>
      </c>
      <c r="F23" s="278" t="s">
        <v>261</v>
      </c>
      <c r="G23" s="278" t="s">
        <v>261</v>
      </c>
      <c r="H23" s="278">
        <v>11</v>
      </c>
      <c r="I23" s="276">
        <f>I22</f>
        <v>31000.5</v>
      </c>
      <c r="J23" s="276">
        <f>#N/A</f>
        <v>23695.440000000002</v>
      </c>
      <c r="K23" s="276">
        <f>#N/A</f>
        <v>16104.11</v>
      </c>
      <c r="L23" s="296">
        <f>#N/A</f>
        <v>1156</v>
      </c>
      <c r="M23" s="276">
        <f>#N/A</f>
        <v>29920646.370000005</v>
      </c>
      <c r="N23" s="276">
        <f>#N/A</f>
        <v>19526016.993</v>
      </c>
      <c r="O23" s="276">
        <f>#N/A</f>
        <v>8368292.997</v>
      </c>
      <c r="P23" s="276">
        <f>#N/A</f>
        <v>674986.38</v>
      </c>
      <c r="Q23" s="276">
        <f>#N/A</f>
        <v>1351350</v>
      </c>
      <c r="R23" s="278" t="s">
        <v>261</v>
      </c>
      <c r="S23" s="278" t="s">
        <v>261</v>
      </c>
      <c r="T23" s="280">
        <f>T22</f>
        <v>27894309.990000002</v>
      </c>
      <c r="U23" s="326"/>
      <c r="V23" s="329"/>
    </row>
    <row r="24" spans="1:22" s="331" customFormat="1" ht="17.25" customHeight="1">
      <c r="A24" s="422" t="s">
        <v>334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327"/>
      <c r="U24" s="330"/>
      <c r="V24" s="329"/>
    </row>
    <row r="25" spans="1:22" s="202" customFormat="1" ht="15">
      <c r="A25" s="203" t="s">
        <v>335</v>
      </c>
      <c r="B25" s="206"/>
      <c r="C25" s="275"/>
      <c r="D25" s="275"/>
      <c r="E25" s="275"/>
      <c r="F25" s="275"/>
      <c r="G25" s="275"/>
      <c r="H25" s="275"/>
      <c r="I25" s="280"/>
      <c r="J25" s="280"/>
      <c r="K25" s="280"/>
      <c r="L25" s="273"/>
      <c r="M25" s="332"/>
      <c r="N25" s="290"/>
      <c r="O25" s="290"/>
      <c r="P25" s="280"/>
      <c r="Q25" s="280"/>
      <c r="R25" s="275"/>
      <c r="S25" s="275"/>
      <c r="U25" s="326"/>
      <c r="V25" s="329"/>
    </row>
    <row r="26" spans="1:22" s="202" customFormat="1" ht="15">
      <c r="A26" s="179">
        <f>A21+1</f>
        <v>4</v>
      </c>
      <c r="B26" s="206" t="s">
        <v>336</v>
      </c>
      <c r="C26" s="275">
        <v>1977</v>
      </c>
      <c r="D26" s="275"/>
      <c r="E26" s="275" t="s">
        <v>186</v>
      </c>
      <c r="F26" s="275">
        <v>9</v>
      </c>
      <c r="G26" s="275">
        <v>5</v>
      </c>
      <c r="H26" s="275">
        <v>1</v>
      </c>
      <c r="I26" s="280">
        <v>10900.55</v>
      </c>
      <c r="J26" s="280">
        <v>9687.25</v>
      </c>
      <c r="K26" s="280">
        <v>8891.55</v>
      </c>
      <c r="L26" s="273">
        <v>311</v>
      </c>
      <c r="M26" s="280">
        <f>N26+O26+P26+Q26</f>
        <v>2791871.79</v>
      </c>
      <c r="N26" s="280">
        <f>T26*0.7</f>
        <v>1820009.884</v>
      </c>
      <c r="O26" s="280">
        <f>T26*0.3</f>
        <v>780004.236</v>
      </c>
      <c r="P26" s="280">
        <v>64457.67</v>
      </c>
      <c r="Q26" s="280">
        <v>127400</v>
      </c>
      <c r="R26" s="186">
        <v>44195</v>
      </c>
      <c r="S26" s="275" t="s">
        <v>184</v>
      </c>
      <c r="T26" s="280">
        <v>2600014.12</v>
      </c>
      <c r="U26" s="328">
        <v>2508294.11</v>
      </c>
      <c r="V26" s="329"/>
    </row>
    <row r="27" spans="1:22" s="202" customFormat="1" ht="15">
      <c r="A27" s="179">
        <f>A26+1</f>
        <v>5</v>
      </c>
      <c r="B27" s="206" t="s">
        <v>337</v>
      </c>
      <c r="C27" s="275">
        <v>1974</v>
      </c>
      <c r="D27" s="275"/>
      <c r="E27" s="275" t="s">
        <v>186</v>
      </c>
      <c r="F27" s="275">
        <v>9</v>
      </c>
      <c r="G27" s="275">
        <v>5</v>
      </c>
      <c r="H27" s="275">
        <v>1</v>
      </c>
      <c r="I27" s="280">
        <v>14986.57</v>
      </c>
      <c r="J27" s="280">
        <v>12065.76</v>
      </c>
      <c r="K27" s="280">
        <v>11180.76</v>
      </c>
      <c r="L27" s="273">
        <v>502</v>
      </c>
      <c r="M27" s="280">
        <f>N27+O27+P27+Q27</f>
        <v>3161172.12</v>
      </c>
      <c r="N27" s="280">
        <f>T27*0.7</f>
        <v>2081168.292</v>
      </c>
      <c r="O27" s="280">
        <f>T27*0.3</f>
        <v>891929.268</v>
      </c>
      <c r="P27" s="280">
        <v>60674.56</v>
      </c>
      <c r="Q27" s="280">
        <v>127400</v>
      </c>
      <c r="R27" s="186">
        <v>44195</v>
      </c>
      <c r="S27" s="275" t="s">
        <v>184</v>
      </c>
      <c r="T27" s="280">
        <v>2973097.56</v>
      </c>
      <c r="U27" s="328">
        <v>2838862.66</v>
      </c>
      <c r="V27" s="329"/>
    </row>
    <row r="28" spans="1:22" s="202" customFormat="1" ht="15">
      <c r="A28" s="205" t="s">
        <v>23</v>
      </c>
      <c r="B28" s="206"/>
      <c r="C28" s="274" t="s">
        <v>261</v>
      </c>
      <c r="D28" s="275" t="s">
        <v>261</v>
      </c>
      <c r="E28" s="275" t="s">
        <v>261</v>
      </c>
      <c r="F28" s="275" t="s">
        <v>261</v>
      </c>
      <c r="G28" s="275" t="s">
        <v>261</v>
      </c>
      <c r="H28" s="275">
        <f>SUM(H26:H27)</f>
        <v>2</v>
      </c>
      <c r="I28" s="280">
        <f>SUM(I26:I27)</f>
        <v>25887.12</v>
      </c>
      <c r="J28" s="280">
        <f>#N/A</f>
        <v>21753.010000000002</v>
      </c>
      <c r="K28" s="280">
        <f>#N/A</f>
        <v>20072.309999999998</v>
      </c>
      <c r="L28" s="272">
        <f>#N/A</f>
        <v>813</v>
      </c>
      <c r="M28" s="280">
        <f>#N/A</f>
        <v>5953043.91</v>
      </c>
      <c r="N28" s="280">
        <f>#N/A</f>
        <v>3901178.176</v>
      </c>
      <c r="O28" s="280">
        <f>#N/A</f>
        <v>1671933.5040000002</v>
      </c>
      <c r="P28" s="280">
        <f>#N/A</f>
        <v>125132.23</v>
      </c>
      <c r="Q28" s="280">
        <f>#N/A</f>
        <v>254800</v>
      </c>
      <c r="R28" s="275" t="s">
        <v>261</v>
      </c>
      <c r="S28" s="275" t="s">
        <v>261</v>
      </c>
      <c r="T28" s="280">
        <f>SUM(T26:T27)</f>
        <v>5573111.68</v>
      </c>
      <c r="U28" s="326"/>
      <c r="V28" s="329"/>
    </row>
    <row r="29" spans="1:22" s="202" customFormat="1" ht="15">
      <c r="A29" s="203" t="s">
        <v>338</v>
      </c>
      <c r="B29" s="204"/>
      <c r="C29" s="278" t="s">
        <v>261</v>
      </c>
      <c r="D29" s="278" t="s">
        <v>261</v>
      </c>
      <c r="E29" s="278" t="s">
        <v>261</v>
      </c>
      <c r="F29" s="278" t="s">
        <v>261</v>
      </c>
      <c r="G29" s="278" t="s">
        <v>261</v>
      </c>
      <c r="H29" s="278">
        <f>SUM(H28)</f>
        <v>2</v>
      </c>
      <c r="I29" s="276">
        <f>I28</f>
        <v>25887.12</v>
      </c>
      <c r="J29" s="276">
        <f>#N/A</f>
        <v>21753.010000000002</v>
      </c>
      <c r="K29" s="276">
        <f>#N/A</f>
        <v>20072.309999999998</v>
      </c>
      <c r="L29" s="296">
        <f>#N/A</f>
        <v>813</v>
      </c>
      <c r="M29" s="276">
        <f>#N/A</f>
        <v>5953043.91</v>
      </c>
      <c r="N29" s="276">
        <f>#N/A</f>
        <v>3901178.176</v>
      </c>
      <c r="O29" s="276">
        <f>#N/A</f>
        <v>1671933.5040000002</v>
      </c>
      <c r="P29" s="276">
        <f>#N/A</f>
        <v>125132.23</v>
      </c>
      <c r="Q29" s="276">
        <f>#N/A</f>
        <v>254800</v>
      </c>
      <c r="R29" s="278" t="s">
        <v>261</v>
      </c>
      <c r="S29" s="278" t="s">
        <v>261</v>
      </c>
      <c r="T29" s="280">
        <f>T28</f>
        <v>5573111.68</v>
      </c>
      <c r="U29" s="326"/>
      <c r="V29" s="329"/>
    </row>
    <row r="30" spans="1:22" s="202" customFormat="1" ht="15" customHeight="1">
      <c r="A30" s="446" t="s">
        <v>24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8"/>
      <c r="U30" s="326"/>
      <c r="V30" s="329"/>
    </row>
    <row r="31" spans="1:22" s="202" customFormat="1" ht="15">
      <c r="A31" s="203" t="s">
        <v>339</v>
      </c>
      <c r="B31" s="204"/>
      <c r="C31" s="282"/>
      <c r="D31" s="282"/>
      <c r="E31" s="282"/>
      <c r="F31" s="282"/>
      <c r="G31" s="282"/>
      <c r="H31" s="282"/>
      <c r="I31" s="287"/>
      <c r="J31" s="287"/>
      <c r="K31" s="287"/>
      <c r="L31" s="288"/>
      <c r="M31" s="289"/>
      <c r="N31" s="290"/>
      <c r="O31" s="290"/>
      <c r="P31" s="287"/>
      <c r="Q31" s="287"/>
      <c r="R31" s="282"/>
      <c r="S31" s="282"/>
      <c r="U31" s="326"/>
      <c r="V31" s="329"/>
    </row>
    <row r="32" spans="1:22" s="202" customFormat="1" ht="15">
      <c r="A32" s="179">
        <f>A27+1</f>
        <v>6</v>
      </c>
      <c r="B32" s="206" t="s">
        <v>340</v>
      </c>
      <c r="C32" s="274">
        <v>1988</v>
      </c>
      <c r="D32" s="274"/>
      <c r="E32" s="274" t="s">
        <v>367</v>
      </c>
      <c r="F32" s="274">
        <v>9</v>
      </c>
      <c r="G32" s="274">
        <v>9</v>
      </c>
      <c r="H32" s="274">
        <v>9</v>
      </c>
      <c r="I32" s="269">
        <v>19929.21</v>
      </c>
      <c r="J32" s="269">
        <v>17899.31</v>
      </c>
      <c r="K32" s="269">
        <v>1143.7</v>
      </c>
      <c r="L32" s="270">
        <v>984</v>
      </c>
      <c r="M32" s="280">
        <f>N32+O32+P32+Q32</f>
        <v>24525920.270000003</v>
      </c>
      <c r="N32" s="280">
        <f>T32*0.7</f>
        <v>16106860.868</v>
      </c>
      <c r="O32" s="280">
        <f>T32*0.3</f>
        <v>6902940.372</v>
      </c>
      <c r="P32" s="269">
        <v>580119.03</v>
      </c>
      <c r="Q32" s="269">
        <v>936000</v>
      </c>
      <c r="R32" s="186">
        <v>44195</v>
      </c>
      <c r="S32" s="275" t="s">
        <v>184</v>
      </c>
      <c r="T32" s="269">
        <f>'[1]субсидия'!$C$15+'[1]субсидия'!$C$16+'[1]субсидия'!$C$17+'[1]субсидия'!$C$18+'[1]субсидия'!$C$19+'[1]субсидия'!$C$20+'[1]субсидия'!$C$21+'[1]субсидия'!$C$22+'[1]субсидия'!$C$23</f>
        <v>23009801.240000002</v>
      </c>
      <c r="U32" s="333">
        <v>23006843.82</v>
      </c>
      <c r="V32" s="329"/>
    </row>
    <row r="33" spans="1:22" s="202" customFormat="1" ht="15">
      <c r="A33" s="179">
        <f>A32+1</f>
        <v>7</v>
      </c>
      <c r="B33" s="206" t="s">
        <v>341</v>
      </c>
      <c r="C33" s="274">
        <v>1975</v>
      </c>
      <c r="D33" s="274"/>
      <c r="E33" s="274" t="s">
        <v>367</v>
      </c>
      <c r="F33" s="274">
        <v>9</v>
      </c>
      <c r="G33" s="274">
        <v>5</v>
      </c>
      <c r="H33" s="274">
        <v>5</v>
      </c>
      <c r="I33" s="269">
        <v>11006.5</v>
      </c>
      <c r="J33" s="269">
        <v>9795.56</v>
      </c>
      <c r="K33" s="269">
        <v>611.3</v>
      </c>
      <c r="L33" s="270">
        <v>503</v>
      </c>
      <c r="M33" s="280">
        <f>#N/A</f>
        <v>13540173.78</v>
      </c>
      <c r="N33" s="280">
        <f>#N/A</f>
        <v>8888519.800999999</v>
      </c>
      <c r="O33" s="280">
        <f>#N/A</f>
        <v>3809365.6289999997</v>
      </c>
      <c r="P33" s="269">
        <v>322288.35</v>
      </c>
      <c r="Q33" s="269">
        <v>520000</v>
      </c>
      <c r="R33" s="186">
        <v>44195</v>
      </c>
      <c r="S33" s="275" t="s">
        <v>184</v>
      </c>
      <c r="T33" s="269">
        <f>'[1]субсидия'!$C$28+'[1]субсидия'!$C$27+'[1]субсидия'!$C$26+'[1]субсидия'!$C$25+'[1]субсидия'!$C$24</f>
        <v>12697885.43</v>
      </c>
      <c r="U33" s="333">
        <v>12597005.08</v>
      </c>
      <c r="V33" s="329"/>
    </row>
    <row r="34" spans="1:22" s="202" customFormat="1" ht="15">
      <c r="A34" s="179">
        <f>A33+1</f>
        <v>8</v>
      </c>
      <c r="B34" s="206" t="s">
        <v>342</v>
      </c>
      <c r="C34" s="274">
        <v>1981</v>
      </c>
      <c r="D34" s="274"/>
      <c r="E34" s="274" t="s">
        <v>185</v>
      </c>
      <c r="F34" s="274">
        <v>14</v>
      </c>
      <c r="G34" s="274">
        <v>1</v>
      </c>
      <c r="H34" s="274">
        <v>1</v>
      </c>
      <c r="I34" s="269">
        <v>5257.2</v>
      </c>
      <c r="J34" s="269">
        <v>4579.2</v>
      </c>
      <c r="K34" s="269">
        <v>236.1</v>
      </c>
      <c r="L34" s="270">
        <v>211</v>
      </c>
      <c r="M34" s="280">
        <f>#N/A</f>
        <v>3177075.46</v>
      </c>
      <c r="N34" s="280">
        <f>#N/A</f>
        <v>2100242.648</v>
      </c>
      <c r="O34" s="280">
        <f>#N/A</f>
        <v>900103.992</v>
      </c>
      <c r="P34" s="269">
        <v>72728.82</v>
      </c>
      <c r="Q34" s="269">
        <v>104000</v>
      </c>
      <c r="R34" s="186">
        <v>44195</v>
      </c>
      <c r="S34" s="275" t="s">
        <v>184</v>
      </c>
      <c r="T34" s="269">
        <f>'[1]субсидия'!$C$29</f>
        <v>3000346.64</v>
      </c>
      <c r="U34" s="333">
        <v>2938218.95</v>
      </c>
      <c r="V34" s="329"/>
    </row>
    <row r="35" spans="1:22" s="202" customFormat="1" ht="15">
      <c r="A35" s="179">
        <f>#N/A</f>
        <v>9</v>
      </c>
      <c r="B35" s="206" t="s">
        <v>343</v>
      </c>
      <c r="C35" s="274">
        <v>1978</v>
      </c>
      <c r="D35" s="274"/>
      <c r="E35" s="274" t="s">
        <v>185</v>
      </c>
      <c r="F35" s="274">
        <v>14</v>
      </c>
      <c r="G35" s="274">
        <v>1</v>
      </c>
      <c r="H35" s="274">
        <v>1</v>
      </c>
      <c r="I35" s="269">
        <v>5319</v>
      </c>
      <c r="J35" s="269">
        <v>4568.2</v>
      </c>
      <c r="K35" s="269">
        <v>0</v>
      </c>
      <c r="L35" s="270">
        <v>183</v>
      </c>
      <c r="M35" s="280">
        <f>#N/A</f>
        <v>3126538.8699999996</v>
      </c>
      <c r="N35" s="280">
        <f>#N/A</f>
        <v>2064503.0349999997</v>
      </c>
      <c r="O35" s="280">
        <f>#N/A</f>
        <v>884787.0149999999</v>
      </c>
      <c r="P35" s="269">
        <v>72728.82</v>
      </c>
      <c r="Q35" s="269">
        <v>104520</v>
      </c>
      <c r="R35" s="186">
        <v>44195</v>
      </c>
      <c r="S35" s="275" t="s">
        <v>184</v>
      </c>
      <c r="T35" s="269">
        <v>2949290.05</v>
      </c>
      <c r="U35" s="333">
        <v>2948288.77</v>
      </c>
      <c r="V35" s="329"/>
    </row>
    <row r="36" spans="1:22" s="202" customFormat="1" ht="15">
      <c r="A36" s="179">
        <f>#N/A</f>
        <v>10</v>
      </c>
      <c r="B36" s="206" t="s">
        <v>344</v>
      </c>
      <c r="C36" s="274">
        <v>1991</v>
      </c>
      <c r="D36" s="274"/>
      <c r="E36" s="274" t="s">
        <v>367</v>
      </c>
      <c r="F36" s="274">
        <v>9</v>
      </c>
      <c r="G36" s="274">
        <v>3</v>
      </c>
      <c r="H36" s="274">
        <v>3</v>
      </c>
      <c r="I36" s="269">
        <v>7012.15</v>
      </c>
      <c r="J36" s="269">
        <v>6140.05</v>
      </c>
      <c r="K36" s="269">
        <v>195.9</v>
      </c>
      <c r="L36" s="270">
        <v>269</v>
      </c>
      <c r="M36" s="280">
        <f>#N/A</f>
        <v>8235462.929999999</v>
      </c>
      <c r="N36" s="280">
        <f>#N/A</f>
        <v>5409970.943999999</v>
      </c>
      <c r="O36" s="280">
        <f>#N/A</f>
        <v>2318558.976</v>
      </c>
      <c r="P36" s="269">
        <v>193373.01</v>
      </c>
      <c r="Q36" s="269">
        <v>313560</v>
      </c>
      <c r="R36" s="186">
        <v>44195</v>
      </c>
      <c r="S36" s="275" t="s">
        <v>184</v>
      </c>
      <c r="T36" s="269">
        <f>'[1]субсидия'!$C$173+'[1]субсидия'!$C$174+'[1]субсидия'!$C$175</f>
        <v>7728529.92</v>
      </c>
      <c r="U36" s="333">
        <v>7726405.32</v>
      </c>
      <c r="V36" s="329"/>
    </row>
    <row r="37" spans="1:22" s="202" customFormat="1" ht="15">
      <c r="A37" s="179">
        <f>#N/A</f>
        <v>11</v>
      </c>
      <c r="B37" s="206" t="s">
        <v>345</v>
      </c>
      <c r="C37" s="274">
        <v>1991</v>
      </c>
      <c r="D37" s="274"/>
      <c r="E37" s="274" t="s">
        <v>367</v>
      </c>
      <c r="F37" s="274">
        <v>9</v>
      </c>
      <c r="G37" s="274">
        <v>2</v>
      </c>
      <c r="H37" s="274">
        <v>2</v>
      </c>
      <c r="I37" s="269">
        <v>4879.9</v>
      </c>
      <c r="J37" s="269">
        <v>4049.4</v>
      </c>
      <c r="K37" s="269">
        <v>281.1</v>
      </c>
      <c r="L37" s="270">
        <v>145</v>
      </c>
      <c r="M37" s="280">
        <f>#N/A</f>
        <v>5427053.04</v>
      </c>
      <c r="N37" s="280">
        <f>#N/A</f>
        <v>3567664.744</v>
      </c>
      <c r="O37" s="280">
        <f>#N/A</f>
        <v>1528999.176</v>
      </c>
      <c r="P37" s="269">
        <v>121349.12</v>
      </c>
      <c r="Q37" s="269">
        <v>209040</v>
      </c>
      <c r="R37" s="186">
        <v>44195</v>
      </c>
      <c r="S37" s="275" t="s">
        <v>184</v>
      </c>
      <c r="T37" s="269">
        <f>'[1]субсидия'!$C$176+'[1]субсидия'!$C$177</f>
        <v>5096663.92</v>
      </c>
      <c r="U37" s="333">
        <v>5016106.12</v>
      </c>
      <c r="V37" s="329"/>
    </row>
    <row r="38" spans="1:22" s="202" customFormat="1" ht="15">
      <c r="A38" s="179">
        <f>#N/A</f>
        <v>12</v>
      </c>
      <c r="B38" s="206" t="s">
        <v>346</v>
      </c>
      <c r="C38" s="274">
        <v>1993</v>
      </c>
      <c r="D38" s="274"/>
      <c r="E38" s="274" t="s">
        <v>367</v>
      </c>
      <c r="F38" s="274">
        <v>9</v>
      </c>
      <c r="G38" s="274">
        <v>2</v>
      </c>
      <c r="H38" s="274">
        <v>2</v>
      </c>
      <c r="I38" s="269">
        <v>4868.1</v>
      </c>
      <c r="J38" s="269">
        <v>4083.7</v>
      </c>
      <c r="K38" s="269">
        <v>128</v>
      </c>
      <c r="L38" s="270">
        <v>181</v>
      </c>
      <c r="M38" s="280">
        <f>#N/A</f>
        <v>5310633.679999999</v>
      </c>
      <c r="N38" s="280">
        <f>#N/A</f>
        <v>3486171.1919999993</v>
      </c>
      <c r="O38" s="280">
        <f>#N/A</f>
        <v>1494073.3679999998</v>
      </c>
      <c r="P38" s="269">
        <v>121349.12</v>
      </c>
      <c r="Q38" s="269">
        <v>209040</v>
      </c>
      <c r="R38" s="186">
        <v>44195</v>
      </c>
      <c r="S38" s="275" t="s">
        <v>184</v>
      </c>
      <c r="T38" s="269">
        <f>'[1]субсидия'!$C$178+'[1]субсидия'!$C$179</f>
        <v>4980244.56</v>
      </c>
      <c r="U38" s="333">
        <v>4910520.86</v>
      </c>
      <c r="V38" s="329"/>
    </row>
    <row r="39" spans="1:22" s="202" customFormat="1" ht="15">
      <c r="A39" s="179">
        <f>#N/A</f>
        <v>13</v>
      </c>
      <c r="B39" s="206" t="s">
        <v>347</v>
      </c>
      <c r="C39" s="274">
        <v>1977</v>
      </c>
      <c r="D39" s="274"/>
      <c r="E39" s="274" t="s">
        <v>367</v>
      </c>
      <c r="F39" s="274">
        <v>9</v>
      </c>
      <c r="G39" s="274">
        <v>5</v>
      </c>
      <c r="H39" s="274">
        <v>5</v>
      </c>
      <c r="I39" s="269">
        <v>11002.3</v>
      </c>
      <c r="J39" s="269">
        <v>9791.8</v>
      </c>
      <c r="K39" s="269">
        <v>648.1</v>
      </c>
      <c r="L39" s="270">
        <v>50</v>
      </c>
      <c r="M39" s="280">
        <f>#N/A</f>
        <v>13768979.039999997</v>
      </c>
      <c r="N39" s="280">
        <f>#N/A</f>
        <v>9046863.483</v>
      </c>
      <c r="O39" s="280">
        <f>#N/A</f>
        <v>3877227.2069999995</v>
      </c>
      <c r="P39" s="269">
        <v>322288.35</v>
      </c>
      <c r="Q39" s="269">
        <v>522600</v>
      </c>
      <c r="R39" s="186">
        <v>44195</v>
      </c>
      <c r="S39" s="275" t="s">
        <v>184</v>
      </c>
      <c r="T39" s="269">
        <f>'[1]субсидия'!$C$180+'[1]субсидия'!$C$181+'[1]субсидия'!$C$182+'[1]субсидия'!$C$183+'[1]субсидия'!$C$184</f>
        <v>12924090.69</v>
      </c>
      <c r="U39" s="333">
        <v>12828184.09</v>
      </c>
      <c r="V39" s="329"/>
    </row>
    <row r="40" spans="1:22" s="202" customFormat="1" ht="15">
      <c r="A40" s="179">
        <f>#N/A</f>
        <v>14</v>
      </c>
      <c r="B40" s="206" t="s">
        <v>348</v>
      </c>
      <c r="C40" s="274">
        <v>1990</v>
      </c>
      <c r="D40" s="274"/>
      <c r="E40" s="274" t="s">
        <v>367</v>
      </c>
      <c r="F40" s="274">
        <v>9</v>
      </c>
      <c r="G40" s="274">
        <v>9</v>
      </c>
      <c r="H40" s="274">
        <v>8</v>
      </c>
      <c r="I40" s="269">
        <v>17300.6</v>
      </c>
      <c r="J40" s="269">
        <v>15583.3</v>
      </c>
      <c r="K40" s="269">
        <v>746.4</v>
      </c>
      <c r="L40" s="270">
        <v>839</v>
      </c>
      <c r="M40" s="280">
        <f>#N/A</f>
        <v>22048763.18</v>
      </c>
      <c r="N40" s="280">
        <f>#N/A</f>
        <v>14487859.274</v>
      </c>
      <c r="O40" s="280">
        <f>#N/A</f>
        <v>6209082.546</v>
      </c>
      <c r="P40" s="269">
        <v>515661.36</v>
      </c>
      <c r="Q40" s="269">
        <v>836160</v>
      </c>
      <c r="R40" s="186">
        <v>44195</v>
      </c>
      <c r="S40" s="275" t="s">
        <v>184</v>
      </c>
      <c r="T40" s="269">
        <f>'[1]субсидия'!$C$187+'[1]субсидия'!$C$188+'[1]субсидия'!$C$189+'[1]субсидия'!$C$190+'[1]субсидия'!$C$191+'[1]субсидия'!$C$192+'[1]субсидия'!$C$193+'[1]субсидия'!$C$194</f>
        <v>20696941.82</v>
      </c>
      <c r="U40" s="333">
        <v>20567182.070000004</v>
      </c>
      <c r="V40" s="329"/>
    </row>
    <row r="41" spans="1:22" s="202" customFormat="1" ht="15">
      <c r="A41" s="179">
        <f>#N/A</f>
        <v>15</v>
      </c>
      <c r="B41" s="206" t="s">
        <v>349</v>
      </c>
      <c r="C41" s="274">
        <v>1992</v>
      </c>
      <c r="D41" s="274"/>
      <c r="E41" s="274" t="s">
        <v>367</v>
      </c>
      <c r="F41" s="274">
        <v>9</v>
      </c>
      <c r="G41" s="274">
        <v>3</v>
      </c>
      <c r="H41" s="274">
        <v>3</v>
      </c>
      <c r="I41" s="269">
        <v>7036.7</v>
      </c>
      <c r="J41" s="269">
        <v>6164.6</v>
      </c>
      <c r="K41" s="269">
        <v>104.5</v>
      </c>
      <c r="L41" s="270">
        <v>247</v>
      </c>
      <c r="M41" s="280">
        <f>#N/A</f>
        <v>8304513.34</v>
      </c>
      <c r="N41" s="280">
        <f>#N/A</f>
        <v>5458306.231</v>
      </c>
      <c r="O41" s="280">
        <f>#N/A</f>
        <v>2339274.099</v>
      </c>
      <c r="P41" s="269">
        <v>193373.01</v>
      </c>
      <c r="Q41" s="269">
        <v>313560</v>
      </c>
      <c r="R41" s="186">
        <v>44195</v>
      </c>
      <c r="S41" s="275" t="s">
        <v>184</v>
      </c>
      <c r="T41" s="269">
        <f>'[1]субсидия'!$C$196+'[1]субсидия'!$C$197+'[1]субсидия'!$C$198</f>
        <v>7797580.33</v>
      </c>
      <c r="U41" s="333">
        <v>7794776.88</v>
      </c>
      <c r="V41" s="329"/>
    </row>
    <row r="42" spans="1:22" s="202" customFormat="1" ht="15">
      <c r="A42" s="179">
        <f>#N/A</f>
        <v>16</v>
      </c>
      <c r="B42" s="206" t="s">
        <v>350</v>
      </c>
      <c r="C42" s="274">
        <v>1991</v>
      </c>
      <c r="D42" s="274"/>
      <c r="E42" s="274" t="s">
        <v>367</v>
      </c>
      <c r="F42" s="274">
        <v>9</v>
      </c>
      <c r="G42" s="274">
        <v>3</v>
      </c>
      <c r="H42" s="274">
        <v>3</v>
      </c>
      <c r="I42" s="269">
        <v>7034.56</v>
      </c>
      <c r="J42" s="269">
        <v>6162.46</v>
      </c>
      <c r="K42" s="269">
        <v>142.7</v>
      </c>
      <c r="L42" s="270">
        <v>267</v>
      </c>
      <c r="M42" s="280">
        <f>#N/A</f>
        <v>8304513.34</v>
      </c>
      <c r="N42" s="280">
        <f>#N/A</f>
        <v>5458306.231</v>
      </c>
      <c r="O42" s="280">
        <f>#N/A</f>
        <v>2339274.099</v>
      </c>
      <c r="P42" s="269">
        <v>193373.01</v>
      </c>
      <c r="Q42" s="269">
        <v>313560</v>
      </c>
      <c r="R42" s="186">
        <v>44195</v>
      </c>
      <c r="S42" s="275" t="s">
        <v>184</v>
      </c>
      <c r="T42" s="269">
        <f>'[1]субсидия'!$C$199+'[1]субсидия'!$C$200+'[1]субсидия'!$C$201</f>
        <v>7797580.33</v>
      </c>
      <c r="U42" s="333">
        <v>7794776.88</v>
      </c>
      <c r="V42" s="329"/>
    </row>
    <row r="43" spans="1:22" s="202" customFormat="1" ht="15">
      <c r="A43" s="179">
        <f>#N/A</f>
        <v>17</v>
      </c>
      <c r="B43" s="206" t="s">
        <v>351</v>
      </c>
      <c r="C43" s="274">
        <v>1995</v>
      </c>
      <c r="D43" s="274"/>
      <c r="E43" s="274" t="s">
        <v>367</v>
      </c>
      <c r="F43" s="274">
        <v>9</v>
      </c>
      <c r="G43" s="274">
        <v>2</v>
      </c>
      <c r="H43" s="274">
        <v>2</v>
      </c>
      <c r="I43" s="269">
        <v>5407.3</v>
      </c>
      <c r="J43" s="269">
        <v>4635.3</v>
      </c>
      <c r="K43" s="269">
        <v>0</v>
      </c>
      <c r="L43" s="270">
        <v>226</v>
      </c>
      <c r="M43" s="280">
        <f>#N/A</f>
        <v>5427053.04</v>
      </c>
      <c r="N43" s="280">
        <f>#N/A</f>
        <v>3567664.744</v>
      </c>
      <c r="O43" s="280">
        <f>#N/A</f>
        <v>1528999.176</v>
      </c>
      <c r="P43" s="269">
        <v>121349.12</v>
      </c>
      <c r="Q43" s="269">
        <v>209040</v>
      </c>
      <c r="R43" s="186">
        <v>44195</v>
      </c>
      <c r="S43" s="275" t="s">
        <v>184</v>
      </c>
      <c r="T43" s="269">
        <f>'[1]субсидия'!$C$185+'[1]субсидия'!$C$186</f>
        <v>5096663.92</v>
      </c>
      <c r="U43" s="333">
        <v>5020241.88</v>
      </c>
      <c r="V43" s="329"/>
    </row>
    <row r="44" spans="1:22" s="202" customFormat="1" ht="15">
      <c r="A44" s="179">
        <f>#N/A</f>
        <v>18</v>
      </c>
      <c r="B44" s="206" t="s">
        <v>352</v>
      </c>
      <c r="C44" s="274">
        <v>1995</v>
      </c>
      <c r="D44" s="274"/>
      <c r="E44" s="274" t="s">
        <v>368</v>
      </c>
      <c r="F44" s="274">
        <v>7</v>
      </c>
      <c r="G44" s="274">
        <v>1</v>
      </c>
      <c r="H44" s="274">
        <v>1</v>
      </c>
      <c r="I44" s="269">
        <v>2045.4</v>
      </c>
      <c r="J44" s="269">
        <v>1585</v>
      </c>
      <c r="K44" s="269">
        <v>128</v>
      </c>
      <c r="L44" s="270">
        <v>72</v>
      </c>
      <c r="M44" s="280">
        <f>#N/A</f>
        <v>2621460.5</v>
      </c>
      <c r="N44" s="280">
        <f>#N/A</f>
        <v>1722034.342</v>
      </c>
      <c r="O44" s="280">
        <f>#N/A</f>
        <v>738014.718</v>
      </c>
      <c r="P44" s="269">
        <v>56891.44</v>
      </c>
      <c r="Q44" s="269">
        <v>104520</v>
      </c>
      <c r="R44" s="186">
        <v>44195</v>
      </c>
      <c r="S44" s="275" t="s">
        <v>184</v>
      </c>
      <c r="T44" s="269">
        <f>'[1]субсидия'!$C$195</f>
        <v>2460049.06</v>
      </c>
      <c r="U44" s="333">
        <v>2455105.86</v>
      </c>
      <c r="V44" s="329"/>
    </row>
    <row r="45" spans="1:22" s="202" customFormat="1" ht="15">
      <c r="A45" s="179">
        <f>#N/A</f>
        <v>19</v>
      </c>
      <c r="B45" s="206" t="s">
        <v>353</v>
      </c>
      <c r="C45" s="274">
        <v>1995</v>
      </c>
      <c r="D45" s="274"/>
      <c r="E45" s="274" t="s">
        <v>368</v>
      </c>
      <c r="F45" s="274">
        <v>7</v>
      </c>
      <c r="G45" s="274">
        <v>1</v>
      </c>
      <c r="H45" s="274">
        <v>1</v>
      </c>
      <c r="I45" s="269">
        <v>2058.4</v>
      </c>
      <c r="J45" s="269">
        <v>1598</v>
      </c>
      <c r="K45" s="269">
        <v>39.3</v>
      </c>
      <c r="L45" s="270">
        <v>66</v>
      </c>
      <c r="M45" s="280">
        <f>#N/A</f>
        <v>2638264.51</v>
      </c>
      <c r="N45" s="280">
        <f>#N/A</f>
        <v>1718183.4109999998</v>
      </c>
      <c r="O45" s="280">
        <f>#N/A</f>
        <v>736364.319</v>
      </c>
      <c r="P45" s="269">
        <v>56316.78</v>
      </c>
      <c r="Q45" s="269">
        <v>127400</v>
      </c>
      <c r="R45" s="186">
        <v>44195</v>
      </c>
      <c r="S45" s="275" t="s">
        <v>184</v>
      </c>
      <c r="T45" s="269">
        <v>2454547.73</v>
      </c>
      <c r="U45" s="333">
        <v>2453784.2800000003</v>
      </c>
      <c r="V45" s="329"/>
    </row>
    <row r="46" spans="1:22" s="202" customFormat="1" ht="15">
      <c r="A46" s="179">
        <f>#N/A</f>
        <v>20</v>
      </c>
      <c r="B46" s="206" t="s">
        <v>354</v>
      </c>
      <c r="C46" s="274">
        <v>1995</v>
      </c>
      <c r="D46" s="274"/>
      <c r="E46" s="274" t="s">
        <v>368</v>
      </c>
      <c r="F46" s="274">
        <v>7</v>
      </c>
      <c r="G46" s="274">
        <v>1</v>
      </c>
      <c r="H46" s="274">
        <v>1</v>
      </c>
      <c r="I46" s="269">
        <v>2038.6</v>
      </c>
      <c r="J46" s="269">
        <v>1578</v>
      </c>
      <c r="K46" s="269">
        <v>0</v>
      </c>
      <c r="L46" s="270">
        <v>55</v>
      </c>
      <c r="M46" s="280">
        <f>#N/A</f>
        <v>2638264.51</v>
      </c>
      <c r="N46" s="280">
        <f>#N/A</f>
        <v>1718183.4109999998</v>
      </c>
      <c r="O46" s="280">
        <f>#N/A</f>
        <v>736364.319</v>
      </c>
      <c r="P46" s="269">
        <v>56316.78</v>
      </c>
      <c r="Q46" s="269">
        <v>127400</v>
      </c>
      <c r="R46" s="186">
        <v>44195</v>
      </c>
      <c r="S46" s="275" t="s">
        <v>184</v>
      </c>
      <c r="T46" s="269">
        <v>2454547.73</v>
      </c>
      <c r="U46" s="333">
        <v>2453784.2800000003</v>
      </c>
      <c r="V46" s="329"/>
    </row>
    <row r="47" spans="1:22" s="202" customFormat="1" ht="15">
      <c r="A47" s="179">
        <f>A46+1</f>
        <v>21</v>
      </c>
      <c r="B47" s="206" t="s">
        <v>355</v>
      </c>
      <c r="C47" s="274">
        <v>1995</v>
      </c>
      <c r="D47" s="274"/>
      <c r="E47" s="274" t="s">
        <v>368</v>
      </c>
      <c r="F47" s="274">
        <v>7</v>
      </c>
      <c r="G47" s="274">
        <v>1</v>
      </c>
      <c r="H47" s="274">
        <v>1</v>
      </c>
      <c r="I47" s="269">
        <v>2039.6</v>
      </c>
      <c r="J47" s="269">
        <v>1579</v>
      </c>
      <c r="K47" s="269">
        <v>39.3</v>
      </c>
      <c r="L47" s="270">
        <v>80</v>
      </c>
      <c r="M47" s="280">
        <f>#N/A</f>
        <v>2638264.51</v>
      </c>
      <c r="N47" s="280">
        <f>#N/A</f>
        <v>1718183.4109999998</v>
      </c>
      <c r="O47" s="280">
        <f>#N/A</f>
        <v>736364.319</v>
      </c>
      <c r="P47" s="269">
        <v>56316.78</v>
      </c>
      <c r="Q47" s="269">
        <v>127400</v>
      </c>
      <c r="R47" s="186">
        <v>44195</v>
      </c>
      <c r="S47" s="275" t="s">
        <v>184</v>
      </c>
      <c r="T47" s="269">
        <v>2454547.73</v>
      </c>
      <c r="U47" s="333">
        <v>2453784.2800000003</v>
      </c>
      <c r="V47" s="329"/>
    </row>
    <row r="48" spans="1:22" s="202" customFormat="1" ht="15">
      <c r="A48" s="179">
        <f>A47+1</f>
        <v>22</v>
      </c>
      <c r="B48" s="206" t="s">
        <v>356</v>
      </c>
      <c r="C48" s="274">
        <v>1995</v>
      </c>
      <c r="D48" s="274"/>
      <c r="E48" s="274" t="s">
        <v>368</v>
      </c>
      <c r="F48" s="274">
        <v>7</v>
      </c>
      <c r="G48" s="274">
        <v>1</v>
      </c>
      <c r="H48" s="274">
        <v>1</v>
      </c>
      <c r="I48" s="269">
        <v>2036.5</v>
      </c>
      <c r="J48" s="269">
        <v>1576</v>
      </c>
      <c r="K48" s="269">
        <v>56.7</v>
      </c>
      <c r="L48" s="270">
        <v>60</v>
      </c>
      <c r="M48" s="280">
        <f>#N/A</f>
        <v>2638264.51</v>
      </c>
      <c r="N48" s="280">
        <f>T48*0.7</f>
        <v>1718183.4109999998</v>
      </c>
      <c r="O48" s="280">
        <f>#N/A</f>
        <v>736364.319</v>
      </c>
      <c r="P48" s="269">
        <v>56316.78</v>
      </c>
      <c r="Q48" s="269">
        <v>127400</v>
      </c>
      <c r="R48" s="186">
        <v>44195</v>
      </c>
      <c r="S48" s="275" t="s">
        <v>184</v>
      </c>
      <c r="T48" s="269">
        <v>2454547.73</v>
      </c>
      <c r="U48" s="333">
        <v>2453784.2800000003</v>
      </c>
      <c r="V48" s="329"/>
    </row>
    <row r="49" spans="1:22" s="202" customFormat="1" ht="15">
      <c r="A49" s="179">
        <f>A48+1</f>
        <v>23</v>
      </c>
      <c r="B49" s="206" t="s">
        <v>357</v>
      </c>
      <c r="C49" s="274">
        <v>1995</v>
      </c>
      <c r="D49" s="274"/>
      <c r="E49" s="274" t="s">
        <v>368</v>
      </c>
      <c r="F49" s="274">
        <v>7</v>
      </c>
      <c r="G49" s="274">
        <v>1</v>
      </c>
      <c r="H49" s="274">
        <v>1</v>
      </c>
      <c r="I49" s="269">
        <v>2032.5</v>
      </c>
      <c r="J49" s="269">
        <v>1572</v>
      </c>
      <c r="K49" s="269">
        <v>55.9</v>
      </c>
      <c r="L49" s="270">
        <v>74</v>
      </c>
      <c r="M49" s="280">
        <f>#N/A</f>
        <v>2638264.51</v>
      </c>
      <c r="N49" s="280">
        <f>#N/A</f>
        <v>1718183.4109999998</v>
      </c>
      <c r="O49" s="280">
        <f>#N/A</f>
        <v>736364.319</v>
      </c>
      <c r="P49" s="269">
        <v>56316.78</v>
      </c>
      <c r="Q49" s="269">
        <v>127400</v>
      </c>
      <c r="R49" s="186">
        <v>44195</v>
      </c>
      <c r="S49" s="275" t="s">
        <v>184</v>
      </c>
      <c r="T49" s="269">
        <v>2454547.73</v>
      </c>
      <c r="U49" s="333">
        <v>2453784.2800000003</v>
      </c>
      <c r="V49" s="329"/>
    </row>
    <row r="50" spans="1:22" s="202" customFormat="1" ht="15">
      <c r="A50" s="205" t="s">
        <v>23</v>
      </c>
      <c r="B50" s="206"/>
      <c r="C50" s="274" t="s">
        <v>261</v>
      </c>
      <c r="D50" s="275" t="s">
        <v>261</v>
      </c>
      <c r="E50" s="275" t="s">
        <v>261</v>
      </c>
      <c r="F50" s="275" t="s">
        <v>261</v>
      </c>
      <c r="G50" s="275" t="s">
        <v>261</v>
      </c>
      <c r="H50" s="274">
        <f>SUM(H32:H49)</f>
        <v>50</v>
      </c>
      <c r="I50" s="269">
        <f>SUM(I32:I49)</f>
        <v>118304.51999999999</v>
      </c>
      <c r="J50" s="269">
        <f>#N/A</f>
        <v>102940.88000000002</v>
      </c>
      <c r="K50" s="269">
        <f>#N/A</f>
        <v>4557</v>
      </c>
      <c r="L50" s="334">
        <f>#N/A</f>
        <v>4512</v>
      </c>
      <c r="M50" s="269">
        <f>SUM(M32:M49)</f>
        <v>137009463.02</v>
      </c>
      <c r="N50" s="269">
        <f>#N/A</f>
        <v>89955884.59200001</v>
      </c>
      <c r="O50" s="269">
        <f>#N/A</f>
        <v>38552521.967999995</v>
      </c>
      <c r="P50" s="269">
        <f>#N/A</f>
        <v>3168456.459999999</v>
      </c>
      <c r="Q50" s="269">
        <f>#N/A</f>
        <v>5332600</v>
      </c>
      <c r="R50" s="274" t="s">
        <v>261</v>
      </c>
      <c r="S50" s="274" t="s">
        <v>261</v>
      </c>
      <c r="T50" s="269">
        <f>SUM(T32:T49)</f>
        <v>128508406.56000003</v>
      </c>
      <c r="U50" s="326"/>
      <c r="V50" s="329"/>
    </row>
    <row r="51" spans="1:22" s="202" customFormat="1" ht="15">
      <c r="A51" s="203" t="s">
        <v>453</v>
      </c>
      <c r="B51" s="206"/>
      <c r="C51" s="282"/>
      <c r="D51" s="282"/>
      <c r="E51" s="282"/>
      <c r="F51" s="282"/>
      <c r="G51" s="282"/>
      <c r="H51" s="282"/>
      <c r="I51" s="287"/>
      <c r="J51" s="287"/>
      <c r="K51" s="287"/>
      <c r="L51" s="288"/>
      <c r="M51" s="287"/>
      <c r="N51" s="287"/>
      <c r="O51" s="287"/>
      <c r="P51" s="287"/>
      <c r="Q51" s="287"/>
      <c r="R51" s="274"/>
      <c r="S51" s="274"/>
      <c r="T51" s="282"/>
      <c r="U51" s="326"/>
      <c r="V51" s="329"/>
    </row>
    <row r="52" spans="1:22" s="202" customFormat="1" ht="15">
      <c r="A52" s="179">
        <f>A49+1</f>
        <v>24</v>
      </c>
      <c r="B52" s="206" t="s">
        <v>524</v>
      </c>
      <c r="C52" s="274">
        <v>1993</v>
      </c>
      <c r="D52" s="274"/>
      <c r="E52" s="274" t="s">
        <v>369</v>
      </c>
      <c r="F52" s="334">
        <v>10</v>
      </c>
      <c r="G52" s="274">
        <v>2</v>
      </c>
      <c r="H52" s="274">
        <v>2</v>
      </c>
      <c r="I52" s="269">
        <v>5733.2</v>
      </c>
      <c r="J52" s="269">
        <v>4539.4</v>
      </c>
      <c r="K52" s="269">
        <v>4540.1</v>
      </c>
      <c r="L52" s="270">
        <v>157</v>
      </c>
      <c r="M52" s="280">
        <f>N52+O52+P52+Q52</f>
        <v>5582667.13</v>
      </c>
      <c r="N52" s="280">
        <f>T52*0.7</f>
        <v>3640177.7789999996</v>
      </c>
      <c r="O52" s="280">
        <f>T52*0.3</f>
        <v>1560076.1909999999</v>
      </c>
      <c r="P52" s="269">
        <v>127613.16</v>
      </c>
      <c r="Q52" s="269">
        <v>254800</v>
      </c>
      <c r="R52" s="186">
        <v>44195</v>
      </c>
      <c r="S52" s="275" t="s">
        <v>184</v>
      </c>
      <c r="T52" s="269">
        <f>'[1]субсидия'!$C$102+'[1]субсидия'!$C$103</f>
        <v>5200253.97</v>
      </c>
      <c r="U52" s="333">
        <v>5198385</v>
      </c>
      <c r="V52" s="329"/>
    </row>
    <row r="53" spans="1:22" s="202" customFormat="1" ht="15">
      <c r="A53" s="179">
        <f>A52+1</f>
        <v>25</v>
      </c>
      <c r="B53" s="206" t="s">
        <v>525</v>
      </c>
      <c r="C53" s="274">
        <v>1995</v>
      </c>
      <c r="D53" s="274"/>
      <c r="E53" s="274" t="s">
        <v>369</v>
      </c>
      <c r="F53" s="334">
        <v>10</v>
      </c>
      <c r="G53" s="274">
        <v>2</v>
      </c>
      <c r="H53" s="274">
        <v>1</v>
      </c>
      <c r="I53" s="269">
        <v>5436</v>
      </c>
      <c r="J53" s="269">
        <v>4477.84</v>
      </c>
      <c r="K53" s="269">
        <v>4437.73</v>
      </c>
      <c r="L53" s="270">
        <v>146</v>
      </c>
      <c r="M53" s="280">
        <f>N53+O53+P53+Q53</f>
        <v>2788209.4299999997</v>
      </c>
      <c r="N53" s="280">
        <f>T53*0.7</f>
        <v>1817901.9949999999</v>
      </c>
      <c r="O53" s="280">
        <f>T53*0.3</f>
        <v>779100.855</v>
      </c>
      <c r="P53" s="269">
        <v>63806.58</v>
      </c>
      <c r="Q53" s="269">
        <v>127400</v>
      </c>
      <c r="R53" s="186">
        <v>44195</v>
      </c>
      <c r="S53" s="275" t="s">
        <v>184</v>
      </c>
      <c r="T53" s="269">
        <f>'[1]субсидия'!$C$104</f>
        <v>2597002.85</v>
      </c>
      <c r="U53" s="333">
        <v>2596068.37</v>
      </c>
      <c r="V53" s="329"/>
    </row>
    <row r="54" spans="1:22" s="202" customFormat="1" ht="15">
      <c r="A54" s="205" t="s">
        <v>23</v>
      </c>
      <c r="B54" s="206"/>
      <c r="C54" s="274" t="s">
        <v>261</v>
      </c>
      <c r="D54" s="275" t="s">
        <v>261</v>
      </c>
      <c r="E54" s="275" t="s">
        <v>261</v>
      </c>
      <c r="F54" s="272" t="s">
        <v>261</v>
      </c>
      <c r="G54" s="275" t="s">
        <v>261</v>
      </c>
      <c r="H54" s="334">
        <f>SUM(H52:H53)</f>
        <v>3</v>
      </c>
      <c r="I54" s="269">
        <f>SUM(I52:I53)</f>
        <v>11169.2</v>
      </c>
      <c r="J54" s="269">
        <f>#N/A</f>
        <v>9017.24</v>
      </c>
      <c r="K54" s="269">
        <f>#N/A</f>
        <v>8977.83</v>
      </c>
      <c r="L54" s="334">
        <f>SUM(L52:L53)</f>
        <v>303</v>
      </c>
      <c r="M54" s="269">
        <f>#N/A</f>
        <v>8370876.56</v>
      </c>
      <c r="N54" s="269">
        <f>#N/A</f>
        <v>5458079.773999999</v>
      </c>
      <c r="O54" s="269">
        <f>SUM(O52:O53)</f>
        <v>2339177.046</v>
      </c>
      <c r="P54" s="269">
        <f>#N/A</f>
        <v>191419.74</v>
      </c>
      <c r="Q54" s="269">
        <f>#N/A</f>
        <v>382200</v>
      </c>
      <c r="R54" s="274" t="s">
        <v>261</v>
      </c>
      <c r="S54" s="274" t="s">
        <v>261</v>
      </c>
      <c r="T54" s="269">
        <f>SUM(T52:T53)</f>
        <v>7797256.82</v>
      </c>
      <c r="U54" s="326"/>
      <c r="V54" s="329"/>
    </row>
    <row r="55" spans="1:22" s="202" customFormat="1" ht="15">
      <c r="A55" s="203" t="s">
        <v>358</v>
      </c>
      <c r="B55" s="206"/>
      <c r="C55" s="282"/>
      <c r="D55" s="282"/>
      <c r="E55" s="282"/>
      <c r="F55" s="335"/>
      <c r="G55" s="282"/>
      <c r="H55" s="282"/>
      <c r="I55" s="287"/>
      <c r="J55" s="287"/>
      <c r="K55" s="287"/>
      <c r="L55" s="288"/>
      <c r="M55" s="287"/>
      <c r="N55" s="287"/>
      <c r="O55" s="287"/>
      <c r="P55" s="287"/>
      <c r="Q55" s="287"/>
      <c r="R55" s="282"/>
      <c r="S55" s="282"/>
      <c r="T55" s="282"/>
      <c r="U55" s="326"/>
      <c r="V55" s="329"/>
    </row>
    <row r="56" spans="1:22" s="202" customFormat="1" ht="15">
      <c r="A56" s="179">
        <f>A53+1</f>
        <v>26</v>
      </c>
      <c r="B56" s="206" t="s">
        <v>359</v>
      </c>
      <c r="C56" s="274">
        <v>1993</v>
      </c>
      <c r="D56" s="274"/>
      <c r="E56" s="274" t="s">
        <v>370</v>
      </c>
      <c r="F56" s="334">
        <v>10</v>
      </c>
      <c r="G56" s="274">
        <v>10</v>
      </c>
      <c r="H56" s="274">
        <v>10</v>
      </c>
      <c r="I56" s="269">
        <v>23896.1</v>
      </c>
      <c r="J56" s="269">
        <v>21603.1</v>
      </c>
      <c r="K56" s="269">
        <v>21603.1</v>
      </c>
      <c r="L56" s="270">
        <v>543</v>
      </c>
      <c r="M56" s="280">
        <f>N56+O56+P56+Q56</f>
        <v>27954536.73</v>
      </c>
      <c r="N56" s="280">
        <f>T56*0.7</f>
        <v>18203240.251</v>
      </c>
      <c r="O56" s="280">
        <f>#N/A</f>
        <v>7801388.679</v>
      </c>
      <c r="P56" s="336">
        <v>682407.8000000002</v>
      </c>
      <c r="Q56" s="269">
        <v>1267500</v>
      </c>
      <c r="R56" s="186">
        <v>44195</v>
      </c>
      <c r="S56" s="275" t="s">
        <v>184</v>
      </c>
      <c r="T56" s="269">
        <f>SUM('[1]субсидия'!$C$30:$C$39)</f>
        <v>26004628.93</v>
      </c>
      <c r="U56" s="333">
        <v>25992206.130000003</v>
      </c>
      <c r="V56" s="329"/>
    </row>
    <row r="57" spans="1:22" s="202" customFormat="1" ht="15">
      <c r="A57" s="179">
        <f>#N/A</f>
        <v>27</v>
      </c>
      <c r="B57" s="206" t="s">
        <v>360</v>
      </c>
      <c r="C57" s="274">
        <v>1993</v>
      </c>
      <c r="D57" s="274"/>
      <c r="E57" s="274" t="s">
        <v>370</v>
      </c>
      <c r="F57" s="334">
        <v>10</v>
      </c>
      <c r="G57" s="274">
        <v>7</v>
      </c>
      <c r="H57" s="274">
        <v>7</v>
      </c>
      <c r="I57" s="269">
        <v>18388.1</v>
      </c>
      <c r="J57" s="269">
        <v>15879.6</v>
      </c>
      <c r="K57" s="269">
        <v>15879.6</v>
      </c>
      <c r="L57" s="270">
        <v>502</v>
      </c>
      <c r="M57" s="280">
        <f>#N/A</f>
        <v>20351834.89</v>
      </c>
      <c r="N57" s="280">
        <f>#N/A</f>
        <v>13291022.171</v>
      </c>
      <c r="O57" s="280">
        <f>#N/A</f>
        <v>5696152.359</v>
      </c>
      <c r="P57" s="336">
        <v>472860.3599999999</v>
      </c>
      <c r="Q57" s="269">
        <v>891800</v>
      </c>
      <c r="R57" s="186">
        <v>44195</v>
      </c>
      <c r="S57" s="275" t="s">
        <v>184</v>
      </c>
      <c r="T57" s="269">
        <f>SUM('[1]субсидия'!$C$105:$C$111)</f>
        <v>18987174.53</v>
      </c>
      <c r="U57" s="333">
        <v>18981449.560000002</v>
      </c>
      <c r="V57" s="329"/>
    </row>
    <row r="58" spans="1:22" s="202" customFormat="1" ht="15">
      <c r="A58" s="179">
        <f>#N/A</f>
        <v>28</v>
      </c>
      <c r="B58" s="206" t="s">
        <v>398</v>
      </c>
      <c r="C58" s="274">
        <v>1990</v>
      </c>
      <c r="D58" s="274"/>
      <c r="E58" s="274" t="s">
        <v>371</v>
      </c>
      <c r="F58" s="334">
        <v>9</v>
      </c>
      <c r="G58" s="274">
        <v>4</v>
      </c>
      <c r="H58" s="274">
        <v>4</v>
      </c>
      <c r="I58" s="269">
        <v>8948.6</v>
      </c>
      <c r="J58" s="269">
        <v>8005.7</v>
      </c>
      <c r="K58" s="269">
        <v>6760.4</v>
      </c>
      <c r="L58" s="270">
        <v>429</v>
      </c>
      <c r="M58" s="280">
        <f>#N/A</f>
        <v>11124843.52</v>
      </c>
      <c r="N58" s="280">
        <f>#N/A</f>
        <v>7252008.988</v>
      </c>
      <c r="O58" s="280">
        <f>#N/A</f>
        <v>3108003.852</v>
      </c>
      <c r="P58" s="336">
        <v>257830.68</v>
      </c>
      <c r="Q58" s="269">
        <v>507000</v>
      </c>
      <c r="R58" s="186">
        <v>44195</v>
      </c>
      <c r="S58" s="275" t="s">
        <v>184</v>
      </c>
      <c r="T58" s="269">
        <f>SUM('[1]субсидия'!$C$40:$C$43)</f>
        <v>10360012.84</v>
      </c>
      <c r="U58" s="333">
        <v>10355626.090000002</v>
      </c>
      <c r="V58" s="329"/>
    </row>
    <row r="59" spans="1:22" s="202" customFormat="1" ht="15">
      <c r="A59" s="179">
        <f>#N/A</f>
        <v>29</v>
      </c>
      <c r="B59" s="206" t="s">
        <v>399</v>
      </c>
      <c r="C59" s="274">
        <v>1991</v>
      </c>
      <c r="D59" s="274"/>
      <c r="E59" s="274" t="s">
        <v>372</v>
      </c>
      <c r="F59" s="334">
        <v>9</v>
      </c>
      <c r="G59" s="274">
        <v>4</v>
      </c>
      <c r="H59" s="274">
        <v>4</v>
      </c>
      <c r="I59" s="269">
        <v>8812.9</v>
      </c>
      <c r="J59" s="269">
        <v>7914.9</v>
      </c>
      <c r="K59" s="269">
        <v>7222.39</v>
      </c>
      <c r="L59" s="270">
        <v>396</v>
      </c>
      <c r="M59" s="280">
        <f>#N/A</f>
        <v>11121383.75</v>
      </c>
      <c r="N59" s="280">
        <f>#N/A</f>
        <v>7247767.149</v>
      </c>
      <c r="O59" s="280">
        <f>#N/A</f>
        <v>3106185.921</v>
      </c>
      <c r="P59" s="336">
        <v>257830.68</v>
      </c>
      <c r="Q59" s="269">
        <v>509600</v>
      </c>
      <c r="R59" s="186">
        <v>44195</v>
      </c>
      <c r="S59" s="275" t="s">
        <v>184</v>
      </c>
      <c r="T59" s="269">
        <f>SUM('[1]субсидия'!$C$48:$C$51)</f>
        <v>10353953.07</v>
      </c>
      <c r="U59" s="333">
        <v>10353952.379999999</v>
      </c>
      <c r="V59" s="329"/>
    </row>
    <row r="60" spans="1:22" s="202" customFormat="1" ht="15">
      <c r="A60" s="179">
        <f>#N/A</f>
        <v>30</v>
      </c>
      <c r="B60" s="206" t="s">
        <v>361</v>
      </c>
      <c r="C60" s="274">
        <v>1994</v>
      </c>
      <c r="D60" s="274"/>
      <c r="E60" s="274" t="s">
        <v>370</v>
      </c>
      <c r="F60" s="334">
        <v>10</v>
      </c>
      <c r="G60" s="274">
        <v>6</v>
      </c>
      <c r="H60" s="274">
        <v>6</v>
      </c>
      <c r="I60" s="269">
        <v>14512</v>
      </c>
      <c r="J60" s="269">
        <v>12993.3</v>
      </c>
      <c r="K60" s="269">
        <v>12911.85</v>
      </c>
      <c r="L60" s="270">
        <v>332</v>
      </c>
      <c r="M60" s="280">
        <f>#N/A</f>
        <v>17342989.589999996</v>
      </c>
      <c r="N60" s="280">
        <f>#N/A</f>
        <v>11318401.436999999</v>
      </c>
      <c r="O60" s="280">
        <f>#N/A</f>
        <v>4850743.472999999</v>
      </c>
      <c r="P60" s="336">
        <v>409444.68</v>
      </c>
      <c r="Q60" s="269">
        <v>764400</v>
      </c>
      <c r="R60" s="186">
        <v>44195</v>
      </c>
      <c r="S60" s="275" t="s">
        <v>184</v>
      </c>
      <c r="T60" s="269">
        <f>SUM('[1]субсидия'!$C$52:$C$57)</f>
        <v>16169144.909999998</v>
      </c>
      <c r="U60" s="333">
        <v>16168843.96</v>
      </c>
      <c r="V60" s="329"/>
    </row>
    <row r="61" spans="1:22" s="202" customFormat="1" ht="16.5" customHeight="1">
      <c r="A61" s="179">
        <f>#N/A</f>
        <v>31</v>
      </c>
      <c r="B61" s="206" t="s">
        <v>400</v>
      </c>
      <c r="C61" s="274">
        <v>1995</v>
      </c>
      <c r="D61" s="274"/>
      <c r="E61" s="274" t="s">
        <v>373</v>
      </c>
      <c r="F61" s="334">
        <v>10</v>
      </c>
      <c r="G61" s="274">
        <v>4</v>
      </c>
      <c r="H61" s="274">
        <v>4</v>
      </c>
      <c r="I61" s="269">
        <v>9998.4</v>
      </c>
      <c r="J61" s="269">
        <v>9029.9</v>
      </c>
      <c r="K61" s="269">
        <v>8630.2</v>
      </c>
      <c r="L61" s="270">
        <v>345</v>
      </c>
      <c r="M61" s="280">
        <f>#N/A</f>
        <v>11553964.489999998</v>
      </c>
      <c r="N61" s="280">
        <f>#N/A</f>
        <v>7539980.958999999</v>
      </c>
      <c r="O61" s="280">
        <f>#N/A</f>
        <v>3231420.411</v>
      </c>
      <c r="P61" s="336">
        <v>272963.12</v>
      </c>
      <c r="Q61" s="269">
        <v>509600</v>
      </c>
      <c r="R61" s="186">
        <v>44195</v>
      </c>
      <c r="S61" s="275" t="s">
        <v>184</v>
      </c>
      <c r="T61" s="269">
        <f>SUM('[1]субсидия'!$C$44:$C$47)</f>
        <v>10771401.37</v>
      </c>
      <c r="U61" s="333">
        <v>10771399.440000001</v>
      </c>
      <c r="V61" s="329"/>
    </row>
    <row r="62" spans="1:22" s="202" customFormat="1" ht="17.25" customHeight="1">
      <c r="A62" s="179">
        <f>#N/A</f>
        <v>32</v>
      </c>
      <c r="B62" s="206" t="s">
        <v>401</v>
      </c>
      <c r="C62" s="274">
        <v>1994</v>
      </c>
      <c r="D62" s="274"/>
      <c r="E62" s="274" t="s">
        <v>373</v>
      </c>
      <c r="F62" s="334">
        <v>10</v>
      </c>
      <c r="G62" s="274">
        <v>4</v>
      </c>
      <c r="H62" s="274">
        <v>4</v>
      </c>
      <c r="I62" s="269">
        <v>10748.2</v>
      </c>
      <c r="J62" s="269">
        <v>9297</v>
      </c>
      <c r="K62" s="269">
        <v>9297</v>
      </c>
      <c r="L62" s="270">
        <v>338</v>
      </c>
      <c r="M62" s="280">
        <f>#N/A</f>
        <v>11062383.83</v>
      </c>
      <c r="N62" s="280">
        <f>#N/A</f>
        <v>7184099.482</v>
      </c>
      <c r="O62" s="280">
        <f>#N/A</f>
        <v>3078899.778</v>
      </c>
      <c r="P62" s="336">
        <v>292384.57</v>
      </c>
      <c r="Q62" s="269">
        <v>507000</v>
      </c>
      <c r="R62" s="186">
        <v>44195</v>
      </c>
      <c r="S62" s="275" t="s">
        <v>184</v>
      </c>
      <c r="T62" s="269">
        <f>SUM('[1]субсидия'!$C$58:$C$61)</f>
        <v>10262999.26</v>
      </c>
      <c r="U62" s="333">
        <v>10155781.98</v>
      </c>
      <c r="V62" s="329"/>
    </row>
    <row r="63" spans="1:22" s="202" customFormat="1" ht="15">
      <c r="A63" s="179">
        <f>#N/A</f>
        <v>33</v>
      </c>
      <c r="B63" s="206" t="s">
        <v>395</v>
      </c>
      <c r="C63" s="274">
        <v>1986</v>
      </c>
      <c r="D63" s="274"/>
      <c r="E63" s="274" t="s">
        <v>374</v>
      </c>
      <c r="F63" s="334">
        <v>9</v>
      </c>
      <c r="G63" s="274">
        <v>3</v>
      </c>
      <c r="H63" s="274">
        <v>3</v>
      </c>
      <c r="I63" s="269">
        <v>6852.3</v>
      </c>
      <c r="J63" s="269">
        <v>6197.3</v>
      </c>
      <c r="K63" s="269">
        <v>5539.1</v>
      </c>
      <c r="L63" s="270">
        <v>259</v>
      </c>
      <c r="M63" s="280">
        <f>#N/A</f>
        <v>8325694.729999999</v>
      </c>
      <c r="N63" s="280">
        <f>#N/A</f>
        <v>5408309.409999999</v>
      </c>
      <c r="O63" s="280">
        <f>#N/A</f>
        <v>2317846.8899999997</v>
      </c>
      <c r="P63" s="336">
        <v>219288.43</v>
      </c>
      <c r="Q63" s="269">
        <v>380250</v>
      </c>
      <c r="R63" s="186">
        <v>44195</v>
      </c>
      <c r="S63" s="275" t="s">
        <v>184</v>
      </c>
      <c r="T63" s="269">
        <f>SUM('[1]субсидия'!$C$62:$C$64)</f>
        <v>7726156.3</v>
      </c>
      <c r="U63" s="333">
        <v>7685571.7</v>
      </c>
      <c r="V63" s="329"/>
    </row>
    <row r="64" spans="1:22" s="202" customFormat="1" ht="15">
      <c r="A64" s="179">
        <f>#N/A</f>
        <v>34</v>
      </c>
      <c r="B64" s="206" t="s">
        <v>396</v>
      </c>
      <c r="C64" s="274">
        <v>1985</v>
      </c>
      <c r="D64" s="274"/>
      <c r="E64" s="274" t="s">
        <v>374</v>
      </c>
      <c r="F64" s="334">
        <v>9</v>
      </c>
      <c r="G64" s="274">
        <v>6</v>
      </c>
      <c r="H64" s="274">
        <v>6</v>
      </c>
      <c r="I64" s="269">
        <v>12899.7</v>
      </c>
      <c r="J64" s="269">
        <v>11559.3</v>
      </c>
      <c r="K64" s="269">
        <v>10414.69</v>
      </c>
      <c r="L64" s="270">
        <v>657</v>
      </c>
      <c r="M64" s="280">
        <f>#N/A</f>
        <v>16599442.69</v>
      </c>
      <c r="N64" s="280">
        <f>#N/A</f>
        <v>10780256.081</v>
      </c>
      <c r="O64" s="280">
        <f>#N/A</f>
        <v>4620109.749</v>
      </c>
      <c r="P64" s="336">
        <v>438576.86</v>
      </c>
      <c r="Q64" s="269">
        <v>760500</v>
      </c>
      <c r="R64" s="186">
        <v>44195</v>
      </c>
      <c r="S64" s="275" t="s">
        <v>184</v>
      </c>
      <c r="T64" s="269">
        <f>SUM('[1]субсидия'!$C$65:$C$70)</f>
        <v>15400365.83</v>
      </c>
      <c r="U64" s="333">
        <v>15232669.64</v>
      </c>
      <c r="V64" s="329"/>
    </row>
    <row r="65" spans="1:22" s="202" customFormat="1" ht="15">
      <c r="A65" s="179">
        <f>#N/A</f>
        <v>35</v>
      </c>
      <c r="B65" s="206" t="s">
        <v>397</v>
      </c>
      <c r="C65" s="274">
        <v>1983</v>
      </c>
      <c r="D65" s="274"/>
      <c r="E65" s="274" t="s">
        <v>374</v>
      </c>
      <c r="F65" s="334">
        <v>9</v>
      </c>
      <c r="G65" s="274">
        <v>3</v>
      </c>
      <c r="H65" s="274">
        <v>3</v>
      </c>
      <c r="I65" s="269">
        <v>6792.8</v>
      </c>
      <c r="J65" s="269">
        <v>6197.3</v>
      </c>
      <c r="K65" s="269">
        <v>5539.1</v>
      </c>
      <c r="L65" s="270">
        <v>259</v>
      </c>
      <c r="M65" s="280">
        <f>#N/A</f>
        <v>8363161.78</v>
      </c>
      <c r="N65" s="280">
        <f>#N/A</f>
        <v>5451312.139</v>
      </c>
      <c r="O65" s="280">
        <f>#N/A</f>
        <v>2336276.631</v>
      </c>
      <c r="P65" s="336">
        <v>193373.01</v>
      </c>
      <c r="Q65" s="269">
        <v>382200</v>
      </c>
      <c r="R65" s="186">
        <v>44195</v>
      </c>
      <c r="S65" s="275" t="s">
        <v>184</v>
      </c>
      <c r="T65" s="269">
        <f>SUM('[1]субсидия'!$C$71:$C$73)</f>
        <v>7787588.7700000005</v>
      </c>
      <c r="U65" s="333">
        <v>7785338.23</v>
      </c>
      <c r="V65" s="329"/>
    </row>
    <row r="66" spans="1:22" s="202" customFormat="1" ht="15">
      <c r="A66" s="179">
        <f>#N/A</f>
        <v>36</v>
      </c>
      <c r="B66" s="206" t="s">
        <v>362</v>
      </c>
      <c r="C66" s="274">
        <v>1987</v>
      </c>
      <c r="D66" s="274"/>
      <c r="E66" s="274" t="s">
        <v>374</v>
      </c>
      <c r="F66" s="334">
        <v>10</v>
      </c>
      <c r="G66" s="274">
        <v>5</v>
      </c>
      <c r="H66" s="274">
        <v>5</v>
      </c>
      <c r="I66" s="269">
        <v>12934.2</v>
      </c>
      <c r="J66" s="269">
        <v>11631.4</v>
      </c>
      <c r="K66" s="269">
        <v>10450.46</v>
      </c>
      <c r="L66" s="270">
        <v>634</v>
      </c>
      <c r="M66" s="280">
        <f>#N/A</f>
        <v>14569664.629999997</v>
      </c>
      <c r="N66" s="280">
        <f>#N/A</f>
        <v>9514022.510999998</v>
      </c>
      <c r="O66" s="280">
        <f>#N/A</f>
        <v>4077438.2189999996</v>
      </c>
      <c r="P66" s="336">
        <v>341203.9</v>
      </c>
      <c r="Q66" s="269">
        <v>637000</v>
      </c>
      <c r="R66" s="186">
        <v>44195</v>
      </c>
      <c r="S66" s="275" t="s">
        <v>184</v>
      </c>
      <c r="T66" s="269">
        <f>SUM('[1]субсидия'!$C$74:$C$78)</f>
        <v>13591460.729999999</v>
      </c>
      <c r="U66" s="333">
        <v>13587371.469999999</v>
      </c>
      <c r="V66" s="329"/>
    </row>
    <row r="67" spans="1:22" s="202" customFormat="1" ht="15">
      <c r="A67" s="179">
        <f>#N/A</f>
        <v>37</v>
      </c>
      <c r="B67" s="206" t="s">
        <v>363</v>
      </c>
      <c r="C67" s="274">
        <v>1990</v>
      </c>
      <c r="D67" s="274"/>
      <c r="E67" s="274" t="s">
        <v>372</v>
      </c>
      <c r="F67" s="334">
        <v>10</v>
      </c>
      <c r="G67" s="274">
        <v>5</v>
      </c>
      <c r="H67" s="274">
        <v>5</v>
      </c>
      <c r="I67" s="269">
        <v>11762.3</v>
      </c>
      <c r="J67" s="269">
        <v>10643.6</v>
      </c>
      <c r="K67" s="269">
        <v>10046.4</v>
      </c>
      <c r="L67" s="270">
        <v>588</v>
      </c>
      <c r="M67" s="280">
        <f>#N/A</f>
        <v>14568971.62</v>
      </c>
      <c r="N67" s="280">
        <f>#N/A</f>
        <v>9513537.404</v>
      </c>
      <c r="O67" s="280">
        <f>#N/A</f>
        <v>4077230.316</v>
      </c>
      <c r="P67" s="336">
        <v>341203.9</v>
      </c>
      <c r="Q67" s="269">
        <v>637000</v>
      </c>
      <c r="R67" s="186">
        <v>44195</v>
      </c>
      <c r="S67" s="275" t="s">
        <v>184</v>
      </c>
      <c r="T67" s="269">
        <f>SUM('[1]субсидия'!$C$79:$C$83)</f>
        <v>13590767.72</v>
      </c>
      <c r="U67" s="333">
        <v>13586678.459999999</v>
      </c>
      <c r="V67" s="329"/>
    </row>
    <row r="68" spans="1:22" s="202" customFormat="1" ht="15">
      <c r="A68" s="205" t="s">
        <v>23</v>
      </c>
      <c r="B68" s="206"/>
      <c r="C68" s="274" t="s">
        <v>261</v>
      </c>
      <c r="D68" s="275" t="s">
        <v>261</v>
      </c>
      <c r="E68" s="275" t="s">
        <v>261</v>
      </c>
      <c r="F68" s="272" t="s">
        <v>261</v>
      </c>
      <c r="G68" s="275" t="s">
        <v>261</v>
      </c>
      <c r="H68" s="334">
        <f>SUM(H56:H67)</f>
        <v>61</v>
      </c>
      <c r="I68" s="269">
        <f>SUM(I56:I67)</f>
        <v>146545.59999999998</v>
      </c>
      <c r="J68" s="269">
        <f>#N/A</f>
        <v>130952.4</v>
      </c>
      <c r="K68" s="269">
        <f>#N/A</f>
        <v>124294.29000000001</v>
      </c>
      <c r="L68" s="334">
        <f>#N/A</f>
        <v>5282</v>
      </c>
      <c r="M68" s="269">
        <f>#N/A</f>
        <v>172938872.25</v>
      </c>
      <c r="N68" s="269">
        <f>#N/A</f>
        <v>112703957.98199998</v>
      </c>
      <c r="O68" s="269">
        <f>#N/A</f>
        <v>48301696.27799999</v>
      </c>
      <c r="P68" s="269">
        <f>#N/A</f>
        <v>4179367.9899999993</v>
      </c>
      <c r="Q68" s="269">
        <f>#N/A</f>
        <v>7753850</v>
      </c>
      <c r="R68" s="274" t="s">
        <v>261</v>
      </c>
      <c r="S68" s="274" t="s">
        <v>261</v>
      </c>
      <c r="T68" s="269">
        <f>SUM(T56:T67)</f>
        <v>161005654.26</v>
      </c>
      <c r="U68" s="326"/>
      <c r="V68" s="329"/>
    </row>
    <row r="69" spans="1:22" s="202" customFormat="1" ht="15">
      <c r="A69" s="203" t="s">
        <v>364</v>
      </c>
      <c r="B69" s="206"/>
      <c r="C69" s="282"/>
      <c r="D69" s="282"/>
      <c r="E69" s="282"/>
      <c r="F69" s="335"/>
      <c r="G69" s="282"/>
      <c r="H69" s="282"/>
      <c r="I69" s="287"/>
      <c r="J69" s="287"/>
      <c r="K69" s="287"/>
      <c r="L69" s="288"/>
      <c r="M69" s="287"/>
      <c r="N69" s="287"/>
      <c r="O69" s="287"/>
      <c r="P69" s="287"/>
      <c r="Q69" s="287"/>
      <c r="R69" s="282"/>
      <c r="S69" s="282"/>
      <c r="T69" s="282"/>
      <c r="U69" s="326"/>
      <c r="V69" s="329"/>
    </row>
    <row r="70" spans="1:22" s="202" customFormat="1" ht="15">
      <c r="A70" s="179">
        <f>A67+1</f>
        <v>38</v>
      </c>
      <c r="B70" s="206" t="s">
        <v>380</v>
      </c>
      <c r="C70" s="181">
        <v>1991</v>
      </c>
      <c r="D70" s="208"/>
      <c r="E70" s="208" t="s">
        <v>185</v>
      </c>
      <c r="F70" s="180">
        <v>9</v>
      </c>
      <c r="G70" s="180">
        <v>1</v>
      </c>
      <c r="H70" s="274">
        <v>1</v>
      </c>
      <c r="I70" s="185">
        <v>3969</v>
      </c>
      <c r="J70" s="185">
        <v>3538.7</v>
      </c>
      <c r="K70" s="185">
        <v>3538.7</v>
      </c>
      <c r="L70" s="181">
        <v>150</v>
      </c>
      <c r="M70" s="280">
        <f>N70+O70+P70+Q70</f>
        <v>2793247.4299999997</v>
      </c>
      <c r="N70" s="280">
        <f>#N/A</f>
        <v>1820062.8319999997</v>
      </c>
      <c r="O70" s="280">
        <f>#N/A</f>
        <v>780026.928</v>
      </c>
      <c r="P70" s="336">
        <v>64457.67</v>
      </c>
      <c r="Q70" s="185">
        <v>128700</v>
      </c>
      <c r="R70" s="186">
        <v>44195</v>
      </c>
      <c r="S70" s="275" t="s">
        <v>184</v>
      </c>
      <c r="T70" s="287">
        <f>'[1]субсидия'!$C$84</f>
        <v>2600089.76</v>
      </c>
      <c r="U70" s="333">
        <v>2600040</v>
      </c>
      <c r="V70" s="329"/>
    </row>
    <row r="71" spans="1:22" s="202" customFormat="1" ht="15">
      <c r="A71" s="179">
        <f>A70+1</f>
        <v>39</v>
      </c>
      <c r="B71" s="206" t="s">
        <v>365</v>
      </c>
      <c r="C71" s="274">
        <v>1994</v>
      </c>
      <c r="D71" s="274"/>
      <c r="E71" s="274" t="s">
        <v>183</v>
      </c>
      <c r="F71" s="334">
        <v>10</v>
      </c>
      <c r="G71" s="274">
        <v>6</v>
      </c>
      <c r="H71" s="274">
        <v>6</v>
      </c>
      <c r="I71" s="269">
        <v>14311.3</v>
      </c>
      <c r="J71" s="269">
        <v>12879.7</v>
      </c>
      <c r="K71" s="269">
        <v>12879.7</v>
      </c>
      <c r="L71" s="270">
        <v>210</v>
      </c>
      <c r="M71" s="280">
        <f>#N/A</f>
        <v>17271737.799999997</v>
      </c>
      <c r="N71" s="280">
        <f>#N/A</f>
        <v>11263065.183999998</v>
      </c>
      <c r="O71" s="280">
        <f>#N/A</f>
        <v>4827027.936</v>
      </c>
      <c r="P71" s="336">
        <v>409444.68</v>
      </c>
      <c r="Q71" s="269">
        <v>772200</v>
      </c>
      <c r="R71" s="186">
        <v>44195</v>
      </c>
      <c r="S71" s="275" t="s">
        <v>184</v>
      </c>
      <c r="T71" s="269">
        <f>SUM('[1]субсидия'!$C$91:$C$96)</f>
        <v>16090093.12</v>
      </c>
      <c r="U71" s="333">
        <v>16079371.910000002</v>
      </c>
      <c r="V71" s="329"/>
    </row>
    <row r="72" spans="1:22" s="202" customFormat="1" ht="15">
      <c r="A72" s="179">
        <f>A71+1</f>
        <v>40</v>
      </c>
      <c r="B72" s="206" t="s">
        <v>381</v>
      </c>
      <c r="C72" s="224">
        <v>1992</v>
      </c>
      <c r="D72" s="208"/>
      <c r="E72" s="208" t="s">
        <v>183</v>
      </c>
      <c r="F72" s="187">
        <v>9</v>
      </c>
      <c r="G72" s="187">
        <v>6</v>
      </c>
      <c r="H72" s="274">
        <v>6</v>
      </c>
      <c r="I72" s="228">
        <v>13365</v>
      </c>
      <c r="J72" s="228">
        <v>11604.3</v>
      </c>
      <c r="K72" s="228">
        <v>11604.3</v>
      </c>
      <c r="L72" s="217">
        <v>637</v>
      </c>
      <c r="M72" s="280">
        <f>#N/A</f>
        <v>16711409.190000001</v>
      </c>
      <c r="N72" s="280">
        <f>#N/A</f>
        <v>10886724.219</v>
      </c>
      <c r="O72" s="280">
        <f>#N/A</f>
        <v>4665738.951</v>
      </c>
      <c r="P72" s="336">
        <v>386746.02</v>
      </c>
      <c r="Q72" s="269">
        <v>772200</v>
      </c>
      <c r="R72" s="186">
        <v>44195</v>
      </c>
      <c r="S72" s="275" t="s">
        <v>184</v>
      </c>
      <c r="T72" s="269">
        <f>SUM('[1]субсидия'!$C$85:$C$90)</f>
        <v>15552463.170000002</v>
      </c>
      <c r="U72" s="333">
        <v>15527495.150000002</v>
      </c>
      <c r="V72" s="329"/>
    </row>
    <row r="73" spans="1:22" s="202" customFormat="1" ht="15">
      <c r="A73" s="179">
        <f>A72+1</f>
        <v>41</v>
      </c>
      <c r="B73" s="337" t="s">
        <v>375</v>
      </c>
      <c r="C73" s="274">
        <v>1994</v>
      </c>
      <c r="D73" s="274"/>
      <c r="E73" s="274" t="s">
        <v>183</v>
      </c>
      <c r="F73" s="334">
        <v>9</v>
      </c>
      <c r="G73" s="274">
        <v>3</v>
      </c>
      <c r="H73" s="274">
        <v>3</v>
      </c>
      <c r="I73" s="269">
        <v>7096.1</v>
      </c>
      <c r="J73" s="269">
        <v>6188.2</v>
      </c>
      <c r="K73" s="269">
        <v>6188.2</v>
      </c>
      <c r="L73" s="270">
        <v>281</v>
      </c>
      <c r="M73" s="280">
        <f>#N/A</f>
        <v>7182290.559999999</v>
      </c>
      <c r="N73" s="280">
        <f>#N/A</f>
        <v>4675480.284999999</v>
      </c>
      <c r="O73" s="280">
        <f>#N/A</f>
        <v>2003777.265</v>
      </c>
      <c r="P73" s="336">
        <v>193373.01</v>
      </c>
      <c r="Q73" s="269">
        <v>309660</v>
      </c>
      <c r="R73" s="186">
        <v>44195</v>
      </c>
      <c r="S73" s="275" t="s">
        <v>184</v>
      </c>
      <c r="T73" s="269">
        <f>SUM('[1]субсидия'!$C$112:$C$114)</f>
        <v>6679257.55</v>
      </c>
      <c r="U73" s="333">
        <v>6449188.8</v>
      </c>
      <c r="V73" s="329"/>
    </row>
    <row r="74" spans="1:22" s="202" customFormat="1" ht="15">
      <c r="A74" s="179">
        <f>#N/A</f>
        <v>42</v>
      </c>
      <c r="B74" s="206" t="s">
        <v>382</v>
      </c>
      <c r="C74" s="181">
        <v>1989</v>
      </c>
      <c r="D74" s="208"/>
      <c r="E74" s="208" t="s">
        <v>183</v>
      </c>
      <c r="F74" s="180">
        <v>9</v>
      </c>
      <c r="G74" s="180">
        <v>6</v>
      </c>
      <c r="H74" s="274">
        <v>6</v>
      </c>
      <c r="I74" s="185">
        <v>12931.6</v>
      </c>
      <c r="J74" s="185">
        <v>11605.6</v>
      </c>
      <c r="K74" s="185">
        <v>11605.6</v>
      </c>
      <c r="L74" s="181">
        <v>672</v>
      </c>
      <c r="M74" s="280">
        <f>#N/A</f>
        <v>14431215.09</v>
      </c>
      <c r="N74" s="280">
        <f>#N/A</f>
        <v>9397604.349</v>
      </c>
      <c r="O74" s="280">
        <f>#N/A</f>
        <v>4027544.721</v>
      </c>
      <c r="P74" s="336">
        <v>386746.01999999996</v>
      </c>
      <c r="Q74" s="269">
        <v>619320</v>
      </c>
      <c r="R74" s="186">
        <v>44195</v>
      </c>
      <c r="S74" s="275" t="s">
        <v>184</v>
      </c>
      <c r="T74" s="269">
        <f>SUM('[1]субсидия'!$C$121:$C$126)</f>
        <v>13425149.07</v>
      </c>
      <c r="U74" s="333">
        <v>13002699.780000001</v>
      </c>
      <c r="V74" s="329"/>
    </row>
    <row r="75" spans="1:22" s="202" customFormat="1" ht="15">
      <c r="A75" s="179">
        <f>#N/A</f>
        <v>43</v>
      </c>
      <c r="B75" s="206" t="s">
        <v>383</v>
      </c>
      <c r="C75" s="181">
        <v>1990</v>
      </c>
      <c r="D75" s="208"/>
      <c r="E75" s="208" t="s">
        <v>183</v>
      </c>
      <c r="F75" s="180">
        <v>9</v>
      </c>
      <c r="G75" s="180">
        <v>6</v>
      </c>
      <c r="H75" s="274">
        <v>6</v>
      </c>
      <c r="I75" s="185">
        <v>13306</v>
      </c>
      <c r="J75" s="185">
        <v>11684.2</v>
      </c>
      <c r="K75" s="185">
        <v>11684.2</v>
      </c>
      <c r="L75" s="181">
        <v>637</v>
      </c>
      <c r="M75" s="280">
        <f>#N/A</f>
        <v>14456101.039999997</v>
      </c>
      <c r="N75" s="280">
        <f>#N/A</f>
        <v>9415024.513999999</v>
      </c>
      <c r="O75" s="280">
        <f>#N/A</f>
        <v>4035010.5059999996</v>
      </c>
      <c r="P75" s="336">
        <v>386746.01999999996</v>
      </c>
      <c r="Q75" s="269">
        <v>619320</v>
      </c>
      <c r="R75" s="186">
        <v>44195</v>
      </c>
      <c r="S75" s="275" t="s">
        <v>184</v>
      </c>
      <c r="T75" s="269">
        <f>SUM('[1]субсидия'!$C$115:$C$120)</f>
        <v>13450035.02</v>
      </c>
      <c r="U75" s="333">
        <v>12997418.040000001</v>
      </c>
      <c r="V75" s="329"/>
    </row>
    <row r="76" spans="1:22" s="202" customFormat="1" ht="15">
      <c r="A76" s="179">
        <f>#N/A</f>
        <v>44</v>
      </c>
      <c r="B76" s="206" t="s">
        <v>384</v>
      </c>
      <c r="C76" s="217">
        <v>1991</v>
      </c>
      <c r="D76" s="208"/>
      <c r="E76" s="208" t="s">
        <v>183</v>
      </c>
      <c r="F76" s="180">
        <v>9</v>
      </c>
      <c r="G76" s="180">
        <v>6</v>
      </c>
      <c r="H76" s="274">
        <v>6</v>
      </c>
      <c r="I76" s="185">
        <v>13813</v>
      </c>
      <c r="J76" s="185">
        <v>11956.8</v>
      </c>
      <c r="K76" s="185">
        <v>11956.8</v>
      </c>
      <c r="L76" s="181">
        <v>545</v>
      </c>
      <c r="M76" s="280">
        <f>#N/A</f>
        <v>16517270.509999996</v>
      </c>
      <c r="N76" s="280">
        <f>#N/A</f>
        <v>10860573.142999997</v>
      </c>
      <c r="O76" s="280">
        <f>#N/A</f>
        <v>4654531.346999999</v>
      </c>
      <c r="P76" s="336">
        <v>386746.02</v>
      </c>
      <c r="Q76" s="269">
        <v>615420</v>
      </c>
      <c r="R76" s="186">
        <v>44195</v>
      </c>
      <c r="S76" s="275" t="s">
        <v>184</v>
      </c>
      <c r="T76" s="269">
        <f>SUM('[1]субсидия'!$C$130:$C$135)</f>
        <v>15515104.489999998</v>
      </c>
      <c r="U76" s="333">
        <v>15141558.680000002</v>
      </c>
      <c r="V76" s="329"/>
    </row>
    <row r="77" spans="1:22" s="202" customFormat="1" ht="15">
      <c r="A77" s="179">
        <f>#N/A</f>
        <v>45</v>
      </c>
      <c r="B77" s="206" t="s">
        <v>385</v>
      </c>
      <c r="C77" s="217">
        <v>1991</v>
      </c>
      <c r="D77" s="208"/>
      <c r="E77" s="208" t="s">
        <v>183</v>
      </c>
      <c r="F77" s="180">
        <v>9</v>
      </c>
      <c r="G77" s="180">
        <v>6</v>
      </c>
      <c r="H77" s="274">
        <v>6</v>
      </c>
      <c r="I77" s="185">
        <v>12974.2</v>
      </c>
      <c r="J77" s="185">
        <v>11610.7</v>
      </c>
      <c r="K77" s="185">
        <v>11610.7</v>
      </c>
      <c r="L77" s="181">
        <v>689</v>
      </c>
      <c r="M77" s="280">
        <f>#N/A</f>
        <v>16497571.760000002</v>
      </c>
      <c r="N77" s="280">
        <f>#N/A</f>
        <v>10846784.018000001</v>
      </c>
      <c r="O77" s="280">
        <f>#N/A</f>
        <v>4648621.722</v>
      </c>
      <c r="P77" s="336">
        <v>386746.02</v>
      </c>
      <c r="Q77" s="269">
        <v>615420</v>
      </c>
      <c r="R77" s="186">
        <v>44195</v>
      </c>
      <c r="S77" s="275" t="s">
        <v>184</v>
      </c>
      <c r="T77" s="269">
        <f>SUM('[1]субсидия'!$C$136:$C$141)</f>
        <v>15495405.740000002</v>
      </c>
      <c r="U77" s="333">
        <v>15129576.899999999</v>
      </c>
      <c r="V77" s="329"/>
    </row>
    <row r="78" spans="1:22" s="202" customFormat="1" ht="15">
      <c r="A78" s="179">
        <f>#N/A</f>
        <v>46</v>
      </c>
      <c r="B78" s="206" t="s">
        <v>386</v>
      </c>
      <c r="C78" s="217">
        <v>1992</v>
      </c>
      <c r="D78" s="208"/>
      <c r="E78" s="208" t="s">
        <v>183</v>
      </c>
      <c r="F78" s="180">
        <v>9</v>
      </c>
      <c r="G78" s="180">
        <v>6</v>
      </c>
      <c r="H78" s="274">
        <v>6</v>
      </c>
      <c r="I78" s="185">
        <v>13606.5</v>
      </c>
      <c r="J78" s="185">
        <v>11983.3</v>
      </c>
      <c r="K78" s="185">
        <v>11983.3</v>
      </c>
      <c r="L78" s="181">
        <v>556</v>
      </c>
      <c r="M78" s="280">
        <f>#N/A</f>
        <v>13858234.649999999</v>
      </c>
      <c r="N78" s="280">
        <f>#N/A</f>
        <v>9019720.730999999</v>
      </c>
      <c r="O78" s="280">
        <f>#N/A</f>
        <v>3865594.599</v>
      </c>
      <c r="P78" s="336">
        <v>388699.31999999995</v>
      </c>
      <c r="Q78" s="269">
        <v>584220</v>
      </c>
      <c r="R78" s="186">
        <v>44195</v>
      </c>
      <c r="S78" s="275" t="s">
        <v>184</v>
      </c>
      <c r="T78" s="269">
        <f>SUM('[1]субсидия'!$C$148:$C$153)</f>
        <v>12885315.33</v>
      </c>
      <c r="U78" s="333">
        <v>12584858.450000001</v>
      </c>
      <c r="V78" s="329"/>
    </row>
    <row r="79" spans="1:22" s="202" customFormat="1" ht="15">
      <c r="A79" s="179">
        <f>#N/A</f>
        <v>47</v>
      </c>
      <c r="B79" s="206" t="s">
        <v>387</v>
      </c>
      <c r="C79" s="217">
        <v>1993</v>
      </c>
      <c r="D79" s="208"/>
      <c r="E79" s="208" t="s">
        <v>183</v>
      </c>
      <c r="F79" s="180">
        <v>9</v>
      </c>
      <c r="G79" s="180">
        <v>3</v>
      </c>
      <c r="H79" s="274">
        <v>3</v>
      </c>
      <c r="I79" s="185">
        <v>6134.2</v>
      </c>
      <c r="J79" s="185">
        <v>5360</v>
      </c>
      <c r="K79" s="185">
        <v>5360</v>
      </c>
      <c r="L79" s="181">
        <v>255</v>
      </c>
      <c r="M79" s="280">
        <f>#N/A</f>
        <v>8267988.7299999995</v>
      </c>
      <c r="N79" s="280">
        <f>#N/A</f>
        <v>5436834.004</v>
      </c>
      <c r="O79" s="280">
        <f>#N/A</f>
        <v>2330071.716</v>
      </c>
      <c r="P79" s="336">
        <v>193373.01</v>
      </c>
      <c r="Q79" s="269">
        <v>307710</v>
      </c>
      <c r="R79" s="186">
        <v>44195</v>
      </c>
      <c r="S79" s="275" t="s">
        <v>184</v>
      </c>
      <c r="T79" s="269">
        <f>SUM('[1]субсидия'!$C$127:$C$129)</f>
        <v>7766905.720000001</v>
      </c>
      <c r="U79" s="333">
        <v>7513034.57</v>
      </c>
      <c r="V79" s="329"/>
    </row>
    <row r="80" spans="1:22" s="202" customFormat="1" ht="15">
      <c r="A80" s="179">
        <f>#N/A</f>
        <v>48</v>
      </c>
      <c r="B80" s="206" t="s">
        <v>388</v>
      </c>
      <c r="C80" s="217">
        <v>1994</v>
      </c>
      <c r="D80" s="208"/>
      <c r="E80" s="208" t="s">
        <v>183</v>
      </c>
      <c r="F80" s="180">
        <v>9</v>
      </c>
      <c r="G80" s="180">
        <v>3</v>
      </c>
      <c r="H80" s="274">
        <v>3</v>
      </c>
      <c r="I80" s="185">
        <v>6826</v>
      </c>
      <c r="J80" s="185">
        <v>5929</v>
      </c>
      <c r="K80" s="185">
        <v>5929</v>
      </c>
      <c r="L80" s="181">
        <v>312</v>
      </c>
      <c r="M80" s="280">
        <f>#N/A</f>
        <v>7435441.180000001</v>
      </c>
      <c r="N80" s="280">
        <f>#N/A</f>
        <v>4856302.423</v>
      </c>
      <c r="O80" s="280">
        <f>#N/A</f>
        <v>2081272.4670000002</v>
      </c>
      <c r="P80" s="336">
        <v>205756.28999999998</v>
      </c>
      <c r="Q80" s="269">
        <v>292110</v>
      </c>
      <c r="R80" s="186">
        <v>44195</v>
      </c>
      <c r="S80" s="275" t="s">
        <v>184</v>
      </c>
      <c r="T80" s="269">
        <f>SUM('[1]субсидия'!$C$154:$C$156)</f>
        <v>6937574.890000001</v>
      </c>
      <c r="U80" s="333">
        <v>6727758.75</v>
      </c>
      <c r="V80" s="329"/>
    </row>
    <row r="81" spans="1:22" s="202" customFormat="1" ht="15">
      <c r="A81" s="179">
        <f>#N/A</f>
        <v>49</v>
      </c>
      <c r="B81" s="206" t="s">
        <v>389</v>
      </c>
      <c r="C81" s="217">
        <v>1988</v>
      </c>
      <c r="D81" s="208"/>
      <c r="E81" s="208" t="s">
        <v>183</v>
      </c>
      <c r="F81" s="180">
        <v>9</v>
      </c>
      <c r="G81" s="180">
        <v>6</v>
      </c>
      <c r="H81" s="274">
        <v>6</v>
      </c>
      <c r="I81" s="185">
        <v>13189.6</v>
      </c>
      <c r="J81" s="185">
        <v>11827.5</v>
      </c>
      <c r="K81" s="185">
        <v>11827.5</v>
      </c>
      <c r="L81" s="181">
        <v>720</v>
      </c>
      <c r="M81" s="280">
        <f>#N/A</f>
        <v>13850878.929999998</v>
      </c>
      <c r="N81" s="280">
        <f>#N/A</f>
        <v>9014571.726999998</v>
      </c>
      <c r="O81" s="280">
        <f>#N/A</f>
        <v>3863387.8829999994</v>
      </c>
      <c r="P81" s="336">
        <v>388699.31999999995</v>
      </c>
      <c r="Q81" s="269">
        <v>584220</v>
      </c>
      <c r="R81" s="186">
        <v>44195</v>
      </c>
      <c r="S81" s="275" t="s">
        <v>184</v>
      </c>
      <c r="T81" s="269">
        <f>SUM('[1]субсидия'!$C$142:$C$147)</f>
        <v>12877959.61</v>
      </c>
      <c r="U81" s="333">
        <v>12582772.87</v>
      </c>
      <c r="V81" s="329"/>
    </row>
    <row r="82" spans="1:22" s="202" customFormat="1" ht="15">
      <c r="A82" s="179">
        <f>#N/A</f>
        <v>50</v>
      </c>
      <c r="B82" s="337" t="s">
        <v>390</v>
      </c>
      <c r="C82" s="217">
        <v>1994</v>
      </c>
      <c r="D82" s="208"/>
      <c r="E82" s="208" t="s">
        <v>183</v>
      </c>
      <c r="F82" s="180">
        <v>10</v>
      </c>
      <c r="G82" s="180">
        <v>3</v>
      </c>
      <c r="H82" s="274">
        <v>3</v>
      </c>
      <c r="I82" s="185">
        <v>6819.7</v>
      </c>
      <c r="J82" s="185">
        <v>5931.84</v>
      </c>
      <c r="K82" s="185">
        <v>5931.84</v>
      </c>
      <c r="L82" s="181">
        <v>294</v>
      </c>
      <c r="M82" s="280">
        <f>#N/A</f>
        <v>8530002.5</v>
      </c>
      <c r="N82" s="280">
        <f>#N/A</f>
        <v>5623219.112</v>
      </c>
      <c r="O82" s="280">
        <f>#N/A</f>
        <v>2409951.048</v>
      </c>
      <c r="P82" s="336">
        <v>204722.34</v>
      </c>
      <c r="Q82" s="269">
        <v>292110</v>
      </c>
      <c r="R82" s="186">
        <v>44195</v>
      </c>
      <c r="S82" s="275" t="s">
        <v>184</v>
      </c>
      <c r="T82" s="269">
        <f>SUM('[1]субсидия'!$C$157:$C$159)</f>
        <v>8033170.16</v>
      </c>
      <c r="U82" s="333">
        <v>7799936.27</v>
      </c>
      <c r="V82" s="329"/>
    </row>
    <row r="83" spans="1:22" s="202" customFormat="1" ht="15">
      <c r="A83" s="179">
        <f>#N/A</f>
        <v>51</v>
      </c>
      <c r="B83" s="337" t="s">
        <v>391</v>
      </c>
      <c r="C83" s="217">
        <v>1994</v>
      </c>
      <c r="D83" s="208"/>
      <c r="E83" s="208" t="s">
        <v>183</v>
      </c>
      <c r="F83" s="180">
        <v>10</v>
      </c>
      <c r="G83" s="180">
        <v>3</v>
      </c>
      <c r="H83" s="274">
        <v>3</v>
      </c>
      <c r="I83" s="185">
        <v>7475.8</v>
      </c>
      <c r="J83" s="185">
        <v>6791.5</v>
      </c>
      <c r="K83" s="185">
        <v>6791.5</v>
      </c>
      <c r="L83" s="181">
        <v>331</v>
      </c>
      <c r="M83" s="280">
        <f>#N/A</f>
        <v>8596245.669999998</v>
      </c>
      <c r="N83" s="280">
        <f>#N/A</f>
        <v>5669589.330999999</v>
      </c>
      <c r="O83" s="280">
        <f>#N/A</f>
        <v>2429823.999</v>
      </c>
      <c r="P83" s="336">
        <v>204722.34</v>
      </c>
      <c r="Q83" s="269">
        <v>292110</v>
      </c>
      <c r="R83" s="186">
        <v>44195</v>
      </c>
      <c r="S83" s="275" t="s">
        <v>184</v>
      </c>
      <c r="T83" s="269">
        <f>SUM('[1]субсидия'!$C$160:$C$162)</f>
        <v>8099413.33</v>
      </c>
      <c r="U83" s="333">
        <v>7846979.75</v>
      </c>
      <c r="V83" s="329"/>
    </row>
    <row r="84" spans="1:22" s="202" customFormat="1" ht="15">
      <c r="A84" s="179">
        <f>#N/A</f>
        <v>52</v>
      </c>
      <c r="B84" s="206" t="s">
        <v>392</v>
      </c>
      <c r="C84" s="217">
        <v>1994</v>
      </c>
      <c r="D84" s="208"/>
      <c r="E84" s="208" t="s">
        <v>183</v>
      </c>
      <c r="F84" s="180">
        <v>10</v>
      </c>
      <c r="G84" s="180">
        <v>3</v>
      </c>
      <c r="H84" s="274">
        <v>3</v>
      </c>
      <c r="I84" s="185">
        <v>7464.26</v>
      </c>
      <c r="J84" s="185">
        <v>6736.96</v>
      </c>
      <c r="K84" s="185">
        <v>6736.96</v>
      </c>
      <c r="L84" s="181">
        <v>360</v>
      </c>
      <c r="M84" s="280">
        <f>#N/A</f>
        <v>8576914.63</v>
      </c>
      <c r="N84" s="280">
        <f>#N/A</f>
        <v>5656057.603</v>
      </c>
      <c r="O84" s="280">
        <f>#N/A</f>
        <v>2424024.6870000004</v>
      </c>
      <c r="P84" s="336">
        <v>204722.34</v>
      </c>
      <c r="Q84" s="185">
        <v>292110</v>
      </c>
      <c r="R84" s="186">
        <v>44195</v>
      </c>
      <c r="S84" s="275" t="s">
        <v>184</v>
      </c>
      <c r="T84" s="269">
        <f>SUM('[1]субсидия'!$C$163:$C$165)</f>
        <v>8080082.290000001</v>
      </c>
      <c r="U84" s="333">
        <v>7842295.49</v>
      </c>
      <c r="V84" s="329"/>
    </row>
    <row r="85" spans="1:20" ht="15" customHeight="1">
      <c r="A85" s="404" t="s">
        <v>23</v>
      </c>
      <c r="B85" s="405"/>
      <c r="C85" s="274" t="s">
        <v>261</v>
      </c>
      <c r="D85" s="275" t="s">
        <v>261</v>
      </c>
      <c r="E85" s="275" t="s">
        <v>261</v>
      </c>
      <c r="F85" s="275" t="s">
        <v>261</v>
      </c>
      <c r="G85" s="275" t="s">
        <v>261</v>
      </c>
      <c r="H85" s="272">
        <f>SUM(H70:H84)</f>
        <v>67</v>
      </c>
      <c r="I85" s="280">
        <f>#N/A</f>
        <v>153282.26</v>
      </c>
      <c r="J85" s="280">
        <f>#N/A</f>
        <v>135628.3</v>
      </c>
      <c r="K85" s="280">
        <f>#N/A</f>
        <v>135628.3</v>
      </c>
      <c r="L85" s="273">
        <f>#N/A</f>
        <v>6649</v>
      </c>
      <c r="M85" s="280">
        <f>#N/A</f>
        <v>174976549.67</v>
      </c>
      <c r="N85" s="280">
        <f>#N/A</f>
        <v>114441613.475</v>
      </c>
      <c r="O85" s="280">
        <f>#N/A</f>
        <v>49046405.775</v>
      </c>
      <c r="P85" s="280">
        <f>#N/A</f>
        <v>4391700.42</v>
      </c>
      <c r="Q85" s="280">
        <f>#N/A</f>
        <v>7096830</v>
      </c>
      <c r="R85" s="275" t="s">
        <v>261</v>
      </c>
      <c r="S85" s="275" t="s">
        <v>261</v>
      </c>
      <c r="T85" s="280">
        <f>SUM(T70:T84)</f>
        <v>163488019.24999997</v>
      </c>
    </row>
    <row r="86" spans="1:20" ht="15" customHeight="1">
      <c r="A86" s="406" t="s">
        <v>25</v>
      </c>
      <c r="B86" s="407"/>
      <c r="C86" s="282" t="s">
        <v>261</v>
      </c>
      <c r="D86" s="278" t="s">
        <v>261</v>
      </c>
      <c r="E86" s="278" t="s">
        <v>261</v>
      </c>
      <c r="F86" s="278" t="s">
        <v>261</v>
      </c>
      <c r="G86" s="282" t="s">
        <v>261</v>
      </c>
      <c r="H86" s="296">
        <f>H85+H68+H54+H50</f>
        <v>181</v>
      </c>
      <c r="I86" s="276">
        <f>#N/A</f>
        <v>429301.57999999996</v>
      </c>
      <c r="J86" s="276">
        <f>#N/A</f>
        <v>378538.81999999995</v>
      </c>
      <c r="K86" s="276">
        <f>#N/A</f>
        <v>273457.42</v>
      </c>
      <c r="L86" s="296">
        <f>#N/A</f>
        <v>16746</v>
      </c>
      <c r="M86" s="276">
        <f>#N/A</f>
        <v>493295761.5</v>
      </c>
      <c r="N86" s="276">
        <f>#N/A</f>
        <v>322559535.82299995</v>
      </c>
      <c r="O86" s="276">
        <f>#N/A</f>
        <v>138239801.06699997</v>
      </c>
      <c r="P86" s="276">
        <f>#N/A</f>
        <v>11930944.61</v>
      </c>
      <c r="Q86" s="276">
        <f>#N/A</f>
        <v>20565480</v>
      </c>
      <c r="R86" s="278" t="s">
        <v>261</v>
      </c>
      <c r="S86" s="278" t="s">
        <v>261</v>
      </c>
      <c r="T86" s="280">
        <f>T85+T68+T54+T50</f>
        <v>460799336.89</v>
      </c>
    </row>
    <row r="87" spans="1:20" ht="15" customHeight="1">
      <c r="A87" s="411" t="s">
        <v>402</v>
      </c>
      <c r="B87" s="412"/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3"/>
      <c r="T87" s="280"/>
    </row>
    <row r="88" spans="1:20" ht="15" customHeight="1">
      <c r="A88" s="203" t="s">
        <v>454</v>
      </c>
      <c r="B88" s="319"/>
      <c r="C88" s="274"/>
      <c r="D88" s="275"/>
      <c r="E88" s="275"/>
      <c r="F88" s="275"/>
      <c r="G88" s="274"/>
      <c r="H88" s="272"/>
      <c r="I88" s="276"/>
      <c r="J88" s="276"/>
      <c r="K88" s="276"/>
      <c r="L88" s="296"/>
      <c r="M88" s="276"/>
      <c r="N88" s="276"/>
      <c r="O88" s="276"/>
      <c r="P88" s="276"/>
      <c r="Q88" s="276"/>
      <c r="R88" s="278"/>
      <c r="S88" s="278"/>
      <c r="T88" s="280"/>
    </row>
    <row r="89" spans="1:21" ht="15" customHeight="1">
      <c r="A89" s="179">
        <f>A84+1</f>
        <v>53</v>
      </c>
      <c r="B89" s="227" t="s">
        <v>403</v>
      </c>
      <c r="C89" s="209">
        <v>1994</v>
      </c>
      <c r="D89" s="275"/>
      <c r="E89" s="275" t="s">
        <v>450</v>
      </c>
      <c r="F89" s="275">
        <v>9</v>
      </c>
      <c r="G89" s="274">
        <v>1</v>
      </c>
      <c r="H89" s="272">
        <v>1</v>
      </c>
      <c r="I89" s="280">
        <v>2490.5</v>
      </c>
      <c r="J89" s="280">
        <v>2490.5</v>
      </c>
      <c r="K89" s="280">
        <v>2490.5</v>
      </c>
      <c r="L89" s="272">
        <v>73</v>
      </c>
      <c r="M89" s="280">
        <f>#N/A</f>
        <v>2705144.51</v>
      </c>
      <c r="N89" s="280">
        <v>1763395.21</v>
      </c>
      <c r="O89" s="280">
        <v>755740.8</v>
      </c>
      <c r="P89" s="280">
        <v>60674.56</v>
      </c>
      <c r="Q89" s="280">
        <v>125333.94</v>
      </c>
      <c r="R89" s="186">
        <v>44195</v>
      </c>
      <c r="S89" s="275" t="s">
        <v>184</v>
      </c>
      <c r="T89" s="280"/>
      <c r="U89" s="338">
        <v>2508286.57</v>
      </c>
    </row>
    <row r="90" spans="1:21" ht="15" customHeight="1">
      <c r="A90" s="179">
        <f>A89+1</f>
        <v>54</v>
      </c>
      <c r="B90" s="206" t="s">
        <v>404</v>
      </c>
      <c r="C90" s="209">
        <v>1993</v>
      </c>
      <c r="D90" s="210"/>
      <c r="E90" s="215" t="s">
        <v>455</v>
      </c>
      <c r="F90" s="210">
        <v>9</v>
      </c>
      <c r="G90" s="212">
        <v>1</v>
      </c>
      <c r="H90" s="210">
        <v>1</v>
      </c>
      <c r="I90" s="213">
        <v>1568.6</v>
      </c>
      <c r="J90" s="213">
        <v>1568.6</v>
      </c>
      <c r="K90" s="213">
        <v>1464</v>
      </c>
      <c r="L90" s="214">
        <v>91</v>
      </c>
      <c r="M90" s="280">
        <f>#N/A</f>
        <v>2762552.15</v>
      </c>
      <c r="N90" s="280">
        <v>1800932.38</v>
      </c>
      <c r="O90" s="280">
        <v>771828.16</v>
      </c>
      <c r="P90" s="280">
        <v>64457.67</v>
      </c>
      <c r="Q90" s="280">
        <v>125333.94</v>
      </c>
      <c r="R90" s="186">
        <v>44195</v>
      </c>
      <c r="S90" s="275" t="s">
        <v>184</v>
      </c>
      <c r="T90" s="280"/>
      <c r="U90" s="333">
        <v>2537876.26</v>
      </c>
    </row>
    <row r="91" spans="1:21" ht="15" customHeight="1">
      <c r="A91" s="179">
        <f>#N/A</f>
        <v>55</v>
      </c>
      <c r="B91" s="206" t="s">
        <v>406</v>
      </c>
      <c r="C91" s="209">
        <v>1993</v>
      </c>
      <c r="D91" s="210"/>
      <c r="E91" s="211" t="s">
        <v>456</v>
      </c>
      <c r="F91" s="210">
        <v>9</v>
      </c>
      <c r="G91" s="212">
        <v>2</v>
      </c>
      <c r="H91" s="210">
        <v>2</v>
      </c>
      <c r="I91" s="219">
        <v>4017.1</v>
      </c>
      <c r="J91" s="219">
        <v>4017.1</v>
      </c>
      <c r="K91" s="219">
        <v>3842.1</v>
      </c>
      <c r="L91" s="210">
        <v>163</v>
      </c>
      <c r="M91" s="280">
        <f>#N/A</f>
        <v>5401373.2</v>
      </c>
      <c r="N91" s="280">
        <v>3520549.33</v>
      </c>
      <c r="O91" s="280">
        <v>1508806.86</v>
      </c>
      <c r="P91" s="280">
        <v>121349.12</v>
      </c>
      <c r="Q91" s="280">
        <v>250667.89</v>
      </c>
      <c r="R91" s="186">
        <v>44195</v>
      </c>
      <c r="S91" s="275" t="s">
        <v>184</v>
      </c>
      <c r="T91" s="280"/>
      <c r="U91" s="333">
        <v>4995082.92</v>
      </c>
    </row>
    <row r="92" spans="1:21" ht="15" customHeight="1">
      <c r="A92" s="179">
        <f>#N/A</f>
        <v>56</v>
      </c>
      <c r="B92" s="206" t="s">
        <v>405</v>
      </c>
      <c r="C92" s="209">
        <v>1990</v>
      </c>
      <c r="D92" s="210"/>
      <c r="E92" s="211" t="s">
        <v>456</v>
      </c>
      <c r="F92" s="210">
        <v>9</v>
      </c>
      <c r="G92" s="212">
        <v>4</v>
      </c>
      <c r="H92" s="210">
        <v>4</v>
      </c>
      <c r="I92" s="219">
        <v>6372</v>
      </c>
      <c r="J92" s="219">
        <v>6372</v>
      </c>
      <c r="K92" s="219">
        <v>5572.7</v>
      </c>
      <c r="L92" s="210">
        <v>239</v>
      </c>
      <c r="M92" s="280">
        <f>#N/A</f>
        <v>10345825.09</v>
      </c>
      <c r="N92" s="336">
        <v>6734494.62</v>
      </c>
      <c r="O92" s="336">
        <v>2886211.98</v>
      </c>
      <c r="P92" s="185">
        <v>223782.72</v>
      </c>
      <c r="Q92" s="280">
        <v>501335.77</v>
      </c>
      <c r="R92" s="186">
        <v>44195</v>
      </c>
      <c r="S92" s="275" t="s">
        <v>184</v>
      </c>
      <c r="T92" s="280"/>
      <c r="U92" s="333">
        <v>9509030.36</v>
      </c>
    </row>
    <row r="93" spans="1:21" ht="15" customHeight="1">
      <c r="A93" s="179">
        <f>#N/A</f>
        <v>57</v>
      </c>
      <c r="B93" s="206" t="s">
        <v>407</v>
      </c>
      <c r="C93" s="209">
        <v>1994</v>
      </c>
      <c r="D93" s="210"/>
      <c r="E93" s="211" t="s">
        <v>456</v>
      </c>
      <c r="F93" s="210">
        <v>9</v>
      </c>
      <c r="G93" s="212">
        <v>2</v>
      </c>
      <c r="H93" s="210">
        <v>2</v>
      </c>
      <c r="I93" s="219">
        <v>3968.5</v>
      </c>
      <c r="J93" s="219">
        <v>3968.5</v>
      </c>
      <c r="K93" s="219">
        <v>3339.9</v>
      </c>
      <c r="L93" s="210">
        <v>169</v>
      </c>
      <c r="M93" s="281">
        <f>#N/A</f>
        <v>5406840.68</v>
      </c>
      <c r="N93" s="336">
        <v>3524376.56</v>
      </c>
      <c r="O93" s="336">
        <v>1510447.11</v>
      </c>
      <c r="P93" s="339">
        <v>121349.12</v>
      </c>
      <c r="Q93" s="280">
        <v>250667.89</v>
      </c>
      <c r="R93" s="186">
        <v>44195</v>
      </c>
      <c r="S93" s="275" t="s">
        <v>184</v>
      </c>
      <c r="T93" s="280"/>
      <c r="U93" s="333">
        <v>5012699.31</v>
      </c>
    </row>
    <row r="94" spans="1:21" ht="15" customHeight="1">
      <c r="A94" s="179">
        <f>#N/A</f>
        <v>58</v>
      </c>
      <c r="B94" s="206" t="s">
        <v>408</v>
      </c>
      <c r="C94" s="209">
        <v>1994</v>
      </c>
      <c r="D94" s="210"/>
      <c r="E94" s="210" t="s">
        <v>186</v>
      </c>
      <c r="F94" s="210">
        <v>9</v>
      </c>
      <c r="G94" s="212">
        <v>2</v>
      </c>
      <c r="H94" s="210">
        <v>2</v>
      </c>
      <c r="I94" s="219">
        <v>3229.6</v>
      </c>
      <c r="J94" s="219">
        <v>3229.6</v>
      </c>
      <c r="K94" s="219">
        <v>3011.1</v>
      </c>
      <c r="L94" s="210">
        <v>94</v>
      </c>
      <c r="M94" s="281">
        <f>#N/A</f>
        <v>5498195.47</v>
      </c>
      <c r="N94" s="336">
        <v>3583028.56</v>
      </c>
      <c r="O94" s="336">
        <v>1535583.68</v>
      </c>
      <c r="P94" s="340">
        <v>128915.34</v>
      </c>
      <c r="Q94" s="280">
        <v>250667.89</v>
      </c>
      <c r="R94" s="186">
        <v>44195</v>
      </c>
      <c r="S94" s="275" t="s">
        <v>184</v>
      </c>
      <c r="T94" s="280"/>
      <c r="U94" s="333">
        <v>5102840.149999999</v>
      </c>
    </row>
    <row r="95" spans="1:21" ht="30" customHeight="1">
      <c r="A95" s="179">
        <f>#N/A</f>
        <v>59</v>
      </c>
      <c r="B95" s="206" t="s">
        <v>409</v>
      </c>
      <c r="C95" s="209">
        <v>1934</v>
      </c>
      <c r="D95" s="215"/>
      <c r="E95" s="341" t="s">
        <v>457</v>
      </c>
      <c r="F95" s="210" t="s">
        <v>458</v>
      </c>
      <c r="G95" s="212">
        <v>3</v>
      </c>
      <c r="H95" s="210">
        <v>1</v>
      </c>
      <c r="I95" s="213">
        <v>5809.49</v>
      </c>
      <c r="J95" s="342">
        <v>2865.55</v>
      </c>
      <c r="K95" s="219">
        <v>5585.42</v>
      </c>
      <c r="L95" s="210">
        <v>167</v>
      </c>
      <c r="M95" s="281">
        <f>#N/A</f>
        <v>2631533.63</v>
      </c>
      <c r="N95" s="336">
        <v>1733434.4</v>
      </c>
      <c r="O95" s="336">
        <v>742900.46</v>
      </c>
      <c r="P95" s="343">
        <v>57178.77</v>
      </c>
      <c r="Q95" s="280">
        <v>98020</v>
      </c>
      <c r="R95" s="186">
        <v>44195</v>
      </c>
      <c r="S95" s="275" t="s">
        <v>184</v>
      </c>
      <c r="T95" s="280"/>
      <c r="U95" s="333">
        <v>2434100.46</v>
      </c>
    </row>
    <row r="96" spans="1:21" ht="15" customHeight="1">
      <c r="A96" s="179">
        <f>#N/A</f>
        <v>60</v>
      </c>
      <c r="B96" s="206" t="s">
        <v>410</v>
      </c>
      <c r="C96" s="209">
        <v>1989</v>
      </c>
      <c r="D96" s="215"/>
      <c r="E96" s="211" t="s">
        <v>456</v>
      </c>
      <c r="F96" s="210">
        <v>9</v>
      </c>
      <c r="G96" s="212">
        <v>1</v>
      </c>
      <c r="H96" s="210">
        <v>1</v>
      </c>
      <c r="I96" s="219">
        <v>2002.3</v>
      </c>
      <c r="J96" s="219">
        <v>2002.3</v>
      </c>
      <c r="K96" s="219">
        <v>1850.9</v>
      </c>
      <c r="L96" s="210">
        <v>85</v>
      </c>
      <c r="M96" s="281">
        <f>N96+O96+P96+Q96</f>
        <v>2423657.93</v>
      </c>
      <c r="N96" s="336">
        <v>1585259.86</v>
      </c>
      <c r="O96" s="336">
        <v>679397.08</v>
      </c>
      <c r="P96" s="239">
        <v>60980.99</v>
      </c>
      <c r="Q96" s="280">
        <v>98020</v>
      </c>
      <c r="R96" s="186">
        <v>44195</v>
      </c>
      <c r="S96" s="275" t="s">
        <v>184</v>
      </c>
      <c r="T96" s="280"/>
      <c r="U96" s="333">
        <v>2232668.06</v>
      </c>
    </row>
    <row r="97" spans="1:21" ht="15" customHeight="1">
      <c r="A97" s="179">
        <f>#N/A</f>
        <v>61</v>
      </c>
      <c r="B97" s="206" t="s">
        <v>411</v>
      </c>
      <c r="C97" s="209">
        <v>1990</v>
      </c>
      <c r="D97" s="215"/>
      <c r="E97" s="215" t="s">
        <v>186</v>
      </c>
      <c r="F97" s="210">
        <v>9</v>
      </c>
      <c r="G97" s="212">
        <v>2</v>
      </c>
      <c r="H97" s="210">
        <v>2</v>
      </c>
      <c r="I97" s="219">
        <v>4036.8</v>
      </c>
      <c r="J97" s="219">
        <v>4036.8</v>
      </c>
      <c r="K97" s="219">
        <v>3502.6</v>
      </c>
      <c r="L97" s="210">
        <v>173</v>
      </c>
      <c r="M97" s="281">
        <f>#N/A</f>
        <v>4881443.220000001</v>
      </c>
      <c r="N97" s="336">
        <v>3194408.87</v>
      </c>
      <c r="O97" s="336">
        <v>1369032.37</v>
      </c>
      <c r="P97" s="343">
        <v>121961.98</v>
      </c>
      <c r="Q97" s="280">
        <v>196040</v>
      </c>
      <c r="R97" s="186">
        <v>44195</v>
      </c>
      <c r="S97" s="275" t="s">
        <v>184</v>
      </c>
      <c r="T97" s="280"/>
      <c r="U97" s="333">
        <v>4465188.100000001</v>
      </c>
    </row>
    <row r="98" spans="1:21" ht="15" customHeight="1">
      <c r="A98" s="179">
        <f>#N/A</f>
        <v>62</v>
      </c>
      <c r="B98" s="206" t="s">
        <v>412</v>
      </c>
      <c r="C98" s="209">
        <v>1995</v>
      </c>
      <c r="D98" s="215"/>
      <c r="E98" s="215" t="s">
        <v>186</v>
      </c>
      <c r="F98" s="210">
        <v>9</v>
      </c>
      <c r="G98" s="212">
        <v>2</v>
      </c>
      <c r="H98" s="210">
        <v>2</v>
      </c>
      <c r="I98" s="219">
        <v>4031.34</v>
      </c>
      <c r="J98" s="219">
        <v>4031.34</v>
      </c>
      <c r="K98" s="219">
        <v>3919.44</v>
      </c>
      <c r="L98" s="210">
        <v>165</v>
      </c>
      <c r="M98" s="281">
        <f>N98+O98+P98+Q98</f>
        <v>4876422.090000001</v>
      </c>
      <c r="N98" s="336">
        <v>3190894.08</v>
      </c>
      <c r="O98" s="336">
        <v>1367526.03</v>
      </c>
      <c r="P98" s="343">
        <v>121961.98</v>
      </c>
      <c r="Q98" s="280">
        <v>196040</v>
      </c>
      <c r="R98" s="186">
        <v>44195</v>
      </c>
      <c r="S98" s="275" t="s">
        <v>184</v>
      </c>
      <c r="T98" s="280"/>
      <c r="U98" s="333">
        <v>4463076.350000001</v>
      </c>
    </row>
    <row r="99" spans="1:20" ht="15" customHeight="1">
      <c r="A99" s="404" t="s">
        <v>23</v>
      </c>
      <c r="B99" s="405"/>
      <c r="C99" s="274" t="s">
        <v>261</v>
      </c>
      <c r="D99" s="275" t="s">
        <v>261</v>
      </c>
      <c r="E99" s="275" t="s">
        <v>261</v>
      </c>
      <c r="F99" s="275" t="s">
        <v>261</v>
      </c>
      <c r="G99" s="275" t="s">
        <v>261</v>
      </c>
      <c r="H99" s="272">
        <f>SUM(H89:H98)</f>
        <v>18</v>
      </c>
      <c r="I99" s="272">
        <f>#N/A</f>
        <v>37526.229999999996</v>
      </c>
      <c r="J99" s="272">
        <f>#N/A</f>
        <v>34582.28999999999</v>
      </c>
      <c r="K99" s="272">
        <f>#N/A</f>
        <v>34578.66</v>
      </c>
      <c r="L99" s="272">
        <f>#N/A</f>
        <v>1419</v>
      </c>
      <c r="M99" s="281">
        <f>SUM(M89:M98)</f>
        <v>46932987.97</v>
      </c>
      <c r="N99" s="280">
        <f>#N/A</f>
        <v>30630773.869999997</v>
      </c>
      <c r="O99" s="280">
        <f>#N/A</f>
        <v>13127474.53</v>
      </c>
      <c r="P99" s="343">
        <f>#N/A</f>
        <v>1082612.25</v>
      </c>
      <c r="Q99" s="280">
        <f>#N/A</f>
        <v>2092127.3200000003</v>
      </c>
      <c r="R99" s="275" t="s">
        <v>261</v>
      </c>
      <c r="S99" s="275" t="s">
        <v>261</v>
      </c>
      <c r="T99" s="280">
        <f>SUM(T84:T98)</f>
        <v>632367438.43</v>
      </c>
    </row>
    <row r="100" spans="1:20" ht="15" customHeight="1">
      <c r="A100" s="406" t="s">
        <v>27</v>
      </c>
      <c r="B100" s="407"/>
      <c r="C100" s="282" t="s">
        <v>261</v>
      </c>
      <c r="D100" s="278" t="s">
        <v>261</v>
      </c>
      <c r="E100" s="278" t="s">
        <v>261</v>
      </c>
      <c r="F100" s="278" t="s">
        <v>261</v>
      </c>
      <c r="G100" s="282" t="s">
        <v>261</v>
      </c>
      <c r="H100" s="296">
        <f>#N/A</f>
        <v>18</v>
      </c>
      <c r="I100" s="276">
        <f>#N/A</f>
        <v>37526.229999999996</v>
      </c>
      <c r="J100" s="276">
        <f>#N/A</f>
        <v>34582.28999999999</v>
      </c>
      <c r="K100" s="276">
        <f>#N/A</f>
        <v>34578.66</v>
      </c>
      <c r="L100" s="296">
        <f>#N/A</f>
        <v>1419</v>
      </c>
      <c r="M100" s="283">
        <f>#N/A</f>
        <v>46932987.97</v>
      </c>
      <c r="N100" s="276">
        <f>#N/A</f>
        <v>30630773.869999997</v>
      </c>
      <c r="O100" s="276">
        <f>#N/A</f>
        <v>13127474.53</v>
      </c>
      <c r="P100" s="344">
        <f>#N/A</f>
        <v>1082612.25</v>
      </c>
      <c r="Q100" s="276">
        <f>#N/A</f>
        <v>2092127.3200000003</v>
      </c>
      <c r="R100" s="278" t="s">
        <v>261</v>
      </c>
      <c r="S100" s="278" t="s">
        <v>261</v>
      </c>
      <c r="T100" s="280">
        <f>T99+T82+T68+T64</f>
        <v>816806628.68</v>
      </c>
    </row>
    <row r="101" spans="1:20" ht="15" customHeight="1">
      <c r="A101" s="411" t="s">
        <v>413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  <c r="T101" s="280"/>
    </row>
    <row r="102" spans="1:20" ht="15" customHeight="1">
      <c r="A102" s="203" t="s">
        <v>452</v>
      </c>
      <c r="B102" s="319"/>
      <c r="C102" s="274"/>
      <c r="D102" s="275"/>
      <c r="E102" s="275"/>
      <c r="F102" s="275"/>
      <c r="G102" s="274"/>
      <c r="H102" s="272"/>
      <c r="I102" s="276"/>
      <c r="J102" s="276"/>
      <c r="K102" s="276"/>
      <c r="L102" s="296"/>
      <c r="M102" s="281"/>
      <c r="N102" s="276"/>
      <c r="O102" s="276"/>
      <c r="P102" s="344"/>
      <c r="Q102" s="276"/>
      <c r="R102" s="278"/>
      <c r="S102" s="278"/>
      <c r="T102" s="280"/>
    </row>
    <row r="103" spans="1:21" ht="15" customHeight="1">
      <c r="A103" s="179">
        <f>A98+1</f>
        <v>63</v>
      </c>
      <c r="B103" s="206" t="s">
        <v>414</v>
      </c>
      <c r="C103" s="345">
        <v>1989</v>
      </c>
      <c r="D103" s="180"/>
      <c r="E103" s="187" t="s">
        <v>183</v>
      </c>
      <c r="F103" s="180">
        <v>9</v>
      </c>
      <c r="G103" s="181">
        <v>2</v>
      </c>
      <c r="H103" s="180">
        <v>2</v>
      </c>
      <c r="I103" s="185">
        <v>6121.3</v>
      </c>
      <c r="J103" s="185">
        <v>4041.4</v>
      </c>
      <c r="K103" s="185">
        <v>3953.1</v>
      </c>
      <c r="L103" s="180">
        <v>189</v>
      </c>
      <c r="M103" s="280">
        <f>#N/A</f>
        <v>5436606.79</v>
      </c>
      <c r="N103" s="336">
        <v>3542320.37</v>
      </c>
      <c r="O103" s="336">
        <v>1518137.3</v>
      </c>
      <c r="P103" s="280">
        <v>121349.12</v>
      </c>
      <c r="Q103" s="280">
        <v>254800</v>
      </c>
      <c r="R103" s="186">
        <v>44195</v>
      </c>
      <c r="S103" s="275" t="s">
        <v>184</v>
      </c>
      <c r="T103" s="280"/>
      <c r="U103" s="346">
        <v>4905878.9</v>
      </c>
    </row>
    <row r="104" spans="1:21" ht="15" customHeight="1">
      <c r="A104" s="179">
        <f>A103+1</f>
        <v>64</v>
      </c>
      <c r="B104" s="206" t="s">
        <v>415</v>
      </c>
      <c r="C104" s="345">
        <v>1990</v>
      </c>
      <c r="D104" s="180"/>
      <c r="E104" s="187" t="s">
        <v>183</v>
      </c>
      <c r="F104" s="180">
        <v>9</v>
      </c>
      <c r="G104" s="181">
        <v>2</v>
      </c>
      <c r="H104" s="180">
        <v>2</v>
      </c>
      <c r="I104" s="185">
        <v>5784.3</v>
      </c>
      <c r="J104" s="185">
        <v>4017.3</v>
      </c>
      <c r="K104" s="185">
        <v>3925</v>
      </c>
      <c r="L104" s="180">
        <v>203</v>
      </c>
      <c r="M104" s="280">
        <f>#N/A</f>
        <v>5409276.31</v>
      </c>
      <c r="N104" s="336">
        <v>3523189.03</v>
      </c>
      <c r="O104" s="336">
        <v>1509938.16</v>
      </c>
      <c r="P104" s="280">
        <v>121349.12</v>
      </c>
      <c r="Q104" s="280">
        <v>254800</v>
      </c>
      <c r="R104" s="186">
        <v>44195</v>
      </c>
      <c r="S104" s="275" t="s">
        <v>184</v>
      </c>
      <c r="T104" s="280"/>
      <c r="U104" s="346">
        <v>4895310.79</v>
      </c>
    </row>
    <row r="105" spans="1:21" ht="15" customHeight="1">
      <c r="A105" s="179">
        <f>A104+1</f>
        <v>65</v>
      </c>
      <c r="B105" s="206" t="s">
        <v>416</v>
      </c>
      <c r="C105" s="345">
        <v>1991</v>
      </c>
      <c r="D105" s="180"/>
      <c r="E105" s="187" t="s">
        <v>183</v>
      </c>
      <c r="F105" s="180">
        <v>9</v>
      </c>
      <c r="G105" s="181">
        <v>2</v>
      </c>
      <c r="H105" s="180">
        <v>2</v>
      </c>
      <c r="I105" s="185">
        <v>5859.5</v>
      </c>
      <c r="J105" s="185">
        <v>3957.3</v>
      </c>
      <c r="K105" s="185">
        <v>3611.3</v>
      </c>
      <c r="L105" s="180">
        <v>192</v>
      </c>
      <c r="M105" s="280">
        <f>#N/A</f>
        <v>5436428.33</v>
      </c>
      <c r="N105" s="336">
        <v>3542195.45</v>
      </c>
      <c r="O105" s="336">
        <v>1518083.76</v>
      </c>
      <c r="P105" s="280">
        <v>121349.12</v>
      </c>
      <c r="Q105" s="280">
        <v>254800</v>
      </c>
      <c r="R105" s="186">
        <v>44195</v>
      </c>
      <c r="S105" s="275" t="s">
        <v>184</v>
      </c>
      <c r="T105" s="280"/>
      <c r="U105" s="346">
        <v>4857475.13</v>
      </c>
    </row>
    <row r="106" spans="1:21" ht="15" customHeight="1">
      <c r="A106" s="179">
        <f>A105+1</f>
        <v>66</v>
      </c>
      <c r="B106" s="206" t="s">
        <v>417</v>
      </c>
      <c r="C106" s="345">
        <v>1989</v>
      </c>
      <c r="D106" s="180"/>
      <c r="E106" s="187" t="s">
        <v>183</v>
      </c>
      <c r="F106" s="180">
        <v>9</v>
      </c>
      <c r="G106" s="181">
        <v>2</v>
      </c>
      <c r="H106" s="180">
        <v>2</v>
      </c>
      <c r="I106" s="185">
        <v>5953.3</v>
      </c>
      <c r="J106" s="185">
        <v>3980</v>
      </c>
      <c r="K106" s="185">
        <v>3782.5</v>
      </c>
      <c r="L106" s="180">
        <v>203</v>
      </c>
      <c r="M106" s="280">
        <f>#N/A</f>
        <v>5435587.2</v>
      </c>
      <c r="N106" s="336">
        <v>3541606.66</v>
      </c>
      <c r="O106" s="336">
        <v>1517831.42</v>
      </c>
      <c r="P106" s="280">
        <v>121349.12</v>
      </c>
      <c r="Q106" s="280">
        <v>254800</v>
      </c>
      <c r="R106" s="186">
        <v>44195</v>
      </c>
      <c r="S106" s="275" t="s">
        <v>184</v>
      </c>
      <c r="T106" s="280"/>
      <c r="U106" s="346">
        <v>4902465.09</v>
      </c>
    </row>
    <row r="107" spans="1:21" ht="15" customHeight="1">
      <c r="A107" s="179">
        <f>A106+1</f>
        <v>67</v>
      </c>
      <c r="B107" s="206" t="s">
        <v>418</v>
      </c>
      <c r="C107" s="345" t="s">
        <v>459</v>
      </c>
      <c r="D107" s="180"/>
      <c r="E107" s="187" t="s">
        <v>183</v>
      </c>
      <c r="F107" s="180">
        <v>7</v>
      </c>
      <c r="G107" s="181">
        <v>2</v>
      </c>
      <c r="H107" s="180">
        <v>2</v>
      </c>
      <c r="I107" s="185">
        <v>5070.5</v>
      </c>
      <c r="J107" s="185">
        <v>3137</v>
      </c>
      <c r="K107" s="185">
        <v>3081.9</v>
      </c>
      <c r="L107" s="180">
        <v>158</v>
      </c>
      <c r="M107" s="280">
        <f>#N/A</f>
        <v>5131796.55</v>
      </c>
      <c r="N107" s="336">
        <v>3339545.89</v>
      </c>
      <c r="O107" s="336">
        <v>1431233.96</v>
      </c>
      <c r="P107" s="280">
        <v>106216.7</v>
      </c>
      <c r="Q107" s="280">
        <v>254800</v>
      </c>
      <c r="R107" s="186">
        <v>44195</v>
      </c>
      <c r="S107" s="275" t="s">
        <v>184</v>
      </c>
      <c r="T107" s="280"/>
      <c r="U107" s="346">
        <v>4545488.75</v>
      </c>
    </row>
    <row r="108" spans="1:20" ht="15" customHeight="1">
      <c r="A108" s="404" t="s">
        <v>23</v>
      </c>
      <c r="B108" s="405"/>
      <c r="C108" s="274" t="s">
        <v>261</v>
      </c>
      <c r="D108" s="275" t="s">
        <v>261</v>
      </c>
      <c r="E108" s="275" t="s">
        <v>261</v>
      </c>
      <c r="F108" s="275" t="s">
        <v>261</v>
      </c>
      <c r="G108" s="275" t="s">
        <v>261</v>
      </c>
      <c r="H108" s="272">
        <f>#N/A</f>
        <v>10</v>
      </c>
      <c r="I108" s="280">
        <f>#N/A</f>
        <v>28788.899999999998</v>
      </c>
      <c r="J108" s="280">
        <f>#N/A</f>
        <v>19133</v>
      </c>
      <c r="K108" s="280">
        <f>#N/A</f>
        <v>18353.800000000003</v>
      </c>
      <c r="L108" s="272">
        <f>#N/A</f>
        <v>945</v>
      </c>
      <c r="M108" s="347">
        <f>#N/A</f>
        <v>26849695.18</v>
      </c>
      <c r="N108" s="347">
        <f>#N/A</f>
        <v>17488857.400000002</v>
      </c>
      <c r="O108" s="347">
        <f>#N/A</f>
        <v>7495224.6</v>
      </c>
      <c r="P108" s="347">
        <f>#N/A</f>
        <v>591613.1799999999</v>
      </c>
      <c r="Q108" s="347">
        <f>#N/A</f>
        <v>1274000</v>
      </c>
      <c r="R108" s="186">
        <v>44195</v>
      </c>
      <c r="S108" s="275" t="s">
        <v>184</v>
      </c>
      <c r="T108" s="280">
        <f>SUM(T93:T107)</f>
        <v>1449174067.11</v>
      </c>
    </row>
    <row r="109" spans="1:20" ht="15" customHeight="1">
      <c r="A109" s="406" t="s">
        <v>419</v>
      </c>
      <c r="B109" s="407"/>
      <c r="C109" s="282" t="s">
        <v>261</v>
      </c>
      <c r="D109" s="278" t="s">
        <v>261</v>
      </c>
      <c r="E109" s="278" t="s">
        <v>261</v>
      </c>
      <c r="F109" s="278" t="s">
        <v>261</v>
      </c>
      <c r="G109" s="282" t="s">
        <v>261</v>
      </c>
      <c r="H109" s="276">
        <f>#N/A</f>
        <v>10</v>
      </c>
      <c r="I109" s="276">
        <f>#N/A</f>
        <v>28788.899999999998</v>
      </c>
      <c r="J109" s="276">
        <f>#N/A</f>
        <v>19133</v>
      </c>
      <c r="K109" s="276">
        <f>#N/A</f>
        <v>18353.800000000003</v>
      </c>
      <c r="L109" s="296">
        <f>#N/A</f>
        <v>945</v>
      </c>
      <c r="M109" s="283">
        <f>#N/A</f>
        <v>26849695.18</v>
      </c>
      <c r="N109" s="276">
        <f>#N/A</f>
        <v>17488857.400000002</v>
      </c>
      <c r="O109" s="276">
        <f>#N/A</f>
        <v>7495224.6</v>
      </c>
      <c r="P109" s="344">
        <f>#N/A</f>
        <v>591613.1799999999</v>
      </c>
      <c r="Q109" s="276">
        <f>#N/A</f>
        <v>1274000</v>
      </c>
      <c r="R109" s="278" t="s">
        <v>261</v>
      </c>
      <c r="S109" s="278" t="s">
        <v>261</v>
      </c>
      <c r="T109" s="280">
        <f>T108+T91+T77+T73</f>
        <v>1471348730.3999999</v>
      </c>
    </row>
    <row r="110" spans="1:20" ht="15" customHeight="1">
      <c r="A110" s="411" t="s">
        <v>31</v>
      </c>
      <c r="B110" s="412"/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  <c r="O110" s="412"/>
      <c r="P110" s="412"/>
      <c r="Q110" s="412"/>
      <c r="R110" s="412"/>
      <c r="S110" s="413"/>
      <c r="T110" s="280"/>
    </row>
    <row r="111" spans="1:20" ht="15" customHeight="1">
      <c r="A111" s="203" t="s">
        <v>565</v>
      </c>
      <c r="B111" s="319"/>
      <c r="C111" s="274"/>
      <c r="D111" s="275"/>
      <c r="E111" s="275"/>
      <c r="F111" s="275"/>
      <c r="G111" s="274"/>
      <c r="H111" s="296"/>
      <c r="I111" s="276"/>
      <c r="J111" s="276"/>
      <c r="K111" s="276"/>
      <c r="L111" s="296"/>
      <c r="M111" s="280"/>
      <c r="N111" s="280"/>
      <c r="O111" s="280"/>
      <c r="P111" s="280"/>
      <c r="Q111" s="280"/>
      <c r="R111" s="278"/>
      <c r="S111" s="278"/>
      <c r="T111" s="280"/>
    </row>
    <row r="112" spans="1:21" ht="15" customHeight="1">
      <c r="A112" s="179">
        <f>A107+1</f>
        <v>68</v>
      </c>
      <c r="B112" s="206" t="s">
        <v>420</v>
      </c>
      <c r="C112" s="217">
        <v>1992</v>
      </c>
      <c r="D112" s="208"/>
      <c r="E112" s="224" t="s">
        <v>190</v>
      </c>
      <c r="F112" s="180">
        <v>9</v>
      </c>
      <c r="G112" s="181">
        <v>4</v>
      </c>
      <c r="H112" s="180">
        <v>4</v>
      </c>
      <c r="I112" s="185">
        <v>8268.77</v>
      </c>
      <c r="J112" s="185">
        <v>8268.77</v>
      </c>
      <c r="K112" s="185">
        <v>7738.41</v>
      </c>
      <c r="L112" s="180">
        <v>351</v>
      </c>
      <c r="M112" s="280">
        <f>N112+O112+P112+Q112</f>
        <v>11157004.549999999</v>
      </c>
      <c r="N112" s="336">
        <v>7279993.89</v>
      </c>
      <c r="O112" s="336">
        <v>3119997.38</v>
      </c>
      <c r="P112" s="280">
        <v>247413.28</v>
      </c>
      <c r="Q112" s="280">
        <v>509600</v>
      </c>
      <c r="R112" s="186">
        <v>44195</v>
      </c>
      <c r="S112" s="275" t="s">
        <v>184</v>
      </c>
      <c r="T112" s="280"/>
      <c r="U112" s="346">
        <v>10299614.4</v>
      </c>
    </row>
    <row r="113" spans="1:21" ht="15" customHeight="1">
      <c r="A113" s="179">
        <f>A112+1</f>
        <v>69</v>
      </c>
      <c r="B113" s="206" t="s">
        <v>421</v>
      </c>
      <c r="C113" s="217">
        <v>1993</v>
      </c>
      <c r="D113" s="208"/>
      <c r="E113" s="224" t="s">
        <v>190</v>
      </c>
      <c r="F113" s="180">
        <v>9</v>
      </c>
      <c r="G113" s="181">
        <v>1</v>
      </c>
      <c r="H113" s="180">
        <v>1</v>
      </c>
      <c r="I113" s="185">
        <v>2084.56</v>
      </c>
      <c r="J113" s="185">
        <v>2084.56</v>
      </c>
      <c r="K113" s="185">
        <v>1634.41</v>
      </c>
      <c r="L113" s="180">
        <v>97</v>
      </c>
      <c r="M113" s="280">
        <f>N113+O113+P113+Q113</f>
        <v>2789250.55</v>
      </c>
      <c r="N113" s="280">
        <v>1819998.06</v>
      </c>
      <c r="O113" s="280">
        <v>779999.17</v>
      </c>
      <c r="P113" s="280">
        <v>61853.32</v>
      </c>
      <c r="Q113" s="280">
        <v>127400</v>
      </c>
      <c r="R113" s="186">
        <v>44195</v>
      </c>
      <c r="S113" s="275" t="s">
        <v>184</v>
      </c>
      <c r="T113" s="280"/>
      <c r="U113" s="346">
        <v>2533593.13</v>
      </c>
    </row>
    <row r="114" spans="1:21" ht="15" customHeight="1">
      <c r="A114" s="179">
        <f>A113+1</f>
        <v>70</v>
      </c>
      <c r="B114" s="206" t="s">
        <v>422</v>
      </c>
      <c r="C114" s="217">
        <v>1992</v>
      </c>
      <c r="D114" s="228"/>
      <c r="E114" s="228" t="s">
        <v>190</v>
      </c>
      <c r="F114" s="187">
        <v>9</v>
      </c>
      <c r="G114" s="217">
        <v>1</v>
      </c>
      <c r="H114" s="187">
        <v>1</v>
      </c>
      <c r="I114" s="185">
        <v>2294.53</v>
      </c>
      <c r="J114" s="185">
        <v>2294.53</v>
      </c>
      <c r="K114" s="185">
        <v>2030.92</v>
      </c>
      <c r="L114" s="180">
        <v>99</v>
      </c>
      <c r="M114" s="280">
        <f>N114+O114+P114+Q114</f>
        <v>2789250.55</v>
      </c>
      <c r="N114" s="280">
        <v>1819998.06</v>
      </c>
      <c r="O114" s="280">
        <v>779999.17</v>
      </c>
      <c r="P114" s="280">
        <v>61853.32</v>
      </c>
      <c r="Q114" s="280">
        <v>127400</v>
      </c>
      <c r="R114" s="186">
        <v>44195</v>
      </c>
      <c r="S114" s="275" t="s">
        <v>184</v>
      </c>
      <c r="T114" s="280"/>
      <c r="U114" s="346">
        <v>2533593.13</v>
      </c>
    </row>
    <row r="115" spans="1:21" ht="15" customHeight="1">
      <c r="A115" s="179">
        <f>A114+1</f>
        <v>71</v>
      </c>
      <c r="B115" s="206" t="s">
        <v>423</v>
      </c>
      <c r="C115" s="217">
        <v>1981</v>
      </c>
      <c r="D115" s="217"/>
      <c r="E115" s="217" t="s">
        <v>190</v>
      </c>
      <c r="F115" s="187">
        <v>9</v>
      </c>
      <c r="G115" s="217">
        <v>4</v>
      </c>
      <c r="H115" s="187">
        <v>4</v>
      </c>
      <c r="I115" s="228">
        <v>8373.15</v>
      </c>
      <c r="J115" s="228">
        <v>8373.15</v>
      </c>
      <c r="K115" s="228">
        <v>6978.52</v>
      </c>
      <c r="L115" s="187">
        <v>383</v>
      </c>
      <c r="M115" s="280">
        <f>N115+O115+P115+Q115</f>
        <v>11156747.02</v>
      </c>
      <c r="N115" s="280">
        <v>7279813.62</v>
      </c>
      <c r="O115" s="280">
        <v>3119920.12</v>
      </c>
      <c r="P115" s="280">
        <v>247413.28</v>
      </c>
      <c r="Q115" s="280">
        <v>509600</v>
      </c>
      <c r="R115" s="186">
        <v>44195</v>
      </c>
      <c r="S115" s="275" t="s">
        <v>184</v>
      </c>
      <c r="T115" s="280"/>
      <c r="U115" s="346">
        <v>10078149.6</v>
      </c>
    </row>
    <row r="116" spans="1:20" ht="15" customHeight="1">
      <c r="A116" s="404" t="s">
        <v>23</v>
      </c>
      <c r="B116" s="405"/>
      <c r="C116" s="274" t="s">
        <v>261</v>
      </c>
      <c r="D116" s="275" t="s">
        <v>261</v>
      </c>
      <c r="E116" s="275" t="s">
        <v>261</v>
      </c>
      <c r="F116" s="275" t="s">
        <v>261</v>
      </c>
      <c r="G116" s="275" t="s">
        <v>261</v>
      </c>
      <c r="H116" s="272">
        <f>#N/A</f>
        <v>10</v>
      </c>
      <c r="I116" s="272">
        <f>#N/A</f>
        <v>21021.010000000002</v>
      </c>
      <c r="J116" s="272">
        <f>#N/A</f>
        <v>21021.010000000002</v>
      </c>
      <c r="K116" s="272">
        <f>#N/A</f>
        <v>18382.260000000002</v>
      </c>
      <c r="L116" s="272">
        <f>#N/A</f>
        <v>930</v>
      </c>
      <c r="M116" s="280">
        <f>#N/A</f>
        <v>27892252.669999998</v>
      </c>
      <c r="N116" s="280">
        <f>SUM(N112:N115)</f>
        <v>18199803.63</v>
      </c>
      <c r="O116" s="280">
        <f>SUM(O112:O115)</f>
        <v>7799915.84</v>
      </c>
      <c r="P116" s="280">
        <f>SUM(P112:P115)</f>
        <v>618533.2</v>
      </c>
      <c r="Q116" s="280">
        <f>SUM(Q112:Q115)</f>
        <v>1274000</v>
      </c>
      <c r="R116" s="275" t="s">
        <v>261</v>
      </c>
      <c r="S116" s="275" t="s">
        <v>261</v>
      </c>
      <c r="T116" s="280">
        <f>SUM(T101:T115)</f>
        <v>2920522797.5099998</v>
      </c>
    </row>
    <row r="117" spans="1:20" ht="15" customHeight="1">
      <c r="A117" s="203" t="s">
        <v>424</v>
      </c>
      <c r="B117" s="319"/>
      <c r="C117" s="274"/>
      <c r="D117" s="275"/>
      <c r="E117" s="275"/>
      <c r="F117" s="275"/>
      <c r="G117" s="274"/>
      <c r="H117" s="296"/>
      <c r="I117" s="276"/>
      <c r="J117" s="276"/>
      <c r="K117" s="276"/>
      <c r="L117" s="296"/>
      <c r="M117" s="281"/>
      <c r="N117" s="276"/>
      <c r="O117" s="276"/>
      <c r="P117" s="344"/>
      <c r="Q117" s="276"/>
      <c r="R117" s="278"/>
      <c r="S117" s="278"/>
      <c r="T117" s="280"/>
    </row>
    <row r="118" spans="1:21" ht="15" customHeight="1">
      <c r="A118" s="179">
        <f>A115+1</f>
        <v>72</v>
      </c>
      <c r="B118" s="206" t="s">
        <v>425</v>
      </c>
      <c r="C118" s="310">
        <v>1984</v>
      </c>
      <c r="D118" s="348"/>
      <c r="E118" s="224" t="s">
        <v>185</v>
      </c>
      <c r="F118" s="349">
        <v>9</v>
      </c>
      <c r="G118" s="310">
        <v>1</v>
      </c>
      <c r="H118" s="180">
        <v>1</v>
      </c>
      <c r="I118" s="350">
        <v>2562.44</v>
      </c>
      <c r="J118" s="350">
        <v>2562.44</v>
      </c>
      <c r="K118" s="350">
        <v>1945.65</v>
      </c>
      <c r="L118" s="349">
        <v>104</v>
      </c>
      <c r="M118" s="280">
        <f>N118+O118+P118+Q118</f>
        <v>2788748.4</v>
      </c>
      <c r="N118" s="280">
        <v>1819646.56</v>
      </c>
      <c r="O118" s="280">
        <v>779848.52</v>
      </c>
      <c r="P118" s="343">
        <v>61853.32</v>
      </c>
      <c r="Q118" s="280">
        <v>127400</v>
      </c>
      <c r="R118" s="186">
        <v>44195</v>
      </c>
      <c r="S118" s="275" t="s">
        <v>184</v>
      </c>
      <c r="T118" s="280"/>
      <c r="U118" s="346">
        <v>2587828.8</v>
      </c>
    </row>
    <row r="119" spans="1:21" ht="15" customHeight="1">
      <c r="A119" s="179">
        <f>A118+1</f>
        <v>73</v>
      </c>
      <c r="B119" s="206" t="s">
        <v>426</v>
      </c>
      <c r="C119" s="181">
        <v>1990</v>
      </c>
      <c r="D119" s="348"/>
      <c r="E119" s="224" t="s">
        <v>185</v>
      </c>
      <c r="F119" s="180">
        <v>9</v>
      </c>
      <c r="G119" s="181">
        <v>1</v>
      </c>
      <c r="H119" s="180">
        <v>1</v>
      </c>
      <c r="I119" s="228">
        <v>2733.35</v>
      </c>
      <c r="J119" s="350">
        <v>2733.35</v>
      </c>
      <c r="K119" s="185">
        <v>2724.2</v>
      </c>
      <c r="L119" s="180">
        <v>129</v>
      </c>
      <c r="M119" s="280">
        <f>N119+O119+P119+Q119</f>
        <v>2789245.85</v>
      </c>
      <c r="N119" s="280">
        <v>1819994.77</v>
      </c>
      <c r="O119" s="280">
        <v>779997.76</v>
      </c>
      <c r="P119" s="343">
        <v>61853.32</v>
      </c>
      <c r="Q119" s="280">
        <v>127400</v>
      </c>
      <c r="R119" s="186">
        <v>44195</v>
      </c>
      <c r="S119" s="275" t="s">
        <v>184</v>
      </c>
      <c r="T119" s="280"/>
      <c r="U119" s="346">
        <v>2595656.4</v>
      </c>
    </row>
    <row r="120" spans="1:21" ht="15" customHeight="1">
      <c r="A120" s="179">
        <f>A119+1</f>
        <v>74</v>
      </c>
      <c r="B120" s="206" t="s">
        <v>427</v>
      </c>
      <c r="C120" s="217">
        <v>1988</v>
      </c>
      <c r="D120" s="348"/>
      <c r="E120" s="228" t="s">
        <v>186</v>
      </c>
      <c r="F120" s="187">
        <v>9</v>
      </c>
      <c r="G120" s="217">
        <v>1</v>
      </c>
      <c r="H120" s="187">
        <v>1</v>
      </c>
      <c r="I120" s="350">
        <v>3090.73</v>
      </c>
      <c r="J120" s="350">
        <v>3090.73</v>
      </c>
      <c r="K120" s="350">
        <v>2002.49</v>
      </c>
      <c r="L120" s="349">
        <v>98</v>
      </c>
      <c r="M120" s="280">
        <f>N120+O120+P120+Q120</f>
        <v>2715622.4200000004</v>
      </c>
      <c r="N120" s="280">
        <v>1770999.55</v>
      </c>
      <c r="O120" s="280">
        <v>758999.81</v>
      </c>
      <c r="P120" s="343">
        <v>58223.06</v>
      </c>
      <c r="Q120" s="280">
        <v>127400</v>
      </c>
      <c r="R120" s="186">
        <v>44195</v>
      </c>
      <c r="S120" s="275" t="s">
        <v>184</v>
      </c>
      <c r="T120" s="280"/>
      <c r="U120" s="346">
        <v>2524048.8</v>
      </c>
    </row>
    <row r="121" spans="1:21" ht="15" customHeight="1">
      <c r="A121" s="179">
        <f>A120+1</f>
        <v>75</v>
      </c>
      <c r="B121" s="206" t="s">
        <v>428</v>
      </c>
      <c r="C121" s="217">
        <v>1981</v>
      </c>
      <c r="D121" s="348"/>
      <c r="E121" s="228" t="s">
        <v>185</v>
      </c>
      <c r="F121" s="187">
        <v>9</v>
      </c>
      <c r="G121" s="217">
        <v>1</v>
      </c>
      <c r="H121" s="187">
        <v>1</v>
      </c>
      <c r="I121" s="350">
        <v>3109.14</v>
      </c>
      <c r="J121" s="350">
        <v>3109.14</v>
      </c>
      <c r="K121" s="350">
        <v>1956.81</v>
      </c>
      <c r="L121" s="349">
        <v>105</v>
      </c>
      <c r="M121" s="280">
        <f>N121+O121+P121+Q121</f>
        <v>2789252.9</v>
      </c>
      <c r="N121" s="280">
        <v>1819999.71</v>
      </c>
      <c r="O121" s="280">
        <v>779999.87</v>
      </c>
      <c r="P121" s="343">
        <v>61853.32</v>
      </c>
      <c r="Q121" s="280">
        <v>127400</v>
      </c>
      <c r="R121" s="186">
        <v>44195</v>
      </c>
      <c r="S121" s="275" t="s">
        <v>184</v>
      </c>
      <c r="T121" s="280"/>
      <c r="U121" s="346">
        <v>2554087.2</v>
      </c>
    </row>
    <row r="122" spans="1:20" ht="15" customHeight="1">
      <c r="A122" s="404" t="s">
        <v>23</v>
      </c>
      <c r="B122" s="405"/>
      <c r="C122" s="274" t="s">
        <v>261</v>
      </c>
      <c r="D122" s="275" t="s">
        <v>261</v>
      </c>
      <c r="E122" s="275" t="s">
        <v>261</v>
      </c>
      <c r="F122" s="275" t="s">
        <v>261</v>
      </c>
      <c r="G122" s="275" t="s">
        <v>261</v>
      </c>
      <c r="H122" s="272">
        <f>#N/A</f>
        <v>4</v>
      </c>
      <c r="I122" s="272">
        <f>#N/A</f>
        <v>11495.66</v>
      </c>
      <c r="J122" s="272">
        <f>#N/A</f>
        <v>11495.66</v>
      </c>
      <c r="K122" s="272">
        <f>#N/A</f>
        <v>8629.15</v>
      </c>
      <c r="L122" s="272">
        <f>#N/A</f>
        <v>436</v>
      </c>
      <c r="M122" s="280">
        <f>#N/A</f>
        <v>11082869.57</v>
      </c>
      <c r="N122" s="280">
        <f>SUM(N118:N121)</f>
        <v>7230640.59</v>
      </c>
      <c r="O122" s="280">
        <f>SUM(O118:O121)</f>
        <v>3098845.96</v>
      </c>
      <c r="P122" s="280">
        <f>SUM(P118:P121)</f>
        <v>243783.02000000002</v>
      </c>
      <c r="Q122" s="280">
        <f>SUM(Q118:Q121)</f>
        <v>509600</v>
      </c>
      <c r="R122" s="275" t="s">
        <v>261</v>
      </c>
      <c r="S122" s="275" t="s">
        <v>261</v>
      </c>
      <c r="T122" s="280">
        <f>SUM(T107:T121)</f>
        <v>5841045595.0199995</v>
      </c>
    </row>
    <row r="123" spans="1:20" ht="15" customHeight="1">
      <c r="A123" s="406" t="s">
        <v>34</v>
      </c>
      <c r="B123" s="407"/>
      <c r="C123" s="282" t="s">
        <v>261</v>
      </c>
      <c r="D123" s="278" t="s">
        <v>261</v>
      </c>
      <c r="E123" s="278" t="s">
        <v>261</v>
      </c>
      <c r="F123" s="278" t="s">
        <v>261</v>
      </c>
      <c r="G123" s="282" t="s">
        <v>261</v>
      </c>
      <c r="H123" s="283">
        <f>#N/A</f>
        <v>14</v>
      </c>
      <c r="I123" s="283">
        <f>#N/A</f>
        <v>32516.670000000002</v>
      </c>
      <c r="J123" s="283">
        <f>#N/A</f>
        <v>32516.670000000002</v>
      </c>
      <c r="K123" s="283">
        <f>#N/A</f>
        <v>27011.410000000003</v>
      </c>
      <c r="L123" s="351">
        <f>#N/A</f>
        <v>1366</v>
      </c>
      <c r="M123" s="283">
        <f>#N/A</f>
        <v>38975122.239999995</v>
      </c>
      <c r="N123" s="283">
        <f>#N/A</f>
        <v>25430444.22</v>
      </c>
      <c r="O123" s="283">
        <f>#N/A</f>
        <v>10898761.8</v>
      </c>
      <c r="P123" s="283">
        <f>#N/A</f>
        <v>862316.22</v>
      </c>
      <c r="Q123" s="283">
        <f>#N/A</f>
        <v>1783600</v>
      </c>
      <c r="R123" s="278" t="s">
        <v>261</v>
      </c>
      <c r="S123" s="278" t="s">
        <v>261</v>
      </c>
      <c r="T123" s="280">
        <f>T116+T99+T85+T81</f>
        <v>3729256214.7999997</v>
      </c>
    </row>
    <row r="124" spans="1:20" ht="15" customHeight="1">
      <c r="A124" s="411" t="s">
        <v>294</v>
      </c>
      <c r="B124" s="412"/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3"/>
      <c r="T124" s="280"/>
    </row>
    <row r="125" spans="1:20" ht="15" customHeight="1">
      <c r="A125" s="203" t="s">
        <v>429</v>
      </c>
      <c r="B125" s="320"/>
      <c r="C125" s="274"/>
      <c r="D125" s="275"/>
      <c r="E125" s="275"/>
      <c r="F125" s="275"/>
      <c r="G125" s="275"/>
      <c r="H125" s="272"/>
      <c r="I125" s="272"/>
      <c r="J125" s="272"/>
      <c r="K125" s="272"/>
      <c r="L125" s="272"/>
      <c r="M125" s="281"/>
      <c r="N125" s="280"/>
      <c r="O125" s="280"/>
      <c r="P125" s="343"/>
      <c r="Q125" s="280"/>
      <c r="R125" s="275"/>
      <c r="S125" s="275"/>
      <c r="T125" s="280"/>
    </row>
    <row r="126" spans="1:21" ht="15" customHeight="1">
      <c r="A126" s="179">
        <f>A121+1</f>
        <v>76</v>
      </c>
      <c r="B126" s="206" t="s">
        <v>430</v>
      </c>
      <c r="C126" s="180">
        <v>1993</v>
      </c>
      <c r="D126" s="352"/>
      <c r="E126" s="180" t="s">
        <v>183</v>
      </c>
      <c r="F126" s="180">
        <v>10</v>
      </c>
      <c r="G126" s="181">
        <v>2</v>
      </c>
      <c r="H126" s="180">
        <v>2</v>
      </c>
      <c r="I126" s="185">
        <v>4753.3</v>
      </c>
      <c r="J126" s="185">
        <v>4753.3</v>
      </c>
      <c r="K126" s="185">
        <v>4472.9</v>
      </c>
      <c r="L126" s="180">
        <v>159</v>
      </c>
      <c r="M126" s="280">
        <f>N126+O126+P126+Q126</f>
        <v>5574294.359999999</v>
      </c>
      <c r="N126" s="280">
        <v>3635225.31</v>
      </c>
      <c r="O126" s="280">
        <v>1557953.71</v>
      </c>
      <c r="P126" s="343">
        <v>128915.34</v>
      </c>
      <c r="Q126" s="280">
        <v>252200</v>
      </c>
      <c r="R126" s="186">
        <v>44195</v>
      </c>
      <c r="S126" s="275" t="s">
        <v>184</v>
      </c>
      <c r="T126" s="280"/>
      <c r="U126" s="346">
        <v>5141387.3100000005</v>
      </c>
    </row>
    <row r="127" spans="1:20" ht="15" customHeight="1">
      <c r="A127" s="404" t="s">
        <v>23</v>
      </c>
      <c r="B127" s="405"/>
      <c r="C127" s="274" t="s">
        <v>261</v>
      </c>
      <c r="D127" s="275" t="s">
        <v>261</v>
      </c>
      <c r="E127" s="275" t="s">
        <v>261</v>
      </c>
      <c r="F127" s="275" t="s">
        <v>261</v>
      </c>
      <c r="G127" s="275" t="s">
        <v>261</v>
      </c>
      <c r="H127" s="272">
        <f>#N/A</f>
        <v>2</v>
      </c>
      <c r="I127" s="272">
        <f>#N/A</f>
        <v>4753.3</v>
      </c>
      <c r="J127" s="272">
        <f>#N/A</f>
        <v>4753.3</v>
      </c>
      <c r="K127" s="272">
        <f>#N/A</f>
        <v>4472.9</v>
      </c>
      <c r="L127" s="272">
        <f>#N/A</f>
        <v>159</v>
      </c>
      <c r="M127" s="280">
        <f>#N/A</f>
        <v>5574294.359999999</v>
      </c>
      <c r="N127" s="280">
        <f>#N/A</f>
        <v>3635225.31</v>
      </c>
      <c r="O127" s="280">
        <f>#N/A</f>
        <v>1557953.71</v>
      </c>
      <c r="P127" s="280">
        <f>#N/A</f>
        <v>128915.34</v>
      </c>
      <c r="Q127" s="280">
        <f>#N/A</f>
        <v>252200</v>
      </c>
      <c r="R127" s="275" t="s">
        <v>261</v>
      </c>
      <c r="S127" s="275" t="s">
        <v>261</v>
      </c>
      <c r="T127" s="280">
        <f>SUM(T112:T126)</f>
        <v>12490824607.329998</v>
      </c>
    </row>
    <row r="128" spans="1:20" ht="15" customHeight="1">
      <c r="A128" s="406" t="s">
        <v>297</v>
      </c>
      <c r="B128" s="407"/>
      <c r="C128" s="282" t="s">
        <v>261</v>
      </c>
      <c r="D128" s="278" t="s">
        <v>261</v>
      </c>
      <c r="E128" s="278" t="s">
        <v>261</v>
      </c>
      <c r="F128" s="278" t="s">
        <v>261</v>
      </c>
      <c r="G128" s="282" t="s">
        <v>261</v>
      </c>
      <c r="H128" s="276">
        <f>#N/A</f>
        <v>2</v>
      </c>
      <c r="I128" s="276">
        <f>#N/A</f>
        <v>4753.3</v>
      </c>
      <c r="J128" s="276">
        <f>#N/A</f>
        <v>4753.3</v>
      </c>
      <c r="K128" s="276">
        <f>#N/A</f>
        <v>4472.9</v>
      </c>
      <c r="L128" s="296">
        <f>#N/A</f>
        <v>159</v>
      </c>
      <c r="M128" s="283">
        <f>#N/A</f>
        <v>5574294.359999999</v>
      </c>
      <c r="N128" s="276">
        <f>#N/A</f>
        <v>3635225.31</v>
      </c>
      <c r="O128" s="276">
        <f>#N/A</f>
        <v>1557953.71</v>
      </c>
      <c r="P128" s="344">
        <f>#N/A</f>
        <v>128915.34</v>
      </c>
      <c r="Q128" s="276">
        <f>#N/A</f>
        <v>252200</v>
      </c>
      <c r="R128" s="278" t="s">
        <v>261</v>
      </c>
      <c r="S128" s="278" t="s">
        <v>261</v>
      </c>
      <c r="T128" s="280">
        <f>T127+T110+T96+T92</f>
        <v>12490824607.329998</v>
      </c>
    </row>
    <row r="129" spans="1:20" ht="15" customHeight="1">
      <c r="A129" s="401" t="s">
        <v>431</v>
      </c>
      <c r="B129" s="402"/>
      <c r="C129" s="402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2"/>
      <c r="P129" s="402"/>
      <c r="Q129" s="402"/>
      <c r="R129" s="402"/>
      <c r="S129" s="403"/>
      <c r="T129" s="280"/>
    </row>
    <row r="130" spans="1:21" ht="15" customHeight="1">
      <c r="A130" s="179">
        <f>A126+1</f>
        <v>77</v>
      </c>
      <c r="B130" s="206" t="s">
        <v>437</v>
      </c>
      <c r="C130" s="217">
        <v>1989</v>
      </c>
      <c r="D130" s="353"/>
      <c r="E130" s="224" t="s">
        <v>185</v>
      </c>
      <c r="F130" s="185" t="s">
        <v>460</v>
      </c>
      <c r="G130" s="187">
        <v>8</v>
      </c>
      <c r="H130" s="197">
        <v>6</v>
      </c>
      <c r="I130" s="185">
        <v>10517.1</v>
      </c>
      <c r="J130" s="185">
        <v>10517.1</v>
      </c>
      <c r="K130" s="228">
        <v>7125.9</v>
      </c>
      <c r="L130" s="354"/>
      <c r="M130" s="280">
        <f>#N/A</f>
        <v>15809610.77</v>
      </c>
      <c r="N130" s="280">
        <v>10298163.49</v>
      </c>
      <c r="O130" s="280">
        <v>4413498.64</v>
      </c>
      <c r="P130" s="336">
        <v>341348.64</v>
      </c>
      <c r="Q130" s="355">
        <v>756600</v>
      </c>
      <c r="R130" s="186">
        <v>44195</v>
      </c>
      <c r="S130" s="275" t="s">
        <v>184</v>
      </c>
      <c r="T130" s="280"/>
      <c r="U130" s="346">
        <v>14466691.84</v>
      </c>
    </row>
    <row r="131" spans="1:21" ht="15" customHeight="1">
      <c r="A131" s="179">
        <f>#N/A</f>
        <v>78</v>
      </c>
      <c r="B131" s="206" t="s">
        <v>436</v>
      </c>
      <c r="C131" s="217">
        <v>1991</v>
      </c>
      <c r="D131" s="356"/>
      <c r="E131" s="224" t="s">
        <v>185</v>
      </c>
      <c r="F131" s="187">
        <v>9</v>
      </c>
      <c r="G131" s="217">
        <v>1</v>
      </c>
      <c r="H131" s="187">
        <v>1</v>
      </c>
      <c r="I131" s="228">
        <v>3207.7</v>
      </c>
      <c r="J131" s="228">
        <v>3207.7</v>
      </c>
      <c r="K131" s="228">
        <v>1960.8</v>
      </c>
      <c r="L131" s="187">
        <v>158</v>
      </c>
      <c r="M131" s="280">
        <f>#N/A</f>
        <v>2791291.02</v>
      </c>
      <c r="N131" s="280">
        <v>1820513.35</v>
      </c>
      <c r="O131" s="280">
        <v>780220</v>
      </c>
      <c r="P131" s="336">
        <v>64457.67</v>
      </c>
      <c r="Q131" s="280">
        <v>126100</v>
      </c>
      <c r="R131" s="186">
        <v>44195</v>
      </c>
      <c r="S131" s="275" t="s">
        <v>184</v>
      </c>
      <c r="T131" s="280"/>
      <c r="U131" s="346">
        <v>2504201.28</v>
      </c>
    </row>
    <row r="132" spans="1:21" ht="15" customHeight="1">
      <c r="A132" s="179">
        <f>#N/A</f>
        <v>79</v>
      </c>
      <c r="B132" s="206" t="s">
        <v>432</v>
      </c>
      <c r="C132" s="217">
        <v>1993</v>
      </c>
      <c r="D132" s="356"/>
      <c r="E132" s="224" t="s">
        <v>186</v>
      </c>
      <c r="F132" s="228">
        <v>9</v>
      </c>
      <c r="G132" s="217">
        <v>4</v>
      </c>
      <c r="H132" s="187">
        <v>4</v>
      </c>
      <c r="I132" s="228">
        <v>8212</v>
      </c>
      <c r="J132" s="228">
        <v>8212</v>
      </c>
      <c r="K132" s="228">
        <v>4889.2</v>
      </c>
      <c r="L132" s="187">
        <v>337</v>
      </c>
      <c r="M132" s="280">
        <f>#N/A</f>
        <v>11025474.84</v>
      </c>
      <c r="N132" s="280">
        <v>7186090.91</v>
      </c>
      <c r="O132" s="280">
        <v>3079753.25</v>
      </c>
      <c r="P132" s="336">
        <v>257830.68</v>
      </c>
      <c r="Q132" s="280">
        <v>501800</v>
      </c>
      <c r="R132" s="186">
        <v>44195</v>
      </c>
      <c r="S132" s="275" t="s">
        <v>184</v>
      </c>
      <c r="T132" s="280"/>
      <c r="U132" s="346">
        <v>10038462</v>
      </c>
    </row>
    <row r="133" spans="1:21" ht="15" customHeight="1">
      <c r="A133" s="179">
        <f>#N/A</f>
        <v>80</v>
      </c>
      <c r="B133" s="206" t="s">
        <v>433</v>
      </c>
      <c r="C133" s="181">
        <v>1993</v>
      </c>
      <c r="D133" s="208"/>
      <c r="E133" s="224" t="s">
        <v>185</v>
      </c>
      <c r="F133" s="185">
        <v>9</v>
      </c>
      <c r="G133" s="181">
        <v>1</v>
      </c>
      <c r="H133" s="180">
        <v>1</v>
      </c>
      <c r="I133" s="185">
        <v>3241.7</v>
      </c>
      <c r="J133" s="185">
        <v>2642.9</v>
      </c>
      <c r="K133" s="185">
        <v>2094.1</v>
      </c>
      <c r="L133" s="180">
        <v>72</v>
      </c>
      <c r="M133" s="280">
        <f>#N/A</f>
        <v>2760156.15</v>
      </c>
      <c r="N133" s="280">
        <v>1799173.94</v>
      </c>
      <c r="O133" s="280">
        <v>771074.54</v>
      </c>
      <c r="P133" s="336">
        <v>64457.67</v>
      </c>
      <c r="Q133" s="280">
        <v>125450</v>
      </c>
      <c r="R133" s="186">
        <v>44195</v>
      </c>
      <c r="S133" s="275" t="s">
        <v>184</v>
      </c>
      <c r="T133" s="280"/>
      <c r="U133" s="346">
        <v>2511540</v>
      </c>
    </row>
    <row r="134" spans="1:21" ht="15" customHeight="1">
      <c r="A134" s="179">
        <f>#N/A</f>
        <v>81</v>
      </c>
      <c r="B134" s="206" t="s">
        <v>434</v>
      </c>
      <c r="C134" s="217">
        <v>1992</v>
      </c>
      <c r="D134" s="357"/>
      <c r="E134" s="224" t="s">
        <v>186</v>
      </c>
      <c r="F134" s="185">
        <v>9</v>
      </c>
      <c r="G134" s="181">
        <v>4</v>
      </c>
      <c r="H134" s="187">
        <v>4</v>
      </c>
      <c r="I134" s="185">
        <v>8341.9</v>
      </c>
      <c r="J134" s="185">
        <v>8341.9</v>
      </c>
      <c r="K134" s="228">
        <v>4802.7</v>
      </c>
      <c r="L134" s="187">
        <v>418</v>
      </c>
      <c r="M134" s="280">
        <f>#N/A</f>
        <v>10706570.74</v>
      </c>
      <c r="N134" s="280">
        <v>6973450.75</v>
      </c>
      <c r="O134" s="280">
        <v>2988621.75</v>
      </c>
      <c r="P134" s="336">
        <v>242698.24</v>
      </c>
      <c r="Q134" s="280">
        <v>501800</v>
      </c>
      <c r="R134" s="186">
        <v>44195</v>
      </c>
      <c r="S134" s="275" t="s">
        <v>184</v>
      </c>
      <c r="T134" s="280"/>
      <c r="U134" s="346">
        <v>9710688</v>
      </c>
    </row>
    <row r="135" spans="1:21" ht="15" customHeight="1">
      <c r="A135" s="179">
        <f>#N/A</f>
        <v>82</v>
      </c>
      <c r="B135" s="206" t="s">
        <v>435</v>
      </c>
      <c r="C135" s="217">
        <v>1992</v>
      </c>
      <c r="D135" s="353"/>
      <c r="E135" s="224" t="s">
        <v>368</v>
      </c>
      <c r="F135" s="185">
        <v>9</v>
      </c>
      <c r="G135" s="181">
        <v>3</v>
      </c>
      <c r="H135" s="187">
        <v>3</v>
      </c>
      <c r="I135" s="185">
        <v>9059.3</v>
      </c>
      <c r="J135" s="185">
        <v>9059.3</v>
      </c>
      <c r="K135" s="228">
        <v>8969.2</v>
      </c>
      <c r="L135" s="187">
        <v>326</v>
      </c>
      <c r="M135" s="280">
        <f>#N/A</f>
        <v>8326804.63</v>
      </c>
      <c r="N135" s="280">
        <v>5429957.13</v>
      </c>
      <c r="O135" s="280">
        <v>2327124.49</v>
      </c>
      <c r="P135" s="336">
        <v>193373.01</v>
      </c>
      <c r="Q135" s="280">
        <v>376350</v>
      </c>
      <c r="R135" s="186">
        <v>44195</v>
      </c>
      <c r="S135" s="275" t="s">
        <v>184</v>
      </c>
      <c r="T135" s="280"/>
      <c r="U135" s="346">
        <v>7663248</v>
      </c>
    </row>
    <row r="136" spans="1:21" ht="15" customHeight="1">
      <c r="A136" s="179">
        <f>#N/A</f>
        <v>83</v>
      </c>
      <c r="B136" s="337" t="s">
        <v>438</v>
      </c>
      <c r="C136" s="217">
        <v>1985</v>
      </c>
      <c r="D136" s="356"/>
      <c r="E136" s="224" t="s">
        <v>185</v>
      </c>
      <c r="F136" s="228" t="s">
        <v>461</v>
      </c>
      <c r="G136" s="217">
        <v>1</v>
      </c>
      <c r="H136" s="187">
        <v>1</v>
      </c>
      <c r="I136" s="228">
        <v>4397.6</v>
      </c>
      <c r="J136" s="228">
        <v>4397.6</v>
      </c>
      <c r="K136" s="228">
        <v>2188.1</v>
      </c>
      <c r="L136" s="187">
        <v>195</v>
      </c>
      <c r="M136" s="280">
        <f>#N/A</f>
        <v>2777200.79</v>
      </c>
      <c r="N136" s="280">
        <v>1811105.18</v>
      </c>
      <c r="O136" s="280">
        <v>776187.94</v>
      </c>
      <c r="P136" s="336">
        <v>64457.67</v>
      </c>
      <c r="Q136" s="280">
        <v>125450</v>
      </c>
      <c r="R136" s="186">
        <v>44195</v>
      </c>
      <c r="S136" s="275" t="s">
        <v>184</v>
      </c>
      <c r="T136" s="280"/>
      <c r="U136" s="346">
        <v>2528542.8</v>
      </c>
    </row>
    <row r="137" spans="1:20" ht="15" customHeight="1">
      <c r="A137" s="404" t="s">
        <v>23</v>
      </c>
      <c r="B137" s="405"/>
      <c r="C137" s="274" t="s">
        <v>261</v>
      </c>
      <c r="D137" s="275" t="s">
        <v>261</v>
      </c>
      <c r="E137" s="275" t="s">
        <v>261</v>
      </c>
      <c r="F137" s="275" t="s">
        <v>261</v>
      </c>
      <c r="G137" s="275" t="s">
        <v>261</v>
      </c>
      <c r="H137" s="272">
        <f>SUM(H130:H136)</f>
        <v>20</v>
      </c>
      <c r="I137" s="272">
        <f>SUM(I135)</f>
        <v>9059.3</v>
      </c>
      <c r="J137" s="272">
        <f>SUM(J135)</f>
        <v>9059.3</v>
      </c>
      <c r="K137" s="272">
        <f>SUM(K135)</f>
        <v>8969.2</v>
      </c>
      <c r="L137" s="272">
        <f>SUM(L135)</f>
        <v>326</v>
      </c>
      <c r="M137" s="358">
        <f>SUM(M130:M136)</f>
        <v>54197108.94</v>
      </c>
      <c r="N137" s="358">
        <f>SUM(N130:N136)</f>
        <v>35318454.75</v>
      </c>
      <c r="O137" s="358">
        <f>SUM(O130:O136)</f>
        <v>15136480.61</v>
      </c>
      <c r="P137" s="358">
        <f>SUM(P130:P136)</f>
        <v>1228623.58</v>
      </c>
      <c r="Q137" s="358">
        <f>SUM(Q130:Q136)</f>
        <v>2513550</v>
      </c>
      <c r="R137" s="275" t="s">
        <v>261</v>
      </c>
      <c r="S137" s="275" t="s">
        <v>261</v>
      </c>
      <c r="T137" s="280"/>
    </row>
    <row r="138" spans="1:21" s="226" customFormat="1" ht="15" customHeight="1">
      <c r="A138" s="406" t="s">
        <v>451</v>
      </c>
      <c r="B138" s="407"/>
      <c r="C138" s="282" t="str">
        <f>C137</f>
        <v>х</v>
      </c>
      <c r="D138" s="282" t="e">
        <f>#N/A</f>
        <v>#N/A</v>
      </c>
      <c r="E138" s="282" t="str">
        <f>#N/A</f>
        <v>х</v>
      </c>
      <c r="F138" s="282" t="str">
        <f>#N/A</f>
        <v>х</v>
      </c>
      <c r="G138" s="282" t="str">
        <f>#N/A</f>
        <v>х</v>
      </c>
      <c r="H138" s="282">
        <f>#N/A</f>
        <v>20</v>
      </c>
      <c r="I138" s="282">
        <f>#N/A</f>
        <v>9059.3</v>
      </c>
      <c r="J138" s="282">
        <f>#N/A</f>
        <v>9059.3</v>
      </c>
      <c r="K138" s="282">
        <f>#N/A</f>
        <v>8969.2</v>
      </c>
      <c r="L138" s="282">
        <f>#N/A</f>
        <v>326</v>
      </c>
      <c r="M138" s="312">
        <f>#N/A</f>
        <v>54197108.94</v>
      </c>
      <c r="N138" s="312">
        <f>#N/A</f>
        <v>35318454.75</v>
      </c>
      <c r="O138" s="312">
        <f>#N/A</f>
        <v>15136480.61</v>
      </c>
      <c r="P138" s="312">
        <f>#N/A</f>
        <v>1228623.58</v>
      </c>
      <c r="Q138" s="312">
        <f>#N/A</f>
        <v>2513550</v>
      </c>
      <c r="R138" s="282" t="str">
        <f>#N/A</f>
        <v>х</v>
      </c>
      <c r="S138" s="282" t="str">
        <f>#N/A</f>
        <v>х</v>
      </c>
      <c r="T138" s="276">
        <f>SUM(T122:T135)</f>
        <v>34551951024.479996</v>
      </c>
      <c r="U138" s="321"/>
    </row>
    <row r="139" spans="1:20" ht="15" customHeight="1">
      <c r="A139" s="401" t="s">
        <v>299</v>
      </c>
      <c r="B139" s="402"/>
      <c r="C139" s="402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  <c r="N139" s="402"/>
      <c r="O139" s="402"/>
      <c r="P139" s="402"/>
      <c r="Q139" s="402"/>
      <c r="R139" s="402"/>
      <c r="S139" s="403"/>
      <c r="T139" s="280"/>
    </row>
    <row r="140" spans="1:21" ht="15" customHeight="1">
      <c r="A140" s="179">
        <f>A136+1</f>
        <v>84</v>
      </c>
      <c r="B140" s="206" t="s">
        <v>439</v>
      </c>
      <c r="C140" s="181">
        <v>1987</v>
      </c>
      <c r="D140" s="208"/>
      <c r="E140" s="224" t="s">
        <v>186</v>
      </c>
      <c r="F140" s="185">
        <v>9</v>
      </c>
      <c r="G140" s="181">
        <v>4</v>
      </c>
      <c r="H140" s="180">
        <v>4</v>
      </c>
      <c r="I140" s="185">
        <v>8096.4</v>
      </c>
      <c r="J140" s="185">
        <v>4324.6</v>
      </c>
      <c r="K140" s="185">
        <v>4117.5</v>
      </c>
      <c r="L140" s="180">
        <v>310</v>
      </c>
      <c r="M140" s="280">
        <f>#N/A</f>
        <v>10863466.610000001</v>
      </c>
      <c r="N140" s="280">
        <v>7077817.86</v>
      </c>
      <c r="O140" s="280">
        <v>3033350.51</v>
      </c>
      <c r="P140" s="336">
        <v>242698.24</v>
      </c>
      <c r="Q140" s="280">
        <v>509600</v>
      </c>
      <c r="R140" s="186">
        <v>44195</v>
      </c>
      <c r="S140" s="275" t="s">
        <v>184</v>
      </c>
      <c r="T140" s="280"/>
      <c r="U140" s="346">
        <v>9897486.91</v>
      </c>
    </row>
    <row r="141" spans="1:21" ht="15" customHeight="1">
      <c r="A141" s="179">
        <f>#N/A</f>
        <v>85</v>
      </c>
      <c r="B141" s="206" t="s">
        <v>440</v>
      </c>
      <c r="C141" s="217">
        <v>1983</v>
      </c>
      <c r="D141" s="357"/>
      <c r="E141" s="224" t="s">
        <v>185</v>
      </c>
      <c r="F141" s="185">
        <v>9</v>
      </c>
      <c r="G141" s="181">
        <v>1</v>
      </c>
      <c r="H141" s="187">
        <v>1</v>
      </c>
      <c r="I141" s="185">
        <v>2690.5</v>
      </c>
      <c r="J141" s="185">
        <v>2070.8</v>
      </c>
      <c r="K141" s="228">
        <v>1897.64</v>
      </c>
      <c r="L141" s="187">
        <v>94</v>
      </c>
      <c r="M141" s="280">
        <f>#N/A</f>
        <v>2790743.51</v>
      </c>
      <c r="N141" s="280">
        <v>1819220.09</v>
      </c>
      <c r="O141" s="280">
        <v>779665.75</v>
      </c>
      <c r="P141" s="336">
        <v>64457.67</v>
      </c>
      <c r="Q141" s="280">
        <v>127400</v>
      </c>
      <c r="R141" s="186">
        <v>44195</v>
      </c>
      <c r="S141" s="275" t="s">
        <v>184</v>
      </c>
      <c r="T141" s="280"/>
      <c r="U141" s="346">
        <v>2532990.94</v>
      </c>
    </row>
    <row r="142" spans="1:21" ht="15" customHeight="1">
      <c r="A142" s="179">
        <f>#N/A</f>
        <v>86</v>
      </c>
      <c r="B142" s="206" t="s">
        <v>441</v>
      </c>
      <c r="C142" s="208">
        <v>1990</v>
      </c>
      <c r="D142" s="356"/>
      <c r="E142" s="224" t="s">
        <v>186</v>
      </c>
      <c r="F142" s="228">
        <v>9</v>
      </c>
      <c r="G142" s="217">
        <v>1</v>
      </c>
      <c r="H142" s="187">
        <v>1</v>
      </c>
      <c r="I142" s="185">
        <v>2906.8</v>
      </c>
      <c r="J142" s="185">
        <v>2026.8</v>
      </c>
      <c r="K142" s="228">
        <v>1971.6</v>
      </c>
      <c r="L142" s="187">
        <v>84</v>
      </c>
      <c r="M142" s="280">
        <f>#N/A</f>
        <v>2718126.66</v>
      </c>
      <c r="N142" s="280">
        <v>1771036.47</v>
      </c>
      <c r="O142" s="280">
        <v>759015.63</v>
      </c>
      <c r="P142" s="336">
        <v>60674.56</v>
      </c>
      <c r="Q142" s="280">
        <v>127400</v>
      </c>
      <c r="R142" s="186">
        <v>44195</v>
      </c>
      <c r="S142" s="275" t="s">
        <v>184</v>
      </c>
      <c r="T142" s="280"/>
      <c r="U142" s="346">
        <v>2459546.46</v>
      </c>
    </row>
    <row r="143" spans="1:21" ht="15" customHeight="1">
      <c r="A143" s="179">
        <f>#N/A</f>
        <v>87</v>
      </c>
      <c r="B143" s="206" t="s">
        <v>442</v>
      </c>
      <c r="C143" s="217">
        <v>1990</v>
      </c>
      <c r="D143" s="359"/>
      <c r="E143" s="224" t="s">
        <v>186</v>
      </c>
      <c r="F143" s="228">
        <v>9</v>
      </c>
      <c r="G143" s="217">
        <v>3</v>
      </c>
      <c r="H143" s="187">
        <v>3</v>
      </c>
      <c r="I143" s="228">
        <v>8837.3</v>
      </c>
      <c r="J143" s="228">
        <v>6067.6</v>
      </c>
      <c r="K143" s="228">
        <v>6027.7</v>
      </c>
      <c r="L143" s="187">
        <v>218</v>
      </c>
      <c r="M143" s="280">
        <f>#N/A</f>
        <v>8152850.33</v>
      </c>
      <c r="N143" s="280">
        <v>5312038.66</v>
      </c>
      <c r="O143" s="280">
        <v>2276587.99</v>
      </c>
      <c r="P143" s="336">
        <v>182023.68</v>
      </c>
      <c r="Q143" s="280">
        <v>382200</v>
      </c>
      <c r="R143" s="186">
        <v>44195</v>
      </c>
      <c r="S143" s="275" t="s">
        <v>184</v>
      </c>
      <c r="T143" s="280"/>
      <c r="U143" s="346">
        <v>7417248.859999999</v>
      </c>
    </row>
    <row r="144" spans="1:21" ht="15" customHeight="1">
      <c r="A144" s="179">
        <f>#N/A</f>
        <v>88</v>
      </c>
      <c r="B144" s="206" t="s">
        <v>443</v>
      </c>
      <c r="C144" s="360">
        <v>1992</v>
      </c>
      <c r="D144" s="361"/>
      <c r="E144" s="224" t="s">
        <v>186</v>
      </c>
      <c r="F144" s="362">
        <v>9</v>
      </c>
      <c r="G144" s="360">
        <v>3</v>
      </c>
      <c r="H144" s="363">
        <v>3</v>
      </c>
      <c r="I144" s="228">
        <v>8843.3</v>
      </c>
      <c r="J144" s="364">
        <v>6079</v>
      </c>
      <c r="K144" s="364">
        <v>5966.5</v>
      </c>
      <c r="L144" s="363">
        <v>226</v>
      </c>
      <c r="M144" s="280">
        <f>#N/A</f>
        <v>8133361.559999999</v>
      </c>
      <c r="N144" s="280">
        <v>5298396.52</v>
      </c>
      <c r="O144" s="280">
        <v>2270741.36</v>
      </c>
      <c r="P144" s="336">
        <v>182023.68</v>
      </c>
      <c r="Q144" s="280">
        <v>382200</v>
      </c>
      <c r="R144" s="186">
        <v>44195</v>
      </c>
      <c r="S144" s="275" t="s">
        <v>184</v>
      </c>
      <c r="T144" s="280"/>
      <c r="U144" s="346">
        <v>7416986.880000001</v>
      </c>
    </row>
    <row r="145" spans="1:21" ht="15" customHeight="1">
      <c r="A145" s="179">
        <f>#N/A</f>
        <v>89</v>
      </c>
      <c r="B145" s="206" t="s">
        <v>444</v>
      </c>
      <c r="C145" s="217">
        <v>1987</v>
      </c>
      <c r="D145" s="356"/>
      <c r="E145" s="224" t="s">
        <v>186</v>
      </c>
      <c r="F145" s="228">
        <v>9</v>
      </c>
      <c r="G145" s="217">
        <v>2</v>
      </c>
      <c r="H145" s="187">
        <v>2</v>
      </c>
      <c r="I145" s="228">
        <v>4071.9</v>
      </c>
      <c r="J145" s="228">
        <v>1806.9</v>
      </c>
      <c r="K145" s="228">
        <v>1806.9</v>
      </c>
      <c r="L145" s="187">
        <v>180</v>
      </c>
      <c r="M145" s="280">
        <f>#N/A</f>
        <v>5436553.430000001</v>
      </c>
      <c r="N145" s="280">
        <v>3542283.02</v>
      </c>
      <c r="O145" s="280">
        <v>1518121.29</v>
      </c>
      <c r="P145" s="336">
        <v>121349.12</v>
      </c>
      <c r="Q145" s="280">
        <v>254800</v>
      </c>
      <c r="R145" s="186">
        <v>44195</v>
      </c>
      <c r="S145" s="275" t="s">
        <v>184</v>
      </c>
      <c r="T145" s="280"/>
      <c r="U145" s="346">
        <v>4920786.84</v>
      </c>
    </row>
    <row r="146" spans="1:21" ht="15" customHeight="1">
      <c r="A146" s="179">
        <f>#N/A</f>
        <v>90</v>
      </c>
      <c r="B146" s="206" t="s">
        <v>445</v>
      </c>
      <c r="C146" s="181">
        <v>1996</v>
      </c>
      <c r="D146" s="208"/>
      <c r="E146" s="224" t="s">
        <v>185</v>
      </c>
      <c r="F146" s="185">
        <v>10</v>
      </c>
      <c r="G146" s="181">
        <v>1</v>
      </c>
      <c r="H146" s="180">
        <v>1</v>
      </c>
      <c r="I146" s="185">
        <v>3373.8</v>
      </c>
      <c r="J146" s="185">
        <v>2535.9</v>
      </c>
      <c r="K146" s="185">
        <v>2472.59</v>
      </c>
      <c r="L146" s="180">
        <v>96</v>
      </c>
      <c r="M146" s="280">
        <f>#N/A</f>
        <v>2865877.7699999996</v>
      </c>
      <c r="N146" s="280">
        <v>1869165.89</v>
      </c>
      <c r="O146" s="280">
        <v>801071.1</v>
      </c>
      <c r="P146" s="336">
        <v>68240.78</v>
      </c>
      <c r="Q146" s="280">
        <v>127400</v>
      </c>
      <c r="R146" s="186">
        <v>44195</v>
      </c>
      <c r="S146" s="275" t="s">
        <v>184</v>
      </c>
      <c r="T146" s="280"/>
      <c r="U146" s="346">
        <v>2647613.9</v>
      </c>
    </row>
    <row r="147" spans="1:21" ht="15" customHeight="1">
      <c r="A147" s="179">
        <f>#N/A</f>
        <v>91</v>
      </c>
      <c r="B147" s="206" t="s">
        <v>446</v>
      </c>
      <c r="C147" s="181">
        <v>1989</v>
      </c>
      <c r="D147" s="208"/>
      <c r="E147" s="224" t="s">
        <v>186</v>
      </c>
      <c r="F147" s="185">
        <v>9</v>
      </c>
      <c r="G147" s="181">
        <v>4</v>
      </c>
      <c r="H147" s="180">
        <v>4</v>
      </c>
      <c r="I147" s="185">
        <v>7964.43</v>
      </c>
      <c r="J147" s="185">
        <v>4481.39</v>
      </c>
      <c r="K147" s="185">
        <v>3991.17</v>
      </c>
      <c r="L147" s="180">
        <v>379</v>
      </c>
      <c r="M147" s="280">
        <f>#N/A</f>
        <v>10872201.57</v>
      </c>
      <c r="N147" s="280">
        <v>7083932.33</v>
      </c>
      <c r="O147" s="280">
        <v>3035971</v>
      </c>
      <c r="P147" s="336">
        <v>242698.24</v>
      </c>
      <c r="Q147" s="280">
        <v>509600</v>
      </c>
      <c r="R147" s="186">
        <v>44195</v>
      </c>
      <c r="S147" s="275" t="s">
        <v>184</v>
      </c>
      <c r="T147" s="280"/>
      <c r="U147" s="346">
        <v>9856079.18</v>
      </c>
    </row>
    <row r="148" spans="1:20" ht="15" customHeight="1">
      <c r="A148" s="404" t="s">
        <v>23</v>
      </c>
      <c r="B148" s="405"/>
      <c r="C148" s="274" t="s">
        <v>261</v>
      </c>
      <c r="D148" s="275" t="s">
        <v>261</v>
      </c>
      <c r="E148" s="275" t="s">
        <v>261</v>
      </c>
      <c r="F148" s="275" t="s">
        <v>261</v>
      </c>
      <c r="G148" s="275" t="s">
        <v>261</v>
      </c>
      <c r="H148" s="272">
        <f>SUM(H140:H147)</f>
        <v>19</v>
      </c>
      <c r="I148" s="272">
        <f>SUM(I146)</f>
        <v>3373.8</v>
      </c>
      <c r="J148" s="272">
        <f>SUM(J146)</f>
        <v>2535.9</v>
      </c>
      <c r="K148" s="272">
        <f>SUM(K146)</f>
        <v>2472.59</v>
      </c>
      <c r="L148" s="272">
        <f>SUM(L146)</f>
        <v>96</v>
      </c>
      <c r="M148" s="280">
        <f>SUM(M140:M147)</f>
        <v>51833181.440000005</v>
      </c>
      <c r="N148" s="280">
        <f>SUM(N140:N147)</f>
        <v>33773890.84</v>
      </c>
      <c r="O148" s="280">
        <f>SUM(O140:O147)</f>
        <v>14474524.63</v>
      </c>
      <c r="P148" s="280">
        <f>SUM(P140:P147)</f>
        <v>1164165.9699999997</v>
      </c>
      <c r="Q148" s="280">
        <f>SUM(Q140:Q147)</f>
        <v>2420600</v>
      </c>
      <c r="R148" s="275" t="s">
        <v>261</v>
      </c>
      <c r="S148" s="275" t="s">
        <v>261</v>
      </c>
      <c r="T148" s="280">
        <f>SUM(T131:T146)</f>
        <v>34551951024.479996</v>
      </c>
    </row>
    <row r="149" spans="1:20" ht="15" customHeight="1">
      <c r="A149" s="406" t="s">
        <v>302</v>
      </c>
      <c r="B149" s="407"/>
      <c r="C149" s="282" t="s">
        <v>261</v>
      </c>
      <c r="D149" s="278" t="s">
        <v>261</v>
      </c>
      <c r="E149" s="278" t="s">
        <v>261</v>
      </c>
      <c r="F149" s="278" t="s">
        <v>261</v>
      </c>
      <c r="G149" s="282" t="s">
        <v>261</v>
      </c>
      <c r="H149" s="296">
        <f>#N/A</f>
        <v>19</v>
      </c>
      <c r="I149" s="296">
        <f>#N/A</f>
        <v>3373.8</v>
      </c>
      <c r="J149" s="296">
        <f>#N/A</f>
        <v>2535.9</v>
      </c>
      <c r="K149" s="296">
        <f>#N/A</f>
        <v>2472.59</v>
      </c>
      <c r="L149" s="296">
        <f>#N/A</f>
        <v>96</v>
      </c>
      <c r="M149" s="283">
        <f>#N/A</f>
        <v>51833181.440000005</v>
      </c>
      <c r="N149" s="276">
        <f>#N/A</f>
        <v>33773890.84</v>
      </c>
      <c r="O149" s="276">
        <f>#N/A</f>
        <v>14474524.63</v>
      </c>
      <c r="P149" s="344">
        <f>#N/A</f>
        <v>1164165.9699999997</v>
      </c>
      <c r="Q149" s="276">
        <f>#N/A</f>
        <v>2420600</v>
      </c>
      <c r="R149" s="278" t="s">
        <v>261</v>
      </c>
      <c r="S149" s="278" t="s">
        <v>261</v>
      </c>
      <c r="T149" s="280">
        <f>T148+T130+T117+T113</f>
        <v>34551951024.479996</v>
      </c>
    </row>
    <row r="150" spans="1:20" ht="15" customHeight="1">
      <c r="A150" s="401" t="s">
        <v>447</v>
      </c>
      <c r="B150" s="402"/>
      <c r="C150" s="402"/>
      <c r="D150" s="402"/>
      <c r="E150" s="402"/>
      <c r="F150" s="402"/>
      <c r="G150" s="402"/>
      <c r="H150" s="402"/>
      <c r="I150" s="402"/>
      <c r="J150" s="402"/>
      <c r="K150" s="402"/>
      <c r="L150" s="402"/>
      <c r="M150" s="402"/>
      <c r="N150" s="402"/>
      <c r="O150" s="402"/>
      <c r="P150" s="402"/>
      <c r="Q150" s="402"/>
      <c r="R150" s="402"/>
      <c r="S150" s="403"/>
      <c r="T150" s="280"/>
    </row>
    <row r="151" spans="1:21" ht="15" customHeight="1">
      <c r="A151" s="179">
        <f>A147+1</f>
        <v>92</v>
      </c>
      <c r="B151" s="206" t="s">
        <v>448</v>
      </c>
      <c r="C151" s="181">
        <v>1994</v>
      </c>
      <c r="D151" s="208"/>
      <c r="E151" s="224" t="s">
        <v>462</v>
      </c>
      <c r="F151" s="185">
        <v>9</v>
      </c>
      <c r="G151" s="181">
        <v>2</v>
      </c>
      <c r="H151" s="180">
        <v>2</v>
      </c>
      <c r="I151" s="185">
        <v>4085.35</v>
      </c>
      <c r="J151" s="185">
        <v>4085.35</v>
      </c>
      <c r="K151" s="185">
        <v>4031.85</v>
      </c>
      <c r="L151" s="180">
        <v>153</v>
      </c>
      <c r="M151" s="280">
        <f>N151+O151+P151+Q151</f>
        <v>5436673.63</v>
      </c>
      <c r="N151" s="280">
        <v>3542367.16</v>
      </c>
      <c r="O151" s="280">
        <v>1518157.35</v>
      </c>
      <c r="P151" s="280">
        <v>121349.12</v>
      </c>
      <c r="Q151" s="280">
        <v>254800</v>
      </c>
      <c r="R151" s="186">
        <v>44195</v>
      </c>
      <c r="S151" s="275" t="s">
        <v>184</v>
      </c>
      <c r="T151" s="280"/>
      <c r="U151" s="346">
        <v>4864908.82</v>
      </c>
    </row>
    <row r="152" spans="1:21" ht="15" customHeight="1">
      <c r="A152" s="179">
        <f>A151+1</f>
        <v>93</v>
      </c>
      <c r="B152" s="206" t="s">
        <v>449</v>
      </c>
      <c r="C152" s="181">
        <v>1994</v>
      </c>
      <c r="D152" s="208"/>
      <c r="E152" s="224" t="s">
        <v>462</v>
      </c>
      <c r="F152" s="185">
        <v>9</v>
      </c>
      <c r="G152" s="181">
        <v>2</v>
      </c>
      <c r="H152" s="180">
        <v>2</v>
      </c>
      <c r="I152" s="185">
        <v>4088.05</v>
      </c>
      <c r="J152" s="185">
        <v>4088.05</v>
      </c>
      <c r="K152" s="185">
        <v>4088.05</v>
      </c>
      <c r="L152" s="180">
        <v>159</v>
      </c>
      <c r="M152" s="280">
        <f>N152+O152+P152+Q152</f>
        <v>5436593.57</v>
      </c>
      <c r="N152" s="280">
        <v>3542311.11</v>
      </c>
      <c r="O152" s="280">
        <v>1518133.34</v>
      </c>
      <c r="P152" s="280">
        <v>121349.12</v>
      </c>
      <c r="Q152" s="280">
        <v>254800</v>
      </c>
      <c r="R152" s="186">
        <v>44195</v>
      </c>
      <c r="S152" s="275" t="s">
        <v>184</v>
      </c>
      <c r="T152" s="280"/>
      <c r="U152" s="346">
        <v>4859999.640000001</v>
      </c>
    </row>
    <row r="153" spans="1:20" ht="15" customHeight="1">
      <c r="A153" s="404" t="s">
        <v>23</v>
      </c>
      <c r="B153" s="405"/>
      <c r="C153" s="274" t="s">
        <v>261</v>
      </c>
      <c r="D153" s="275" t="s">
        <v>261</v>
      </c>
      <c r="E153" s="275" t="s">
        <v>261</v>
      </c>
      <c r="F153" s="275" t="s">
        <v>261</v>
      </c>
      <c r="G153" s="275" t="s">
        <v>261</v>
      </c>
      <c r="H153" s="272">
        <f>#N/A</f>
        <v>4</v>
      </c>
      <c r="I153" s="272">
        <f>#N/A</f>
        <v>8173.4</v>
      </c>
      <c r="J153" s="272">
        <f>#N/A</f>
        <v>8173.4</v>
      </c>
      <c r="K153" s="272">
        <f>#N/A</f>
        <v>8119.9</v>
      </c>
      <c r="L153" s="272">
        <f>#N/A</f>
        <v>312</v>
      </c>
      <c r="M153" s="280">
        <f>#N/A</f>
        <v>10873267.2</v>
      </c>
      <c r="N153" s="280">
        <f>#N/A</f>
        <v>7084678.27</v>
      </c>
      <c r="O153" s="280">
        <f>#N/A</f>
        <v>3036290.6900000004</v>
      </c>
      <c r="P153" s="280">
        <f>#N/A</f>
        <v>242698.24</v>
      </c>
      <c r="Q153" s="280">
        <f>#N/A</f>
        <v>509600</v>
      </c>
      <c r="R153" s="275" t="s">
        <v>261</v>
      </c>
      <c r="S153" s="275" t="s">
        <v>261</v>
      </c>
      <c r="T153" s="280">
        <f>SUM(T136:T151)</f>
        <v>103655853073.43999</v>
      </c>
    </row>
    <row r="154" spans="1:20" ht="15" customHeight="1">
      <c r="A154" s="406" t="s">
        <v>42</v>
      </c>
      <c r="B154" s="407"/>
      <c r="C154" s="274"/>
      <c r="D154" s="275"/>
      <c r="E154" s="275"/>
      <c r="F154" s="275"/>
      <c r="G154" s="275"/>
      <c r="H154" s="272"/>
      <c r="I154" s="272"/>
      <c r="J154" s="272"/>
      <c r="K154" s="272"/>
      <c r="L154" s="272"/>
      <c r="M154" s="276">
        <f>M153</f>
        <v>10873267.2</v>
      </c>
      <c r="N154" s="276">
        <f>N153</f>
        <v>7084678.27</v>
      </c>
      <c r="O154" s="276">
        <f>O153</f>
        <v>3036290.6900000004</v>
      </c>
      <c r="P154" s="276">
        <f>P153</f>
        <v>242698.24</v>
      </c>
      <c r="Q154" s="276">
        <f>Q153</f>
        <v>509600</v>
      </c>
      <c r="R154" s="275" t="s">
        <v>261</v>
      </c>
      <c r="S154" s="275" t="s">
        <v>261</v>
      </c>
      <c r="T154" s="280"/>
    </row>
    <row r="155" spans="1:21" s="226" customFormat="1" ht="13.5">
      <c r="A155" s="430" t="s">
        <v>43</v>
      </c>
      <c r="B155" s="431"/>
      <c r="C155" s="282" t="s">
        <v>261</v>
      </c>
      <c r="D155" s="282" t="s">
        <v>261</v>
      </c>
      <c r="E155" s="278" t="s">
        <v>261</v>
      </c>
      <c r="F155" s="282" t="s">
        <v>261</v>
      </c>
      <c r="G155" s="282" t="s">
        <v>261</v>
      </c>
      <c r="H155" s="296">
        <f>H86+H29+H23+H100+H109+H123+H128+H137+H149+H153</f>
        <v>281</v>
      </c>
      <c r="I155" s="276">
        <f>I86+I29+I23+I100+I109+I123+I128+I137+I149+I153</f>
        <v>610380.8000000002</v>
      </c>
      <c r="J155" s="276">
        <f>J86+J29+J23+J100+J109+J123+J128+J137+J149+J153</f>
        <v>534741.1299999999</v>
      </c>
      <c r="K155" s="276">
        <f>K86+K29+K23+K100+K109+K123+K128+K137+K149+K153</f>
        <v>413612.30000000005</v>
      </c>
      <c r="L155" s="296">
        <f>L86+L29+L23+L100+L109+L123+L128+L137+L149+L153</f>
        <v>23338</v>
      </c>
      <c r="M155" s="276">
        <f>M86+M29+M23+M100+M109+M123+M128+M138+M149+M154</f>
        <v>764405109.1100001</v>
      </c>
      <c r="N155" s="276">
        <f>N86+N29+N23+N100+N109+N123+N128+N138+N149+N154</f>
        <v>499349055.65199995</v>
      </c>
      <c r="O155" s="276">
        <f>O86+O29+O23+O100+O109+O123+O128+O138+O149+O154</f>
        <v>214006738.138</v>
      </c>
      <c r="P155" s="276">
        <f>P86+P29+P23+P100+P109+P123+P128+P138+P149+P154</f>
        <v>18032008</v>
      </c>
      <c r="Q155" s="276">
        <f>Q86+Q29+Q23+Q100+Q109+Q123+Q128+Q138+Q149+Q154</f>
        <v>33017307.32</v>
      </c>
      <c r="R155" s="278" t="s">
        <v>261</v>
      </c>
      <c r="S155" s="278" t="s">
        <v>261</v>
      </c>
      <c r="T155" s="276">
        <f>T86+T29+T23</f>
        <v>494266758.56</v>
      </c>
      <c r="U155" s="321"/>
    </row>
    <row r="156" spans="1:21" s="226" customFormat="1" ht="15" customHeight="1">
      <c r="A156" s="430" t="s">
        <v>322</v>
      </c>
      <c r="B156" s="431"/>
      <c r="C156" s="282"/>
      <c r="D156" s="282"/>
      <c r="E156" s="278"/>
      <c r="F156" s="282"/>
      <c r="G156" s="282"/>
      <c r="H156" s="278"/>
      <c r="I156" s="276"/>
      <c r="J156" s="276"/>
      <c r="K156" s="276"/>
      <c r="L156" s="277"/>
      <c r="M156" s="314">
        <f>(N155+O155)*0.0214</f>
        <v>15265813.987106</v>
      </c>
      <c r="N156" s="315"/>
      <c r="O156" s="276">
        <f>M156</f>
        <v>15265813.987106</v>
      </c>
      <c r="P156" s="276"/>
      <c r="Q156" s="276"/>
      <c r="R156" s="278"/>
      <c r="S156" s="276"/>
      <c r="U156" s="321"/>
    </row>
    <row r="157" spans="1:21" s="226" customFormat="1" ht="15" customHeight="1">
      <c r="A157" s="430" t="s">
        <v>323</v>
      </c>
      <c r="B157" s="431"/>
      <c r="C157" s="282"/>
      <c r="D157" s="282"/>
      <c r="E157" s="278"/>
      <c r="F157" s="282"/>
      <c r="G157" s="282"/>
      <c r="H157" s="278"/>
      <c r="I157" s="276"/>
      <c r="J157" s="276"/>
      <c r="K157" s="276"/>
      <c r="L157" s="277"/>
      <c r="M157" s="276">
        <f>M156+M155</f>
        <v>779670923.0971061</v>
      </c>
      <c r="N157" s="276"/>
      <c r="O157" s="276">
        <f>SUM(O155:O156)</f>
        <v>229272552.125106</v>
      </c>
      <c r="P157" s="276">
        <f>SUM(P155:P156)</f>
        <v>18032008</v>
      </c>
      <c r="Q157" s="276">
        <f>SUM(Q155:Q156)</f>
        <v>33017307.32</v>
      </c>
      <c r="R157" s="278"/>
      <c r="S157" s="278"/>
      <c r="T157" s="276"/>
      <c r="U157" s="321"/>
    </row>
    <row r="163" ht="13.5">
      <c r="M163" s="365"/>
    </row>
  </sheetData>
  <sheetProtection/>
  <mergeCells count="48">
    <mergeCell ref="A10:S10"/>
    <mergeCell ref="A11:S11"/>
    <mergeCell ref="A155:B155"/>
    <mergeCell ref="A86:B86"/>
    <mergeCell ref="A30:S30"/>
    <mergeCell ref="A85:B85"/>
    <mergeCell ref="J12:K12"/>
    <mergeCell ref="K13:K14"/>
    <mergeCell ref="A108:B108"/>
    <mergeCell ref="A109:B109"/>
    <mergeCell ref="A156:B156"/>
    <mergeCell ref="A157:B157"/>
    <mergeCell ref="B12:B15"/>
    <mergeCell ref="E12:E15"/>
    <mergeCell ref="F12:F15"/>
    <mergeCell ref="G12:G15"/>
    <mergeCell ref="C12:D15"/>
    <mergeCell ref="A101:S101"/>
    <mergeCell ref="L12:L14"/>
    <mergeCell ref="H12:H15"/>
    <mergeCell ref="N12:O13"/>
    <mergeCell ref="A87:S87"/>
    <mergeCell ref="P12:P13"/>
    <mergeCell ref="A24:S24"/>
    <mergeCell ref="S12:S15"/>
    <mergeCell ref="R12:R15"/>
    <mergeCell ref="A17:S17"/>
    <mergeCell ref="I12:I14"/>
    <mergeCell ref="A149:B149"/>
    <mergeCell ref="A12:A15"/>
    <mergeCell ref="A110:S110"/>
    <mergeCell ref="A116:B116"/>
    <mergeCell ref="A123:B123"/>
    <mergeCell ref="A122:B122"/>
    <mergeCell ref="A124:S124"/>
    <mergeCell ref="J13:J14"/>
    <mergeCell ref="A99:B99"/>
    <mergeCell ref="A100:B100"/>
    <mergeCell ref="A150:S150"/>
    <mergeCell ref="A127:B127"/>
    <mergeCell ref="A154:B154"/>
    <mergeCell ref="A138:B138"/>
    <mergeCell ref="A153:B153"/>
    <mergeCell ref="A128:B128"/>
    <mergeCell ref="A129:S129"/>
    <mergeCell ref="A137:B137"/>
    <mergeCell ref="A139:S139"/>
    <mergeCell ref="A148:B148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40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N100"/>
  <sheetViews>
    <sheetView view="pageBreakPreview" zoomScale="64" zoomScaleNormal="51" zoomScaleSheetLayoutView="64" workbookViewId="0" topLeftCell="A1">
      <pane xSplit="2" ySplit="8" topLeftCell="C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80" sqref="M80"/>
    </sheetView>
  </sheetViews>
  <sheetFormatPr defaultColWidth="9.28125" defaultRowHeight="15"/>
  <cols>
    <col min="1" max="1" width="6.7109375" style="195" customWidth="1"/>
    <col min="2" max="2" width="51.140625" style="317" customWidth="1"/>
    <col min="3" max="3" width="12.28125" style="196" customWidth="1"/>
    <col min="4" max="4" width="18.57421875" style="197" customWidth="1"/>
    <col min="5" max="5" width="8.00390625" style="197" customWidth="1"/>
    <col min="6" max="6" width="11.8515625" style="198" customWidth="1"/>
    <col min="7" max="7" width="12.00390625" style="199" customWidth="1"/>
    <col min="8" max="10" width="17.7109375" style="198" customWidth="1"/>
    <col min="11" max="11" width="18.140625" style="198" customWidth="1"/>
    <col min="12" max="12" width="17.57421875" style="198" customWidth="1"/>
    <col min="13" max="13" width="14.28125" style="197" customWidth="1"/>
    <col min="14" max="14" width="13.28125" style="197" customWidth="1"/>
    <col min="15" max="16" width="9.28125" style="195" customWidth="1"/>
    <col min="17" max="16384" width="9.28125" style="195" customWidth="1"/>
  </cols>
  <sheetData>
    <row r="4" spans="1:14" s="200" customFormat="1" ht="14.25" customHeight="1">
      <c r="A4" s="445" t="s">
        <v>516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</row>
    <row r="5" spans="1:14" s="200" customFormat="1" ht="45.75" customHeight="1">
      <c r="A5" s="408" t="s">
        <v>1</v>
      </c>
      <c r="B5" s="463" t="s">
        <v>0</v>
      </c>
      <c r="C5" s="435" t="s">
        <v>2</v>
      </c>
      <c r="D5" s="466" t="s">
        <v>3</v>
      </c>
      <c r="E5" s="408" t="s">
        <v>4</v>
      </c>
      <c r="F5" s="457" t="s">
        <v>6</v>
      </c>
      <c r="G5" s="460" t="s">
        <v>8</v>
      </c>
      <c r="H5" s="265"/>
      <c r="I5" s="416" t="s">
        <v>505</v>
      </c>
      <c r="J5" s="417"/>
      <c r="K5" s="416" t="s">
        <v>566</v>
      </c>
      <c r="L5" s="417"/>
      <c r="M5" s="424" t="s">
        <v>9</v>
      </c>
      <c r="N5" s="424" t="s">
        <v>10</v>
      </c>
    </row>
    <row r="6" spans="1:14" s="200" customFormat="1" ht="65.25" customHeight="1">
      <c r="A6" s="409"/>
      <c r="B6" s="464"/>
      <c r="C6" s="437"/>
      <c r="D6" s="467"/>
      <c r="E6" s="409"/>
      <c r="F6" s="458"/>
      <c r="G6" s="461"/>
      <c r="H6" s="266" t="s">
        <v>394</v>
      </c>
      <c r="I6" s="418"/>
      <c r="J6" s="419"/>
      <c r="K6" s="418"/>
      <c r="L6" s="419"/>
      <c r="M6" s="425"/>
      <c r="N6" s="425"/>
    </row>
    <row r="7" spans="1:14" s="200" customFormat="1" ht="48" customHeight="1">
      <c r="A7" s="409"/>
      <c r="B7" s="464"/>
      <c r="C7" s="437"/>
      <c r="D7" s="467"/>
      <c r="E7" s="409"/>
      <c r="F7" s="459"/>
      <c r="G7" s="462"/>
      <c r="H7" s="268"/>
      <c r="I7" s="267" t="s">
        <v>376</v>
      </c>
      <c r="J7" s="267" t="s">
        <v>377</v>
      </c>
      <c r="K7" s="267" t="s">
        <v>376</v>
      </c>
      <c r="L7" s="267" t="s">
        <v>377</v>
      </c>
      <c r="M7" s="425"/>
      <c r="N7" s="425"/>
    </row>
    <row r="8" spans="1:14" s="200" customFormat="1" ht="13.5">
      <c r="A8" s="410"/>
      <c r="B8" s="465"/>
      <c r="C8" s="439"/>
      <c r="D8" s="468"/>
      <c r="E8" s="410"/>
      <c r="F8" s="269" t="s">
        <v>15</v>
      </c>
      <c r="G8" s="270" t="s">
        <v>16</v>
      </c>
      <c r="H8" s="269" t="s">
        <v>17</v>
      </c>
      <c r="I8" s="269"/>
      <c r="J8" s="269"/>
      <c r="K8" s="269" t="s">
        <v>17</v>
      </c>
      <c r="L8" s="269" t="s">
        <v>17</v>
      </c>
      <c r="M8" s="426"/>
      <c r="N8" s="426"/>
    </row>
    <row r="9" spans="1:14" s="201" customFormat="1" ht="15">
      <c r="A9" s="271">
        <v>1</v>
      </c>
      <c r="B9" s="179">
        <v>2</v>
      </c>
      <c r="C9" s="271">
        <v>3</v>
      </c>
      <c r="D9" s="271">
        <v>4</v>
      </c>
      <c r="E9" s="271">
        <v>5</v>
      </c>
      <c r="F9" s="272">
        <v>6</v>
      </c>
      <c r="G9" s="273">
        <v>7</v>
      </c>
      <c r="H9" s="272">
        <v>8</v>
      </c>
      <c r="I9" s="272">
        <v>9</v>
      </c>
      <c r="J9" s="272">
        <v>10</v>
      </c>
      <c r="K9" s="272">
        <v>11</v>
      </c>
      <c r="L9" s="272">
        <v>12</v>
      </c>
      <c r="M9" s="272">
        <v>13</v>
      </c>
      <c r="N9" s="272">
        <v>14</v>
      </c>
    </row>
    <row r="10" spans="1:14" ht="15" customHeight="1">
      <c r="A10" s="411" t="s">
        <v>470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3"/>
    </row>
    <row r="11" spans="1:14" ht="15" customHeight="1">
      <c r="A11" s="194" t="s">
        <v>471</v>
      </c>
      <c r="B11" s="236"/>
      <c r="C11" s="274"/>
      <c r="D11" s="275"/>
      <c r="E11" s="275"/>
      <c r="F11" s="276"/>
      <c r="G11" s="277"/>
      <c r="H11" s="276"/>
      <c r="I11" s="276"/>
      <c r="J11" s="276"/>
      <c r="K11" s="276"/>
      <c r="L11" s="276"/>
      <c r="M11" s="278"/>
      <c r="N11" s="278"/>
    </row>
    <row r="12" spans="1:14" ht="15" customHeight="1">
      <c r="A12" s="179">
        <v>1</v>
      </c>
      <c r="B12" s="279" t="s">
        <v>472</v>
      </c>
      <c r="C12" s="209">
        <v>1983</v>
      </c>
      <c r="D12" s="275" t="s">
        <v>450</v>
      </c>
      <c r="E12" s="275">
        <v>5</v>
      </c>
      <c r="F12" s="280">
        <v>2875.4</v>
      </c>
      <c r="G12" s="273">
        <v>249</v>
      </c>
      <c r="H12" s="280">
        <v>13574993.04</v>
      </c>
      <c r="I12" s="280"/>
      <c r="J12" s="280"/>
      <c r="K12" s="280">
        <v>9143903.91</v>
      </c>
      <c r="L12" s="280">
        <f>H12-K12</f>
        <v>4431089.129999999</v>
      </c>
      <c r="M12" s="186">
        <v>44560</v>
      </c>
      <c r="N12" s="275" t="s">
        <v>184</v>
      </c>
    </row>
    <row r="13" spans="1:14" ht="15" customHeight="1">
      <c r="A13" s="404" t="s">
        <v>23</v>
      </c>
      <c r="B13" s="405"/>
      <c r="C13" s="274" t="s">
        <v>261</v>
      </c>
      <c r="D13" s="275" t="s">
        <v>261</v>
      </c>
      <c r="E13" s="275" t="s">
        <v>261</v>
      </c>
      <c r="F13" s="280">
        <f>SUM(F12:F12)</f>
        <v>2875.4</v>
      </c>
      <c r="G13" s="273">
        <f>G12</f>
        <v>249</v>
      </c>
      <c r="H13" s="281">
        <f>SUM(H12:H12)</f>
        <v>13574993.04</v>
      </c>
      <c r="I13" s="281"/>
      <c r="J13" s="281"/>
      <c r="K13" s="280">
        <f>SUM(K12:K12)</f>
        <v>9143903.91</v>
      </c>
      <c r="L13" s="280">
        <f>SUM(L12:L12)</f>
        <v>4431089.129999999</v>
      </c>
      <c r="M13" s="275" t="s">
        <v>261</v>
      </c>
      <c r="N13" s="275" t="s">
        <v>261</v>
      </c>
    </row>
    <row r="14" spans="1:14" ht="15" customHeight="1">
      <c r="A14" s="406" t="s">
        <v>570</v>
      </c>
      <c r="B14" s="407"/>
      <c r="C14" s="282" t="s">
        <v>261</v>
      </c>
      <c r="D14" s="278" t="s">
        <v>261</v>
      </c>
      <c r="E14" s="278" t="s">
        <v>261</v>
      </c>
      <c r="F14" s="276">
        <f>F13</f>
        <v>2875.4</v>
      </c>
      <c r="G14" s="277">
        <f>G13</f>
        <v>249</v>
      </c>
      <c r="H14" s="283">
        <f>H13</f>
        <v>13574993.04</v>
      </c>
      <c r="I14" s="283"/>
      <c r="J14" s="283"/>
      <c r="K14" s="283">
        <f>K13</f>
        <v>9143903.91</v>
      </c>
      <c r="L14" s="283">
        <f>L13</f>
        <v>4431089.129999999</v>
      </c>
      <c r="M14" s="278" t="s">
        <v>261</v>
      </c>
      <c r="N14" s="278" t="s">
        <v>261</v>
      </c>
    </row>
    <row r="15" spans="1:14" s="202" customFormat="1" ht="15" customHeight="1">
      <c r="A15" s="446" t="s">
        <v>24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8"/>
    </row>
    <row r="16" spans="1:14" s="202" customFormat="1" ht="15">
      <c r="A16" s="285" t="s">
        <v>339</v>
      </c>
      <c r="B16" s="206"/>
      <c r="C16" s="274"/>
      <c r="D16" s="275"/>
      <c r="E16" s="272"/>
      <c r="F16" s="269"/>
      <c r="G16" s="270"/>
      <c r="H16" s="269"/>
      <c r="I16" s="269"/>
      <c r="J16" s="269"/>
      <c r="K16" s="269"/>
      <c r="L16" s="269"/>
      <c r="M16" s="274"/>
      <c r="N16" s="274"/>
    </row>
    <row r="17" spans="1:14" s="202" customFormat="1" ht="15">
      <c r="A17" s="179">
        <f>A12+1</f>
        <v>2</v>
      </c>
      <c r="B17" s="206" t="s">
        <v>571</v>
      </c>
      <c r="C17" s="274">
        <v>1964</v>
      </c>
      <c r="D17" s="286" t="s">
        <v>506</v>
      </c>
      <c r="E17" s="272">
        <v>2</v>
      </c>
      <c r="F17" s="269">
        <v>485.6</v>
      </c>
      <c r="G17" s="270">
        <v>25</v>
      </c>
      <c r="H17" s="228">
        <v>5828866.81</v>
      </c>
      <c r="I17" s="228"/>
      <c r="J17" s="228"/>
      <c r="K17" s="280">
        <v>3926233.91</v>
      </c>
      <c r="L17" s="280">
        <f>H17-K17</f>
        <v>1902632.8999999994</v>
      </c>
      <c r="M17" s="186">
        <v>44560</v>
      </c>
      <c r="N17" s="275" t="s">
        <v>184</v>
      </c>
    </row>
    <row r="18" spans="1:14" s="202" customFormat="1" ht="15">
      <c r="A18" s="205" t="s">
        <v>23</v>
      </c>
      <c r="B18" s="206"/>
      <c r="C18" s="274" t="s">
        <v>261</v>
      </c>
      <c r="D18" s="275" t="s">
        <v>261</v>
      </c>
      <c r="E18" s="275" t="s">
        <v>261</v>
      </c>
      <c r="F18" s="269">
        <f>SUM(F17:F17)</f>
        <v>485.6</v>
      </c>
      <c r="G18" s="269">
        <f>SUM(G17:G17)</f>
        <v>25</v>
      </c>
      <c r="H18" s="269">
        <f>SUM(H17:H17)</f>
        <v>5828866.81</v>
      </c>
      <c r="I18" s="269"/>
      <c r="J18" s="269"/>
      <c r="K18" s="269">
        <f>SUM(K17:K17)</f>
        <v>3926233.91</v>
      </c>
      <c r="L18" s="269">
        <f>SUM(L17:L17)</f>
        <v>1902632.8999999994</v>
      </c>
      <c r="M18" s="274" t="s">
        <v>261</v>
      </c>
      <c r="N18" s="274" t="s">
        <v>261</v>
      </c>
    </row>
    <row r="19" spans="1:14" s="202" customFormat="1" ht="15">
      <c r="A19" s="203" t="s">
        <v>504</v>
      </c>
      <c r="B19" s="204"/>
      <c r="C19" s="282"/>
      <c r="D19" s="282"/>
      <c r="E19" s="282"/>
      <c r="F19" s="287"/>
      <c r="G19" s="288"/>
      <c r="H19" s="289"/>
      <c r="I19" s="289"/>
      <c r="J19" s="289"/>
      <c r="K19" s="290"/>
      <c r="L19" s="290"/>
      <c r="M19" s="282"/>
      <c r="N19" s="282"/>
    </row>
    <row r="20" spans="1:14" s="202" customFormat="1" ht="15">
      <c r="A20" s="179">
        <f>A17+1</f>
        <v>3</v>
      </c>
      <c r="B20" s="279" t="s">
        <v>463</v>
      </c>
      <c r="C20" s="274"/>
      <c r="D20" s="286" t="s">
        <v>506</v>
      </c>
      <c r="E20" s="286">
        <v>2</v>
      </c>
      <c r="F20" s="286">
        <v>877.5</v>
      </c>
      <c r="G20" s="291">
        <v>27</v>
      </c>
      <c r="H20" s="280">
        <v>4636505.57</v>
      </c>
      <c r="I20" s="280"/>
      <c r="J20" s="280"/>
      <c r="K20" s="280">
        <v>3123077.95</v>
      </c>
      <c r="L20" s="280">
        <f aca="true" t="shared" si="0" ref="L20:L26">H20-K20</f>
        <v>1513427.62</v>
      </c>
      <c r="M20" s="186">
        <v>44560</v>
      </c>
      <c r="N20" s="275" t="s">
        <v>184</v>
      </c>
    </row>
    <row r="21" spans="1:14" s="202" customFormat="1" ht="15">
      <c r="A21" s="179">
        <f aca="true" t="shared" si="1" ref="A21:A26">A20+1</f>
        <v>4</v>
      </c>
      <c r="B21" s="279" t="s">
        <v>510</v>
      </c>
      <c r="C21" s="274">
        <v>1964</v>
      </c>
      <c r="D21" s="286" t="s">
        <v>511</v>
      </c>
      <c r="E21" s="286">
        <v>4</v>
      </c>
      <c r="F21" s="292">
        <v>2047</v>
      </c>
      <c r="G21" s="291">
        <v>144</v>
      </c>
      <c r="H21" s="280">
        <v>14292146.16</v>
      </c>
      <c r="I21" s="280"/>
      <c r="J21" s="280"/>
      <c r="K21" s="280">
        <v>9626967.08</v>
      </c>
      <c r="L21" s="280">
        <f t="shared" si="0"/>
        <v>4665179.08</v>
      </c>
      <c r="M21" s="186">
        <v>44560</v>
      </c>
      <c r="N21" s="275" t="s">
        <v>184</v>
      </c>
    </row>
    <row r="22" spans="1:14" s="202" customFormat="1" ht="15">
      <c r="A22" s="179">
        <f t="shared" si="1"/>
        <v>5</v>
      </c>
      <c r="B22" s="279" t="s">
        <v>469</v>
      </c>
      <c r="C22" s="274">
        <v>1977</v>
      </c>
      <c r="D22" s="274" t="s">
        <v>506</v>
      </c>
      <c r="E22" s="274">
        <v>9</v>
      </c>
      <c r="F22" s="269">
        <v>3348</v>
      </c>
      <c r="G22" s="270">
        <v>139</v>
      </c>
      <c r="H22" s="280">
        <v>35372169.3</v>
      </c>
      <c r="I22" s="280"/>
      <c r="J22" s="280"/>
      <c r="K22" s="280">
        <v>23826142.4</v>
      </c>
      <c r="L22" s="280">
        <f t="shared" si="0"/>
        <v>11546026.899999999</v>
      </c>
      <c r="M22" s="186">
        <v>44560</v>
      </c>
      <c r="N22" s="275" t="s">
        <v>184</v>
      </c>
    </row>
    <row r="23" spans="1:14" s="202" customFormat="1" ht="15">
      <c r="A23" s="179">
        <f t="shared" si="1"/>
        <v>6</v>
      </c>
      <c r="B23" s="279" t="s">
        <v>466</v>
      </c>
      <c r="C23" s="220">
        <v>1959</v>
      </c>
      <c r="D23" s="286" t="s">
        <v>506</v>
      </c>
      <c r="E23" s="286">
        <v>2</v>
      </c>
      <c r="F23" s="286">
        <v>1396.6</v>
      </c>
      <c r="G23" s="291">
        <v>46</v>
      </c>
      <c r="H23" s="280">
        <v>4963404.12</v>
      </c>
      <c r="I23" s="280"/>
      <c r="J23" s="280"/>
      <c r="K23" s="280">
        <v>3343271.72</v>
      </c>
      <c r="L23" s="280">
        <f t="shared" si="0"/>
        <v>1620132.4</v>
      </c>
      <c r="M23" s="186">
        <v>44560</v>
      </c>
      <c r="N23" s="275" t="s">
        <v>184</v>
      </c>
    </row>
    <row r="24" spans="1:14" s="202" customFormat="1" ht="15">
      <c r="A24" s="179">
        <f t="shared" si="1"/>
        <v>7</v>
      </c>
      <c r="B24" s="279" t="s">
        <v>467</v>
      </c>
      <c r="C24" s="220">
        <v>1958</v>
      </c>
      <c r="D24" s="286" t="s">
        <v>506</v>
      </c>
      <c r="E24" s="286">
        <v>2</v>
      </c>
      <c r="F24" s="286">
        <v>875.5</v>
      </c>
      <c r="G24" s="291">
        <v>36</v>
      </c>
      <c r="H24" s="280">
        <v>5552947.21</v>
      </c>
      <c r="I24" s="280"/>
      <c r="J24" s="280"/>
      <c r="K24" s="280">
        <v>3740378.77</v>
      </c>
      <c r="L24" s="280">
        <f t="shared" si="0"/>
        <v>1812568.44</v>
      </c>
      <c r="M24" s="186">
        <v>44560</v>
      </c>
      <c r="N24" s="275" t="s">
        <v>184</v>
      </c>
    </row>
    <row r="25" spans="1:14" s="202" customFormat="1" ht="15">
      <c r="A25" s="179">
        <f t="shared" si="1"/>
        <v>8</v>
      </c>
      <c r="B25" s="279" t="s">
        <v>464</v>
      </c>
      <c r="C25" s="220">
        <v>1957</v>
      </c>
      <c r="D25" s="286" t="s">
        <v>506</v>
      </c>
      <c r="E25" s="286">
        <v>2</v>
      </c>
      <c r="F25" s="286">
        <v>1433.8</v>
      </c>
      <c r="G25" s="291">
        <v>63</v>
      </c>
      <c r="H25" s="280">
        <v>5024398.35</v>
      </c>
      <c r="I25" s="280"/>
      <c r="J25" s="280"/>
      <c r="K25" s="280">
        <v>3384356.49</v>
      </c>
      <c r="L25" s="280">
        <f t="shared" si="0"/>
        <v>1640041.8599999994</v>
      </c>
      <c r="M25" s="186">
        <v>44560</v>
      </c>
      <c r="N25" s="275" t="s">
        <v>184</v>
      </c>
    </row>
    <row r="26" spans="1:14" s="202" customFormat="1" ht="15">
      <c r="A26" s="179">
        <f t="shared" si="1"/>
        <v>9</v>
      </c>
      <c r="B26" s="279" t="s">
        <v>465</v>
      </c>
      <c r="C26" s="220">
        <v>1958</v>
      </c>
      <c r="D26" s="286" t="s">
        <v>506</v>
      </c>
      <c r="E26" s="286">
        <v>2</v>
      </c>
      <c r="F26" s="286">
        <v>897</v>
      </c>
      <c r="G26" s="291">
        <v>27</v>
      </c>
      <c r="H26" s="280">
        <v>5610594.44</v>
      </c>
      <c r="I26" s="280"/>
      <c r="J26" s="280"/>
      <c r="K26" s="280">
        <v>3779209.04</v>
      </c>
      <c r="L26" s="280">
        <f t="shared" si="0"/>
        <v>1831385.4000000004</v>
      </c>
      <c r="M26" s="186">
        <v>44560</v>
      </c>
      <c r="N26" s="275" t="s">
        <v>184</v>
      </c>
    </row>
    <row r="27" spans="1:14" s="202" customFormat="1" ht="15">
      <c r="A27" s="205" t="s">
        <v>23</v>
      </c>
      <c r="B27" s="206"/>
      <c r="C27" s="274" t="s">
        <v>261</v>
      </c>
      <c r="D27" s="275" t="s">
        <v>261</v>
      </c>
      <c r="E27" s="275" t="s">
        <v>261</v>
      </c>
      <c r="F27" s="269">
        <f>SUM(F20:F26)</f>
        <v>10875.4</v>
      </c>
      <c r="G27" s="270">
        <f>SUM(G20:G26)</f>
        <v>482</v>
      </c>
      <c r="H27" s="269">
        <f>SUM(H20:H26)</f>
        <v>75452165.14999999</v>
      </c>
      <c r="I27" s="269"/>
      <c r="J27" s="269"/>
      <c r="K27" s="269">
        <f>SUM(K20:K26)</f>
        <v>50823403.45</v>
      </c>
      <c r="L27" s="269">
        <f>SUM(L20:L26)</f>
        <v>24628761.699999996</v>
      </c>
      <c r="M27" s="274" t="s">
        <v>261</v>
      </c>
      <c r="N27" s="274" t="s">
        <v>261</v>
      </c>
    </row>
    <row r="28" spans="1:14" s="202" customFormat="1" ht="15">
      <c r="A28" s="203" t="s">
        <v>468</v>
      </c>
      <c r="B28" s="206"/>
      <c r="C28" s="282"/>
      <c r="D28" s="282"/>
      <c r="E28" s="282"/>
      <c r="F28" s="287"/>
      <c r="G28" s="288"/>
      <c r="H28" s="287"/>
      <c r="I28" s="287"/>
      <c r="J28" s="287"/>
      <c r="K28" s="287"/>
      <c r="L28" s="287"/>
      <c r="M28" s="274"/>
      <c r="N28" s="274"/>
    </row>
    <row r="29" spans="1:14" s="202" customFormat="1" ht="15">
      <c r="A29" s="179">
        <f>A26+1</f>
        <v>10</v>
      </c>
      <c r="B29" s="206" t="s">
        <v>500</v>
      </c>
      <c r="C29" s="220">
        <v>1955</v>
      </c>
      <c r="D29" s="224" t="s">
        <v>506</v>
      </c>
      <c r="E29" s="224">
        <v>2</v>
      </c>
      <c r="F29" s="224">
        <v>560</v>
      </c>
      <c r="G29" s="217">
        <v>18</v>
      </c>
      <c r="H29" s="280">
        <v>4302019.01</v>
      </c>
      <c r="I29" s="280"/>
      <c r="J29" s="280"/>
      <c r="K29" s="280">
        <v>2897773.01</v>
      </c>
      <c r="L29" s="280">
        <f>H29-K29</f>
        <v>1404246</v>
      </c>
      <c r="M29" s="186">
        <v>44560</v>
      </c>
      <c r="N29" s="275" t="s">
        <v>184</v>
      </c>
    </row>
    <row r="30" spans="1:14" s="202" customFormat="1" ht="15">
      <c r="A30" s="179">
        <f>A29+1</f>
        <v>11</v>
      </c>
      <c r="B30" s="206" t="s">
        <v>512</v>
      </c>
      <c r="C30" s="220">
        <v>1970</v>
      </c>
      <c r="D30" s="224"/>
      <c r="E30" s="224">
        <v>2</v>
      </c>
      <c r="F30" s="224">
        <v>970.2</v>
      </c>
      <c r="G30" s="217">
        <v>46</v>
      </c>
      <c r="H30" s="280">
        <v>6826893.2</v>
      </c>
      <c r="I30" s="280"/>
      <c r="J30" s="280"/>
      <c r="K30" s="280">
        <v>4598488.95</v>
      </c>
      <c r="L30" s="280">
        <f>H30-K30</f>
        <v>2228404.25</v>
      </c>
      <c r="M30" s="186">
        <v>44560</v>
      </c>
      <c r="N30" s="275" t="s">
        <v>184</v>
      </c>
    </row>
    <row r="31" spans="1:14" s="202" customFormat="1" ht="15">
      <c r="A31" s="205" t="s">
        <v>23</v>
      </c>
      <c r="B31" s="206"/>
      <c r="C31" s="274" t="s">
        <v>261</v>
      </c>
      <c r="D31" s="275" t="s">
        <v>261</v>
      </c>
      <c r="E31" s="272" t="s">
        <v>261</v>
      </c>
      <c r="F31" s="269">
        <f>SUM(F29:F30)</f>
        <v>1530.2</v>
      </c>
      <c r="G31" s="269">
        <f>SUM(G29:G30)</f>
        <v>64</v>
      </c>
      <c r="H31" s="269">
        <f>SUM(H29:H30)</f>
        <v>11128912.21</v>
      </c>
      <c r="I31" s="269"/>
      <c r="J31" s="269"/>
      <c r="K31" s="269">
        <f>SUM(K29:K30)</f>
        <v>7496261.96</v>
      </c>
      <c r="L31" s="269">
        <f>SUM(L29:L30)</f>
        <v>3632650.25</v>
      </c>
      <c r="M31" s="274" t="s">
        <v>261</v>
      </c>
      <c r="N31" s="274" t="s">
        <v>261</v>
      </c>
    </row>
    <row r="32" spans="1:14" ht="15" customHeight="1">
      <c r="A32" s="452" t="s">
        <v>25</v>
      </c>
      <c r="B32" s="452"/>
      <c r="C32" s="282" t="s">
        <v>261</v>
      </c>
      <c r="D32" s="278" t="s">
        <v>261</v>
      </c>
      <c r="E32" s="278" t="s">
        <v>261</v>
      </c>
      <c r="F32" s="276">
        <f>F31+F27+F18</f>
        <v>12891.2</v>
      </c>
      <c r="G32" s="276">
        <f>G31+G27+G18</f>
        <v>571</v>
      </c>
      <c r="H32" s="276">
        <f>H31+H27+H18</f>
        <v>92409944.16999999</v>
      </c>
      <c r="I32" s="276"/>
      <c r="J32" s="276"/>
      <c r="K32" s="276">
        <f>K31+K27+K18</f>
        <v>62245899.32000001</v>
      </c>
      <c r="L32" s="276">
        <f>L31+L27+L18</f>
        <v>30164044.849999994</v>
      </c>
      <c r="M32" s="278" t="s">
        <v>261</v>
      </c>
      <c r="N32" s="278" t="s">
        <v>261</v>
      </c>
    </row>
    <row r="33" spans="1:14" ht="15" customHeight="1">
      <c r="A33" s="411" t="s">
        <v>473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3"/>
    </row>
    <row r="34" spans="1:14" ht="15" customHeight="1">
      <c r="A34" s="194" t="s">
        <v>474</v>
      </c>
      <c r="B34" s="293"/>
      <c r="C34" s="282"/>
      <c r="D34" s="278"/>
      <c r="E34" s="278"/>
      <c r="F34" s="276"/>
      <c r="G34" s="277"/>
      <c r="H34" s="276"/>
      <c r="I34" s="276"/>
      <c r="J34" s="276"/>
      <c r="K34" s="276"/>
      <c r="L34" s="276"/>
      <c r="M34" s="278"/>
      <c r="N34" s="278"/>
    </row>
    <row r="35" spans="1:14" ht="15" customHeight="1">
      <c r="A35" s="179">
        <f>A30+1</f>
        <v>12</v>
      </c>
      <c r="B35" s="279" t="s">
        <v>475</v>
      </c>
      <c r="C35" s="220">
        <v>1960</v>
      </c>
      <c r="D35" s="286" t="s">
        <v>506</v>
      </c>
      <c r="E35" s="286">
        <v>3</v>
      </c>
      <c r="F35" s="286">
        <v>1511.4</v>
      </c>
      <c r="G35" s="291">
        <v>178</v>
      </c>
      <c r="H35" s="280">
        <v>7498590.82</v>
      </c>
      <c r="I35" s="280"/>
      <c r="J35" s="280"/>
      <c r="K35" s="280">
        <v>5050934</v>
      </c>
      <c r="L35" s="280">
        <f>H35-K35</f>
        <v>2447656.8200000003</v>
      </c>
      <c r="M35" s="186">
        <v>44560</v>
      </c>
      <c r="N35" s="275" t="s">
        <v>184</v>
      </c>
    </row>
    <row r="36" spans="1:14" ht="15" customHeight="1">
      <c r="A36" s="179">
        <f>A35+1</f>
        <v>13</v>
      </c>
      <c r="B36" s="279" t="s">
        <v>476</v>
      </c>
      <c r="C36" s="220">
        <v>1973</v>
      </c>
      <c r="D36" s="286" t="s">
        <v>506</v>
      </c>
      <c r="E36" s="286">
        <v>5</v>
      </c>
      <c r="F36" s="286">
        <v>3984.2</v>
      </c>
      <c r="G36" s="291">
        <v>208</v>
      </c>
      <c r="H36" s="280">
        <v>11064358.37</v>
      </c>
      <c r="I36" s="280"/>
      <c r="J36" s="280"/>
      <c r="K36" s="280">
        <v>7452779.5</v>
      </c>
      <c r="L36" s="280">
        <f>H36-K36</f>
        <v>3611578.869999999</v>
      </c>
      <c r="M36" s="186">
        <v>44560</v>
      </c>
      <c r="N36" s="275" t="s">
        <v>184</v>
      </c>
    </row>
    <row r="37" spans="1:14" ht="15" customHeight="1">
      <c r="A37" s="179">
        <f>A36+1</f>
        <v>14</v>
      </c>
      <c r="B37" s="279" t="s">
        <v>477</v>
      </c>
      <c r="C37" s="220">
        <v>1971</v>
      </c>
      <c r="D37" s="286" t="s">
        <v>506</v>
      </c>
      <c r="E37" s="286">
        <v>5</v>
      </c>
      <c r="F37" s="286">
        <v>6015.29</v>
      </c>
      <c r="G37" s="291">
        <v>292</v>
      </c>
      <c r="H37" s="280">
        <v>25600575.95</v>
      </c>
      <c r="I37" s="280"/>
      <c r="J37" s="280"/>
      <c r="K37" s="280">
        <v>17244149.29</v>
      </c>
      <c r="L37" s="280">
        <f>H37-K37</f>
        <v>8356426.66</v>
      </c>
      <c r="M37" s="186">
        <v>44560</v>
      </c>
      <c r="N37" s="275" t="s">
        <v>184</v>
      </c>
    </row>
    <row r="38" spans="1:14" ht="15" customHeight="1">
      <c r="A38" s="179">
        <f>A37+1</f>
        <v>15</v>
      </c>
      <c r="B38" s="279" t="s">
        <v>478</v>
      </c>
      <c r="C38" s="220">
        <v>1978</v>
      </c>
      <c r="D38" s="294" t="s">
        <v>183</v>
      </c>
      <c r="E38" s="294">
        <v>5</v>
      </c>
      <c r="F38" s="294">
        <v>4836.27</v>
      </c>
      <c r="G38" s="295">
        <v>279</v>
      </c>
      <c r="H38" s="280">
        <v>20148654.51</v>
      </c>
      <c r="I38" s="280"/>
      <c r="J38" s="280"/>
      <c r="K38" s="280">
        <v>13571819.91</v>
      </c>
      <c r="L38" s="280">
        <f>H38-K38</f>
        <v>6576834.6000000015</v>
      </c>
      <c r="M38" s="186">
        <v>44560</v>
      </c>
      <c r="N38" s="275" t="s">
        <v>184</v>
      </c>
    </row>
    <row r="39" spans="1:14" s="202" customFormat="1" ht="15">
      <c r="A39" s="205" t="s">
        <v>23</v>
      </c>
      <c r="B39" s="206"/>
      <c r="C39" s="274" t="s">
        <v>261</v>
      </c>
      <c r="D39" s="275" t="s">
        <v>261</v>
      </c>
      <c r="E39" s="275" t="s">
        <v>261</v>
      </c>
      <c r="F39" s="269">
        <f>SUM(F35:F38)</f>
        <v>16347.16</v>
      </c>
      <c r="G39" s="270">
        <f>SUM(G35:G38)</f>
        <v>957</v>
      </c>
      <c r="H39" s="269">
        <f>SUM(H35:H38)</f>
        <v>64312179.650000006</v>
      </c>
      <c r="I39" s="269"/>
      <c r="J39" s="269"/>
      <c r="K39" s="269">
        <f>SUM(K35:K38)</f>
        <v>43319682.7</v>
      </c>
      <c r="L39" s="269">
        <f>SUM(L35:L38)</f>
        <v>20992496.950000003</v>
      </c>
      <c r="M39" s="274" t="s">
        <v>261</v>
      </c>
      <c r="N39" s="274" t="s">
        <v>261</v>
      </c>
    </row>
    <row r="40" spans="1:14" ht="15" customHeight="1">
      <c r="A40" s="454" t="s">
        <v>479</v>
      </c>
      <c r="B40" s="455"/>
      <c r="C40" s="456"/>
      <c r="D40" s="278"/>
      <c r="E40" s="278"/>
      <c r="F40" s="276"/>
      <c r="G40" s="277"/>
      <c r="H40" s="276"/>
      <c r="I40" s="276"/>
      <c r="J40" s="276"/>
      <c r="K40" s="276"/>
      <c r="L40" s="276"/>
      <c r="M40" s="278"/>
      <c r="N40" s="278"/>
    </row>
    <row r="41" spans="1:14" ht="15" customHeight="1">
      <c r="A41" s="179">
        <f>A38+1</f>
        <v>16</v>
      </c>
      <c r="B41" s="279" t="s">
        <v>480</v>
      </c>
      <c r="C41" s="220">
        <v>1967</v>
      </c>
      <c r="D41" s="286" t="s">
        <v>506</v>
      </c>
      <c r="E41" s="286">
        <v>5</v>
      </c>
      <c r="F41" s="286">
        <v>3427.7</v>
      </c>
      <c r="G41" s="291">
        <v>145</v>
      </c>
      <c r="H41" s="280">
        <v>17158788.24</v>
      </c>
      <c r="I41" s="280"/>
      <c r="J41" s="280"/>
      <c r="K41" s="280">
        <v>11557892.55</v>
      </c>
      <c r="L41" s="280">
        <f>H41-K41</f>
        <v>5600895.689999998</v>
      </c>
      <c r="M41" s="186">
        <v>44560</v>
      </c>
      <c r="N41" s="275" t="s">
        <v>184</v>
      </c>
    </row>
    <row r="42" spans="1:14" s="202" customFormat="1" ht="15">
      <c r="A42" s="205" t="s">
        <v>23</v>
      </c>
      <c r="B42" s="206"/>
      <c r="C42" s="274" t="s">
        <v>261</v>
      </c>
      <c r="D42" s="275" t="s">
        <v>261</v>
      </c>
      <c r="E42" s="275" t="s">
        <v>261</v>
      </c>
      <c r="F42" s="270">
        <f>SUM(F41)</f>
        <v>3427.7</v>
      </c>
      <c r="G42" s="270">
        <f>SUM(G41)</f>
        <v>145</v>
      </c>
      <c r="H42" s="269">
        <f>SUM(H41:H41)</f>
        <v>17158788.24</v>
      </c>
      <c r="I42" s="269"/>
      <c r="J42" s="269"/>
      <c r="K42" s="269">
        <f>SUM(K41:K41)</f>
        <v>11557892.55</v>
      </c>
      <c r="L42" s="269">
        <f>SUM(L41:L41)</f>
        <v>5600895.689999998</v>
      </c>
      <c r="M42" s="274" t="s">
        <v>261</v>
      </c>
      <c r="N42" s="274" t="s">
        <v>261</v>
      </c>
    </row>
    <row r="43" spans="1:14" ht="15" customHeight="1">
      <c r="A43" s="452" t="s">
        <v>27</v>
      </c>
      <c r="B43" s="452"/>
      <c r="C43" s="282" t="s">
        <v>261</v>
      </c>
      <c r="D43" s="278" t="s">
        <v>261</v>
      </c>
      <c r="E43" s="278" t="s">
        <v>261</v>
      </c>
      <c r="F43" s="276">
        <f>F42+F39</f>
        <v>19774.86</v>
      </c>
      <c r="G43" s="296">
        <f>G42+G39</f>
        <v>1102</v>
      </c>
      <c r="H43" s="276">
        <f>H42+H39</f>
        <v>81470967.89</v>
      </c>
      <c r="I43" s="276"/>
      <c r="J43" s="276"/>
      <c r="K43" s="276">
        <f>K42+K39</f>
        <v>54877575.25</v>
      </c>
      <c r="L43" s="276">
        <f>L42+L39</f>
        <v>26593392.64</v>
      </c>
      <c r="M43" s="278" t="s">
        <v>261</v>
      </c>
      <c r="N43" s="278" t="s">
        <v>261</v>
      </c>
    </row>
    <row r="44" spans="1:14" ht="15" customHeight="1">
      <c r="A44" s="453" t="s">
        <v>413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</row>
    <row r="45" spans="1:14" ht="15" customHeight="1">
      <c r="A45" s="297" t="s">
        <v>568</v>
      </c>
      <c r="B45" s="298"/>
      <c r="C45" s="274"/>
      <c r="D45" s="275"/>
      <c r="E45" s="275"/>
      <c r="F45" s="280"/>
      <c r="G45" s="273"/>
      <c r="H45" s="280"/>
      <c r="I45" s="280"/>
      <c r="J45" s="280"/>
      <c r="K45" s="280"/>
      <c r="L45" s="280"/>
      <c r="M45" s="186"/>
      <c r="N45" s="275"/>
    </row>
    <row r="46" spans="1:14" ht="15" customHeight="1">
      <c r="A46" s="179">
        <f>A41+1</f>
        <v>17</v>
      </c>
      <c r="B46" s="299" t="s">
        <v>569</v>
      </c>
      <c r="C46" s="220">
        <v>1982</v>
      </c>
      <c r="D46" s="185" t="s">
        <v>507</v>
      </c>
      <c r="E46" s="180">
        <v>2</v>
      </c>
      <c r="F46" s="185">
        <v>6545.1</v>
      </c>
      <c r="G46" s="181">
        <v>188</v>
      </c>
      <c r="H46" s="280">
        <v>26181445.27</v>
      </c>
      <c r="I46" s="280"/>
      <c r="J46" s="280"/>
      <c r="K46" s="280">
        <v>11153454.51</v>
      </c>
      <c r="L46" s="280">
        <f>H46-K46</f>
        <v>15027990.76</v>
      </c>
      <c r="M46" s="186">
        <v>44560</v>
      </c>
      <c r="N46" s="275" t="s">
        <v>184</v>
      </c>
    </row>
    <row r="47" spans="1:14" ht="15" customHeight="1">
      <c r="A47" s="451" t="s">
        <v>23</v>
      </c>
      <c r="B47" s="451"/>
      <c r="C47" s="274" t="s">
        <v>261</v>
      </c>
      <c r="D47" s="275" t="s">
        <v>261</v>
      </c>
      <c r="E47" s="275" t="s">
        <v>261</v>
      </c>
      <c r="F47" s="280">
        <f>SUM(F46:F46)</f>
        <v>6545.1</v>
      </c>
      <c r="G47" s="280">
        <f>SUM(G46:G46)</f>
        <v>188</v>
      </c>
      <c r="H47" s="280">
        <f>SUM(H46:H46)</f>
        <v>26181445.27</v>
      </c>
      <c r="I47" s="280"/>
      <c r="J47" s="280"/>
      <c r="K47" s="280">
        <f>SUM(K46:K46)</f>
        <v>11153454.51</v>
      </c>
      <c r="L47" s="280">
        <f>SUM(L46:L46)</f>
        <v>15027990.76</v>
      </c>
      <c r="M47" s="278" t="s">
        <v>261</v>
      </c>
      <c r="N47" s="278" t="s">
        <v>261</v>
      </c>
    </row>
    <row r="48" spans="1:14" ht="15" customHeight="1">
      <c r="A48" s="452" t="s">
        <v>419</v>
      </c>
      <c r="B48" s="452"/>
      <c r="C48" s="282" t="s">
        <v>261</v>
      </c>
      <c r="D48" s="278" t="s">
        <v>261</v>
      </c>
      <c r="E48" s="278" t="s">
        <v>261</v>
      </c>
      <c r="F48" s="276">
        <f>F47</f>
        <v>6545.1</v>
      </c>
      <c r="G48" s="296">
        <f>G47</f>
        <v>188</v>
      </c>
      <c r="H48" s="276">
        <f>H47</f>
        <v>26181445.27</v>
      </c>
      <c r="I48" s="276"/>
      <c r="J48" s="276"/>
      <c r="K48" s="276">
        <f>K47</f>
        <v>11153454.51</v>
      </c>
      <c r="L48" s="276">
        <f>L47</f>
        <v>15027990.76</v>
      </c>
      <c r="M48" s="278" t="s">
        <v>261</v>
      </c>
      <c r="N48" s="278" t="s">
        <v>261</v>
      </c>
    </row>
    <row r="49" spans="1:14" ht="15" customHeight="1">
      <c r="A49" s="453" t="s">
        <v>31</v>
      </c>
      <c r="B49" s="453"/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</row>
    <row r="50" spans="1:14" ht="15" customHeight="1">
      <c r="A50" s="203" t="s">
        <v>565</v>
      </c>
      <c r="B50" s="293"/>
      <c r="C50" s="274"/>
      <c r="D50" s="275"/>
      <c r="E50" s="275"/>
      <c r="F50" s="276"/>
      <c r="G50" s="277"/>
      <c r="H50" s="280"/>
      <c r="I50" s="280"/>
      <c r="J50" s="280"/>
      <c r="K50" s="280"/>
      <c r="L50" s="280"/>
      <c r="M50" s="278"/>
      <c r="N50" s="278"/>
    </row>
    <row r="51" spans="1:14" ht="15" customHeight="1">
      <c r="A51" s="179">
        <f>A46+1</f>
        <v>18</v>
      </c>
      <c r="B51" s="299" t="s">
        <v>515</v>
      </c>
      <c r="C51" s="274"/>
      <c r="D51" s="275"/>
      <c r="E51" s="275"/>
      <c r="F51" s="276"/>
      <c r="G51" s="277"/>
      <c r="H51" s="280">
        <v>2400460.12</v>
      </c>
      <c r="I51" s="280">
        <v>1616912.55</v>
      </c>
      <c r="J51" s="280">
        <f>H51-I51</f>
        <v>783547.5700000001</v>
      </c>
      <c r="K51" s="280"/>
      <c r="L51" s="280"/>
      <c r="M51" s="186">
        <v>44560</v>
      </c>
      <c r="N51" s="275" t="s">
        <v>184</v>
      </c>
    </row>
    <row r="52" spans="1:14" ht="15" customHeight="1">
      <c r="A52" s="179">
        <f>A51+1</f>
        <v>19</v>
      </c>
      <c r="B52" s="206" t="s">
        <v>481</v>
      </c>
      <c r="C52" s="217">
        <v>1951</v>
      </c>
      <c r="D52" s="294" t="s">
        <v>508</v>
      </c>
      <c r="E52" s="294">
        <v>2</v>
      </c>
      <c r="F52" s="294">
        <v>789.95</v>
      </c>
      <c r="G52" s="295">
        <v>35</v>
      </c>
      <c r="H52" s="280">
        <v>6398127.75</v>
      </c>
      <c r="I52" s="280"/>
      <c r="J52" s="280"/>
      <c r="K52" s="280">
        <v>4309679.22</v>
      </c>
      <c r="L52" s="280">
        <f>H52-K52</f>
        <v>2088448.5300000003</v>
      </c>
      <c r="M52" s="186">
        <v>44560</v>
      </c>
      <c r="N52" s="275" t="s">
        <v>184</v>
      </c>
    </row>
    <row r="53" spans="1:14" ht="15" customHeight="1">
      <c r="A53" s="179">
        <f>A52+1</f>
        <v>20</v>
      </c>
      <c r="B53" s="206" t="s">
        <v>482</v>
      </c>
      <c r="C53" s="220">
        <v>1950</v>
      </c>
      <c r="D53" s="294" t="s">
        <v>508</v>
      </c>
      <c r="E53" s="294">
        <v>2</v>
      </c>
      <c r="F53" s="294">
        <v>685.52</v>
      </c>
      <c r="G53" s="295">
        <v>37</v>
      </c>
      <c r="H53" s="280">
        <v>5450554.73</v>
      </c>
      <c r="I53" s="280"/>
      <c r="J53" s="280"/>
      <c r="K53" s="280">
        <v>3671408.79</v>
      </c>
      <c r="L53" s="280">
        <f>H53-K53</f>
        <v>1779145.9400000004</v>
      </c>
      <c r="M53" s="186">
        <v>44560</v>
      </c>
      <c r="N53" s="275" t="s">
        <v>184</v>
      </c>
    </row>
    <row r="54" spans="1:14" ht="15" customHeight="1">
      <c r="A54" s="179">
        <f>A53+1</f>
        <v>21</v>
      </c>
      <c r="B54" s="206" t="s">
        <v>483</v>
      </c>
      <c r="C54" s="220">
        <v>1948</v>
      </c>
      <c r="D54" s="294" t="s">
        <v>508</v>
      </c>
      <c r="E54" s="294">
        <v>2</v>
      </c>
      <c r="F54" s="294">
        <v>800.25</v>
      </c>
      <c r="G54" s="295">
        <v>32</v>
      </c>
      <c r="H54" s="280">
        <v>5458059.94</v>
      </c>
      <c r="I54" s="280"/>
      <c r="J54" s="280"/>
      <c r="K54" s="280">
        <v>3676464.18</v>
      </c>
      <c r="L54" s="280">
        <f>H54-K54</f>
        <v>1781595.7600000002</v>
      </c>
      <c r="M54" s="186">
        <v>44561</v>
      </c>
      <c r="N54" s="275" t="s">
        <v>184</v>
      </c>
    </row>
    <row r="55" spans="1:14" ht="15" customHeight="1">
      <c r="A55" s="179">
        <f>A54+1</f>
        <v>22</v>
      </c>
      <c r="B55" s="206" t="s">
        <v>484</v>
      </c>
      <c r="C55" s="220">
        <v>1961</v>
      </c>
      <c r="D55" s="294" t="s">
        <v>185</v>
      </c>
      <c r="E55" s="294">
        <v>2</v>
      </c>
      <c r="F55" s="294">
        <v>409.98</v>
      </c>
      <c r="G55" s="295">
        <v>24</v>
      </c>
      <c r="H55" s="280">
        <v>3189742.56</v>
      </c>
      <c r="I55" s="280"/>
      <c r="J55" s="280"/>
      <c r="K55" s="280">
        <v>2148560.91</v>
      </c>
      <c r="L55" s="280">
        <f>H55-K55</f>
        <v>1041181.6499999999</v>
      </c>
      <c r="M55" s="186">
        <v>44561</v>
      </c>
      <c r="N55" s="275" t="s">
        <v>184</v>
      </c>
    </row>
    <row r="56" spans="1:14" ht="15" customHeight="1">
      <c r="A56" s="451" t="s">
        <v>23</v>
      </c>
      <c r="B56" s="451"/>
      <c r="C56" s="274" t="s">
        <v>261</v>
      </c>
      <c r="D56" s="275" t="s">
        <v>261</v>
      </c>
      <c r="E56" s="275" t="s">
        <v>261</v>
      </c>
      <c r="F56" s="280">
        <f aca="true" t="shared" si="2" ref="F56:L56">SUM(F51:F55)</f>
        <v>2685.7000000000003</v>
      </c>
      <c r="G56" s="280">
        <f t="shared" si="2"/>
        <v>128</v>
      </c>
      <c r="H56" s="280">
        <f t="shared" si="2"/>
        <v>22896945.1</v>
      </c>
      <c r="I56" s="280">
        <f t="shared" si="2"/>
        <v>1616912.55</v>
      </c>
      <c r="J56" s="280">
        <f t="shared" si="2"/>
        <v>783547.5700000001</v>
      </c>
      <c r="K56" s="280">
        <f t="shared" si="2"/>
        <v>13806113.1</v>
      </c>
      <c r="L56" s="280">
        <f t="shared" si="2"/>
        <v>6690371.880000001</v>
      </c>
      <c r="M56" s="275" t="s">
        <v>261</v>
      </c>
      <c r="N56" s="275" t="s">
        <v>261</v>
      </c>
    </row>
    <row r="57" spans="1:14" ht="15" customHeight="1">
      <c r="A57" s="297" t="s">
        <v>485</v>
      </c>
      <c r="B57" s="293"/>
      <c r="C57" s="274"/>
      <c r="D57" s="275"/>
      <c r="E57" s="275"/>
      <c r="F57" s="276"/>
      <c r="G57" s="277"/>
      <c r="H57" s="280"/>
      <c r="I57" s="280"/>
      <c r="J57" s="280"/>
      <c r="K57" s="276"/>
      <c r="L57" s="276"/>
      <c r="M57" s="278"/>
      <c r="N57" s="278"/>
    </row>
    <row r="58" spans="1:14" ht="15" customHeight="1">
      <c r="A58" s="179">
        <f>A55+1</f>
        <v>23</v>
      </c>
      <c r="B58" s="206" t="s">
        <v>486</v>
      </c>
      <c r="C58" s="220">
        <v>1948</v>
      </c>
      <c r="D58" s="294" t="s">
        <v>369</v>
      </c>
      <c r="E58" s="294">
        <v>2</v>
      </c>
      <c r="F58" s="294">
        <v>622.8</v>
      </c>
      <c r="G58" s="295">
        <v>33</v>
      </c>
      <c r="H58" s="280">
        <v>3164565.6</v>
      </c>
      <c r="I58" s="280">
        <v>2131602.11</v>
      </c>
      <c r="J58" s="280">
        <f aca="true" t="shared" si="3" ref="J58:J63">H58-I58</f>
        <v>1032963.4900000002</v>
      </c>
      <c r="K58" s="280"/>
      <c r="L58" s="280"/>
      <c r="M58" s="186">
        <v>44560</v>
      </c>
      <c r="N58" s="275" t="s">
        <v>184</v>
      </c>
    </row>
    <row r="59" spans="1:14" ht="15" customHeight="1">
      <c r="A59" s="179">
        <f aca="true" t="shared" si="4" ref="A59:A64">A58+1</f>
        <v>24</v>
      </c>
      <c r="B59" s="206" t="s">
        <v>487</v>
      </c>
      <c r="C59" s="181">
        <v>1952</v>
      </c>
      <c r="D59" s="294" t="s">
        <v>369</v>
      </c>
      <c r="E59" s="294">
        <v>2</v>
      </c>
      <c r="F59" s="294">
        <v>1180.9</v>
      </c>
      <c r="G59" s="295">
        <v>45</v>
      </c>
      <c r="H59" s="280">
        <v>8272542</v>
      </c>
      <c r="I59" s="280">
        <v>5572255.47</v>
      </c>
      <c r="J59" s="280">
        <f t="shared" si="3"/>
        <v>2700286.5300000003</v>
      </c>
      <c r="K59" s="280"/>
      <c r="L59" s="280"/>
      <c r="M59" s="186">
        <v>44560</v>
      </c>
      <c r="N59" s="275" t="s">
        <v>184</v>
      </c>
    </row>
    <row r="60" spans="1:14" ht="15" customHeight="1">
      <c r="A60" s="179">
        <f t="shared" si="4"/>
        <v>25</v>
      </c>
      <c r="B60" s="206" t="s">
        <v>488</v>
      </c>
      <c r="C60" s="181">
        <v>1953</v>
      </c>
      <c r="D60" s="294" t="s">
        <v>369</v>
      </c>
      <c r="E60" s="294">
        <v>2</v>
      </c>
      <c r="F60" s="294">
        <v>780.7</v>
      </c>
      <c r="G60" s="295">
        <v>30</v>
      </c>
      <c r="H60" s="280">
        <v>6667183.2</v>
      </c>
      <c r="I60" s="280">
        <v>4490910.78</v>
      </c>
      <c r="J60" s="280">
        <f t="shared" si="3"/>
        <v>2176272.42</v>
      </c>
      <c r="K60" s="280"/>
      <c r="L60" s="280"/>
      <c r="M60" s="186">
        <v>44560</v>
      </c>
      <c r="N60" s="275" t="s">
        <v>184</v>
      </c>
    </row>
    <row r="61" spans="1:14" ht="15" customHeight="1">
      <c r="A61" s="179">
        <f t="shared" si="4"/>
        <v>26</v>
      </c>
      <c r="B61" s="206" t="s">
        <v>489</v>
      </c>
      <c r="C61" s="181">
        <v>1951</v>
      </c>
      <c r="D61" s="294" t="s">
        <v>369</v>
      </c>
      <c r="E61" s="294">
        <v>2</v>
      </c>
      <c r="F61" s="294">
        <v>797.1</v>
      </c>
      <c r="G61" s="295">
        <v>32</v>
      </c>
      <c r="H61" s="280">
        <v>6667183.2</v>
      </c>
      <c r="I61" s="280">
        <v>4490910.78</v>
      </c>
      <c r="J61" s="280">
        <f t="shared" si="3"/>
        <v>2176272.42</v>
      </c>
      <c r="K61" s="280"/>
      <c r="L61" s="280"/>
      <c r="M61" s="186">
        <v>44561</v>
      </c>
      <c r="N61" s="275" t="s">
        <v>184</v>
      </c>
    </row>
    <row r="62" spans="1:14" ht="15" customHeight="1">
      <c r="A62" s="179">
        <f t="shared" si="4"/>
        <v>27</v>
      </c>
      <c r="B62" s="206" t="s">
        <v>490</v>
      </c>
      <c r="C62" s="217">
        <v>1950</v>
      </c>
      <c r="D62" s="294" t="s">
        <v>369</v>
      </c>
      <c r="E62" s="294">
        <v>2</v>
      </c>
      <c r="F62" s="294">
        <v>782.7</v>
      </c>
      <c r="G62" s="295">
        <v>23</v>
      </c>
      <c r="H62" s="280">
        <v>6667183.2</v>
      </c>
      <c r="I62" s="280">
        <v>4490910.78</v>
      </c>
      <c r="J62" s="280">
        <f t="shared" si="3"/>
        <v>2176272.42</v>
      </c>
      <c r="K62" s="280"/>
      <c r="L62" s="280"/>
      <c r="M62" s="186">
        <v>44561</v>
      </c>
      <c r="N62" s="275" t="s">
        <v>184</v>
      </c>
    </row>
    <row r="63" spans="1:14" ht="15" customHeight="1">
      <c r="A63" s="179">
        <f t="shared" si="4"/>
        <v>28</v>
      </c>
      <c r="B63" s="206" t="s">
        <v>491</v>
      </c>
      <c r="C63" s="217">
        <v>1952</v>
      </c>
      <c r="D63" s="294" t="s">
        <v>369</v>
      </c>
      <c r="E63" s="294">
        <v>2</v>
      </c>
      <c r="F63" s="294">
        <v>784.5</v>
      </c>
      <c r="G63" s="295">
        <v>32</v>
      </c>
      <c r="H63" s="280">
        <v>6892515.6</v>
      </c>
      <c r="I63" s="280">
        <v>4642691.17</v>
      </c>
      <c r="J63" s="280">
        <f t="shared" si="3"/>
        <v>2249824.4299999997</v>
      </c>
      <c r="K63" s="280"/>
      <c r="L63" s="280"/>
      <c r="M63" s="186">
        <v>44561</v>
      </c>
      <c r="N63" s="275" t="s">
        <v>184</v>
      </c>
    </row>
    <row r="64" spans="1:14" ht="15" customHeight="1">
      <c r="A64" s="179">
        <f t="shared" si="4"/>
        <v>29</v>
      </c>
      <c r="B64" s="206" t="s">
        <v>492</v>
      </c>
      <c r="C64" s="217">
        <v>1984</v>
      </c>
      <c r="D64" s="294" t="s">
        <v>506</v>
      </c>
      <c r="E64" s="294">
        <v>3</v>
      </c>
      <c r="F64" s="300">
        <v>1318</v>
      </c>
      <c r="G64" s="301">
        <v>63</v>
      </c>
      <c r="H64" s="280">
        <v>6027543.6</v>
      </c>
      <c r="I64" s="280"/>
      <c r="J64" s="280"/>
      <c r="K64" s="280">
        <v>4060059.5</v>
      </c>
      <c r="L64" s="280">
        <f>H64-K64</f>
        <v>1967484.0999999996</v>
      </c>
      <c r="M64" s="186">
        <v>44561</v>
      </c>
      <c r="N64" s="275" t="s">
        <v>184</v>
      </c>
    </row>
    <row r="65" spans="1:14" ht="15" customHeight="1">
      <c r="A65" s="404" t="s">
        <v>23</v>
      </c>
      <c r="B65" s="405"/>
      <c r="C65" s="274" t="s">
        <v>261</v>
      </c>
      <c r="D65" s="275" t="s">
        <v>261</v>
      </c>
      <c r="E65" s="275" t="s">
        <v>261</v>
      </c>
      <c r="F65" s="280">
        <f aca="true" t="shared" si="5" ref="F65:L65">SUM(F58:F64)</f>
        <v>6266.7</v>
      </c>
      <c r="G65" s="280">
        <f t="shared" si="5"/>
        <v>258</v>
      </c>
      <c r="H65" s="280">
        <f t="shared" si="5"/>
        <v>44358716.4</v>
      </c>
      <c r="I65" s="280">
        <f t="shared" si="5"/>
        <v>25819281.090000004</v>
      </c>
      <c r="J65" s="280">
        <f t="shared" si="5"/>
        <v>12511891.71</v>
      </c>
      <c r="K65" s="280">
        <f t="shared" si="5"/>
        <v>4060059.5</v>
      </c>
      <c r="L65" s="280">
        <f t="shared" si="5"/>
        <v>1967484.0999999996</v>
      </c>
      <c r="M65" s="275" t="s">
        <v>261</v>
      </c>
      <c r="N65" s="275" t="s">
        <v>261</v>
      </c>
    </row>
    <row r="66" spans="1:14" ht="15" customHeight="1">
      <c r="A66" s="406" t="s">
        <v>34</v>
      </c>
      <c r="B66" s="407"/>
      <c r="C66" s="282" t="s">
        <v>261</v>
      </c>
      <c r="D66" s="278" t="s">
        <v>261</v>
      </c>
      <c r="E66" s="278" t="s">
        <v>261</v>
      </c>
      <c r="F66" s="283">
        <f aca="true" t="shared" si="6" ref="F66:L66">F65+F56</f>
        <v>8952.4</v>
      </c>
      <c r="G66" s="283">
        <f t="shared" si="6"/>
        <v>386</v>
      </c>
      <c r="H66" s="283">
        <f t="shared" si="6"/>
        <v>67255661.5</v>
      </c>
      <c r="I66" s="283">
        <f t="shared" si="6"/>
        <v>27436193.640000004</v>
      </c>
      <c r="J66" s="283">
        <f t="shared" si="6"/>
        <v>13295439.280000001</v>
      </c>
      <c r="K66" s="283">
        <f t="shared" si="6"/>
        <v>17866172.6</v>
      </c>
      <c r="L66" s="283">
        <f t="shared" si="6"/>
        <v>8657855.98</v>
      </c>
      <c r="M66" s="278" t="s">
        <v>261</v>
      </c>
      <c r="N66" s="278" t="s">
        <v>261</v>
      </c>
    </row>
    <row r="67" spans="1:14" ht="15" customHeight="1">
      <c r="A67" s="411" t="s">
        <v>294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3"/>
    </row>
    <row r="68" spans="1:14" ht="15" customHeight="1">
      <c r="A68" s="182" t="s">
        <v>493</v>
      </c>
      <c r="B68" s="227"/>
      <c r="C68" s="274"/>
      <c r="D68" s="275"/>
      <c r="E68" s="275"/>
      <c r="F68" s="280"/>
      <c r="G68" s="273"/>
      <c r="H68" s="281"/>
      <c r="I68" s="281"/>
      <c r="J68" s="281"/>
      <c r="K68" s="280"/>
      <c r="L68" s="280"/>
      <c r="M68" s="275"/>
      <c r="N68" s="275"/>
    </row>
    <row r="69" spans="1:14" ht="15" customHeight="1">
      <c r="A69" s="179">
        <f>A64+1</f>
        <v>30</v>
      </c>
      <c r="B69" s="299" t="s">
        <v>494</v>
      </c>
      <c r="C69" s="217">
        <v>1983</v>
      </c>
      <c r="D69" s="223" t="s">
        <v>509</v>
      </c>
      <c r="E69" s="181">
        <v>5</v>
      </c>
      <c r="F69" s="223">
        <v>7104.2</v>
      </c>
      <c r="G69" s="181">
        <v>249</v>
      </c>
      <c r="H69" s="280">
        <v>26328367.07</v>
      </c>
      <c r="I69" s="280"/>
      <c r="J69" s="280"/>
      <c r="K69" s="280">
        <v>17734378.06</v>
      </c>
      <c r="L69" s="280">
        <f>H69-K69</f>
        <v>8593989.010000002</v>
      </c>
      <c r="M69" s="186">
        <v>44560</v>
      </c>
      <c r="N69" s="275" t="s">
        <v>184</v>
      </c>
    </row>
    <row r="70" spans="1:14" ht="15" customHeight="1">
      <c r="A70" s="404" t="s">
        <v>23</v>
      </c>
      <c r="B70" s="405"/>
      <c r="C70" s="274" t="s">
        <v>261</v>
      </c>
      <c r="D70" s="275" t="s">
        <v>261</v>
      </c>
      <c r="E70" s="275" t="s">
        <v>261</v>
      </c>
      <c r="F70" s="280">
        <f>SUM(F69)</f>
        <v>7104.2</v>
      </c>
      <c r="G70" s="280">
        <f>SUM(G69)</f>
        <v>249</v>
      </c>
      <c r="H70" s="280">
        <f>SUM(H69)</f>
        <v>26328367.07</v>
      </c>
      <c r="I70" s="280"/>
      <c r="J70" s="280"/>
      <c r="K70" s="280">
        <f>SUM(K69)</f>
        <v>17734378.06</v>
      </c>
      <c r="L70" s="280">
        <f>SUM(L69)</f>
        <v>8593989.010000002</v>
      </c>
      <c r="M70" s="275" t="s">
        <v>261</v>
      </c>
      <c r="N70" s="275" t="s">
        <v>261</v>
      </c>
    </row>
    <row r="71" spans="1:14" ht="15" customHeight="1">
      <c r="A71" s="182" t="s">
        <v>502</v>
      </c>
      <c r="B71" s="227"/>
      <c r="C71" s="274"/>
      <c r="D71" s="275"/>
      <c r="E71" s="275"/>
      <c r="F71" s="280"/>
      <c r="G71" s="273"/>
      <c r="H71" s="281"/>
      <c r="I71" s="281"/>
      <c r="J71" s="281"/>
      <c r="K71" s="280"/>
      <c r="L71" s="280"/>
      <c r="M71" s="275"/>
      <c r="N71" s="275"/>
    </row>
    <row r="72" spans="1:14" ht="15" customHeight="1">
      <c r="A72" s="181">
        <f>A69+1</f>
        <v>31</v>
      </c>
      <c r="B72" s="227" t="s">
        <v>503</v>
      </c>
      <c r="C72" s="224">
        <v>1981</v>
      </c>
      <c r="D72" s="223" t="s">
        <v>183</v>
      </c>
      <c r="E72" s="181">
        <v>5</v>
      </c>
      <c r="F72" s="223">
        <v>6472</v>
      </c>
      <c r="G72" s="181">
        <v>365</v>
      </c>
      <c r="H72" s="280">
        <v>18143434.31</v>
      </c>
      <c r="I72" s="280"/>
      <c r="J72" s="280"/>
      <c r="K72" s="280">
        <v>12221134.81</v>
      </c>
      <c r="L72" s="280">
        <f>H72-K72</f>
        <v>5922299.499999998</v>
      </c>
      <c r="M72" s="186">
        <v>44560</v>
      </c>
      <c r="N72" s="275" t="s">
        <v>184</v>
      </c>
    </row>
    <row r="73" spans="1:14" ht="15" customHeight="1">
      <c r="A73" s="404" t="s">
        <v>23</v>
      </c>
      <c r="B73" s="405"/>
      <c r="C73" s="274" t="s">
        <v>261</v>
      </c>
      <c r="D73" s="275" t="s">
        <v>261</v>
      </c>
      <c r="E73" s="275" t="s">
        <v>261</v>
      </c>
      <c r="F73" s="280">
        <f>SUM(F72)</f>
        <v>6472</v>
      </c>
      <c r="G73" s="280">
        <f>SUM(G72)</f>
        <v>365</v>
      </c>
      <c r="H73" s="280">
        <f>SUM(H72)</f>
        <v>18143434.31</v>
      </c>
      <c r="I73" s="280"/>
      <c r="J73" s="280"/>
      <c r="K73" s="280">
        <f>SUM(K72)</f>
        <v>12221134.81</v>
      </c>
      <c r="L73" s="280">
        <f>SUM(L72)</f>
        <v>5922299.499999998</v>
      </c>
      <c r="M73" s="275" t="s">
        <v>261</v>
      </c>
      <c r="N73" s="275" t="s">
        <v>261</v>
      </c>
    </row>
    <row r="74" spans="1:14" ht="15" customHeight="1">
      <c r="A74" s="406" t="s">
        <v>297</v>
      </c>
      <c r="B74" s="407"/>
      <c r="C74" s="282" t="s">
        <v>261</v>
      </c>
      <c r="D74" s="278" t="s">
        <v>261</v>
      </c>
      <c r="E74" s="278" t="s">
        <v>261</v>
      </c>
      <c r="F74" s="283">
        <f>F70+F73</f>
        <v>13576.2</v>
      </c>
      <c r="G74" s="283">
        <f>G70+G73</f>
        <v>614</v>
      </c>
      <c r="H74" s="283">
        <f>H70+H73</f>
        <v>44471801.379999995</v>
      </c>
      <c r="I74" s="283"/>
      <c r="J74" s="283"/>
      <c r="K74" s="283">
        <f>K70+K73</f>
        <v>29955512.869999997</v>
      </c>
      <c r="L74" s="283">
        <f>L70+L73</f>
        <v>14516288.51</v>
      </c>
      <c r="M74" s="278" t="s">
        <v>261</v>
      </c>
      <c r="N74" s="278" t="s">
        <v>261</v>
      </c>
    </row>
    <row r="75" spans="1:14" ht="15" customHeight="1">
      <c r="A75" s="179"/>
      <c r="B75" s="411" t="s">
        <v>35</v>
      </c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3"/>
    </row>
    <row r="76" spans="1:14" ht="15" customHeight="1">
      <c r="A76" s="182" t="s">
        <v>36</v>
      </c>
      <c r="B76" s="243"/>
      <c r="C76" s="284"/>
      <c r="D76" s="302"/>
      <c r="E76" s="302"/>
      <c r="F76" s="303"/>
      <c r="G76" s="304"/>
      <c r="H76" s="303"/>
      <c r="I76" s="303"/>
      <c r="J76" s="303"/>
      <c r="K76" s="303"/>
      <c r="L76" s="303"/>
      <c r="M76" s="302"/>
      <c r="N76" s="305"/>
    </row>
    <row r="77" spans="1:14" ht="15" customHeight="1">
      <c r="A77" s="179">
        <f>A72+1</f>
        <v>32</v>
      </c>
      <c r="B77" s="306" t="s">
        <v>501</v>
      </c>
      <c r="C77" s="307">
        <v>1980</v>
      </c>
      <c r="D77" s="294" t="s">
        <v>183</v>
      </c>
      <c r="E77" s="294">
        <v>5</v>
      </c>
      <c r="F77" s="308">
        <v>7171.2</v>
      </c>
      <c r="G77" s="295">
        <v>297</v>
      </c>
      <c r="H77" s="280">
        <v>21305878.77</v>
      </c>
      <c r="I77" s="280"/>
      <c r="J77" s="280"/>
      <c r="K77" s="280">
        <v>14351308.15</v>
      </c>
      <c r="L77" s="280">
        <f>H77-K77</f>
        <v>6954570.619999999</v>
      </c>
      <c r="M77" s="186">
        <v>44560</v>
      </c>
      <c r="N77" s="275" t="s">
        <v>184</v>
      </c>
    </row>
    <row r="78" spans="1:14" ht="15" customHeight="1">
      <c r="A78" s="404" t="s">
        <v>23</v>
      </c>
      <c r="B78" s="405"/>
      <c r="C78" s="274" t="s">
        <v>261</v>
      </c>
      <c r="D78" s="275" t="s">
        <v>261</v>
      </c>
      <c r="E78" s="275" t="s">
        <v>261</v>
      </c>
      <c r="F78" s="280">
        <f>SUM(F77)</f>
        <v>7171.2</v>
      </c>
      <c r="G78" s="280">
        <f>SUM(G77)</f>
        <v>297</v>
      </c>
      <c r="H78" s="280">
        <f>SUM(H77)</f>
        <v>21305878.77</v>
      </c>
      <c r="I78" s="280"/>
      <c r="J78" s="280"/>
      <c r="K78" s="280">
        <f>SUM(K77)</f>
        <v>14351308.15</v>
      </c>
      <c r="L78" s="280">
        <f>SUM(L77)</f>
        <v>6954570.619999999</v>
      </c>
      <c r="M78" s="275" t="s">
        <v>261</v>
      </c>
      <c r="N78" s="275" t="s">
        <v>261</v>
      </c>
    </row>
    <row r="79" spans="1:14" ht="15" customHeight="1">
      <c r="A79" s="182" t="s">
        <v>513</v>
      </c>
      <c r="B79" s="227"/>
      <c r="C79" s="274"/>
      <c r="D79" s="275"/>
      <c r="E79" s="275"/>
      <c r="F79" s="281"/>
      <c r="G79" s="281"/>
      <c r="H79" s="281"/>
      <c r="I79" s="281"/>
      <c r="J79" s="281"/>
      <c r="K79" s="281"/>
      <c r="L79" s="281"/>
      <c r="M79" s="275"/>
      <c r="N79" s="275"/>
    </row>
    <row r="80" spans="1:14" ht="15" customHeight="1">
      <c r="A80" s="179">
        <f>A77+1</f>
        <v>33</v>
      </c>
      <c r="B80" s="227" t="s">
        <v>514</v>
      </c>
      <c r="C80" s="274">
        <v>1989</v>
      </c>
      <c r="D80" s="275"/>
      <c r="E80" s="275"/>
      <c r="F80" s="281">
        <v>5036.7</v>
      </c>
      <c r="G80" s="281">
        <v>207</v>
      </c>
      <c r="H80" s="280">
        <v>14164589.16</v>
      </c>
      <c r="I80" s="280"/>
      <c r="J80" s="280"/>
      <c r="K80" s="280">
        <v>9541046.68</v>
      </c>
      <c r="L80" s="280">
        <f>H80-K80</f>
        <v>4623542.48</v>
      </c>
      <c r="M80" s="186">
        <v>44560</v>
      </c>
      <c r="N80" s="275" t="s">
        <v>184</v>
      </c>
    </row>
    <row r="81" spans="1:14" ht="15" customHeight="1">
      <c r="A81" s="404" t="s">
        <v>23</v>
      </c>
      <c r="B81" s="405"/>
      <c r="C81" s="274" t="s">
        <v>261</v>
      </c>
      <c r="D81" s="275" t="s">
        <v>261</v>
      </c>
      <c r="E81" s="275" t="s">
        <v>261</v>
      </c>
      <c r="F81" s="280">
        <f>SUM(F80)</f>
        <v>5036.7</v>
      </c>
      <c r="G81" s="280">
        <f>SUM(G80)</f>
        <v>207</v>
      </c>
      <c r="H81" s="280">
        <f>SUM(H80)</f>
        <v>14164589.16</v>
      </c>
      <c r="I81" s="280"/>
      <c r="J81" s="280"/>
      <c r="K81" s="280">
        <f>SUM(K80)</f>
        <v>9541046.68</v>
      </c>
      <c r="L81" s="280">
        <f>SUM(L80)</f>
        <v>4623542.48</v>
      </c>
      <c r="M81" s="275" t="s">
        <v>261</v>
      </c>
      <c r="N81" s="275" t="s">
        <v>261</v>
      </c>
    </row>
    <row r="82" spans="1:14" ht="15" customHeight="1">
      <c r="A82" s="406" t="s">
        <v>37</v>
      </c>
      <c r="B82" s="407"/>
      <c r="C82" s="282" t="s">
        <v>261</v>
      </c>
      <c r="D82" s="278" t="s">
        <v>261</v>
      </c>
      <c r="E82" s="278" t="s">
        <v>261</v>
      </c>
      <c r="F82" s="283">
        <f>F78+F81</f>
        <v>12207.9</v>
      </c>
      <c r="G82" s="283">
        <f>G78+G81</f>
        <v>504</v>
      </c>
      <c r="H82" s="283">
        <f>H78+H81</f>
        <v>35470467.93</v>
      </c>
      <c r="I82" s="283"/>
      <c r="J82" s="283"/>
      <c r="K82" s="283">
        <f>K78+K81</f>
        <v>23892354.83</v>
      </c>
      <c r="L82" s="283">
        <f>L78+L81</f>
        <v>11578113.1</v>
      </c>
      <c r="M82" s="278" t="s">
        <v>261</v>
      </c>
      <c r="N82" s="278" t="s">
        <v>261</v>
      </c>
    </row>
    <row r="83" spans="1:14" ht="15" customHeight="1">
      <c r="A83" s="401" t="s">
        <v>38</v>
      </c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3"/>
    </row>
    <row r="84" spans="1:14" ht="15" customHeight="1">
      <c r="A84" s="182" t="s">
        <v>495</v>
      </c>
      <c r="B84" s="206"/>
      <c r="C84" s="217"/>
      <c r="D84" s="224"/>
      <c r="E84" s="185"/>
      <c r="F84" s="185"/>
      <c r="G84" s="309"/>
      <c r="H84" s="280"/>
      <c r="I84" s="280"/>
      <c r="J84" s="280"/>
      <c r="K84" s="280"/>
      <c r="L84" s="280"/>
      <c r="M84" s="186"/>
      <c r="N84" s="275"/>
    </row>
    <row r="85" spans="1:14" ht="15" customHeight="1">
      <c r="A85" s="179">
        <f>A80+1</f>
        <v>34</v>
      </c>
      <c r="B85" s="206" t="s">
        <v>496</v>
      </c>
      <c r="C85" s="220">
        <v>1969</v>
      </c>
      <c r="D85" s="220" t="s">
        <v>185</v>
      </c>
      <c r="E85" s="180">
        <v>5</v>
      </c>
      <c r="F85" s="308">
        <v>3189.5</v>
      </c>
      <c r="G85" s="310">
        <v>138</v>
      </c>
      <c r="H85" s="280">
        <v>12698180.45</v>
      </c>
      <c r="I85" s="280"/>
      <c r="J85" s="280"/>
      <c r="K85" s="280">
        <v>8553296.61</v>
      </c>
      <c r="L85" s="280">
        <f>H85-K85</f>
        <v>4144883.84</v>
      </c>
      <c r="M85" s="186">
        <v>44560</v>
      </c>
      <c r="N85" s="275" t="s">
        <v>184</v>
      </c>
    </row>
    <row r="86" spans="1:14" ht="15" customHeight="1">
      <c r="A86" s="179">
        <f>A85+1</f>
        <v>35</v>
      </c>
      <c r="B86" s="206" t="s">
        <v>497</v>
      </c>
      <c r="C86" s="220">
        <v>1975</v>
      </c>
      <c r="D86" s="220" t="s">
        <v>185</v>
      </c>
      <c r="E86" s="180">
        <v>5</v>
      </c>
      <c r="F86" s="308">
        <v>3707</v>
      </c>
      <c r="G86" s="310">
        <v>143</v>
      </c>
      <c r="H86" s="280">
        <v>14893922.57</v>
      </c>
      <c r="I86" s="280"/>
      <c r="J86" s="280"/>
      <c r="K86" s="280">
        <v>10032314.31</v>
      </c>
      <c r="L86" s="280">
        <f>H86-K86</f>
        <v>4861608.26</v>
      </c>
      <c r="M86" s="186">
        <v>44560</v>
      </c>
      <c r="N86" s="275" t="s">
        <v>184</v>
      </c>
    </row>
    <row r="87" spans="1:14" ht="15" customHeight="1">
      <c r="A87" s="179">
        <f>A86+1</f>
        <v>36</v>
      </c>
      <c r="B87" s="206" t="s">
        <v>498</v>
      </c>
      <c r="C87" s="220">
        <v>1993</v>
      </c>
      <c r="D87" s="220" t="s">
        <v>369</v>
      </c>
      <c r="E87" s="180">
        <v>5</v>
      </c>
      <c r="F87" s="308">
        <v>4048.8</v>
      </c>
      <c r="G87" s="310">
        <v>156</v>
      </c>
      <c r="H87" s="280">
        <v>17742103.3</v>
      </c>
      <c r="I87" s="280"/>
      <c r="J87" s="280"/>
      <c r="K87" s="280">
        <v>11950804.49</v>
      </c>
      <c r="L87" s="280">
        <f>H87-K87</f>
        <v>5791298.8100000005</v>
      </c>
      <c r="M87" s="186">
        <v>44561</v>
      </c>
      <c r="N87" s="275" t="s">
        <v>184</v>
      </c>
    </row>
    <row r="88" spans="1:14" s="202" customFormat="1" ht="15">
      <c r="A88" s="205" t="s">
        <v>23</v>
      </c>
      <c r="B88" s="206"/>
      <c r="C88" s="274" t="s">
        <v>261</v>
      </c>
      <c r="D88" s="275" t="s">
        <v>261</v>
      </c>
      <c r="E88" s="275" t="s">
        <v>261</v>
      </c>
      <c r="F88" s="269">
        <f>SUM(F85:F87)</f>
        <v>10945.3</v>
      </c>
      <c r="G88" s="311">
        <f>SUM(G85:G87)</f>
        <v>437</v>
      </c>
      <c r="H88" s="269">
        <f>SUM(H85:H87)</f>
        <v>45334206.32</v>
      </c>
      <c r="I88" s="269"/>
      <c r="J88" s="269"/>
      <c r="K88" s="269">
        <f>SUM(K85:K87)</f>
        <v>30536415.410000004</v>
      </c>
      <c r="L88" s="269">
        <f>SUM(L85:L87)</f>
        <v>14797790.91</v>
      </c>
      <c r="M88" s="274" t="s">
        <v>261</v>
      </c>
      <c r="N88" s="274" t="s">
        <v>261</v>
      </c>
    </row>
    <row r="89" spans="1:14" s="226" customFormat="1" ht="15" customHeight="1">
      <c r="A89" s="452" t="s">
        <v>40</v>
      </c>
      <c r="B89" s="452"/>
      <c r="C89" s="274" t="s">
        <v>261</v>
      </c>
      <c r="D89" s="275" t="s">
        <v>261</v>
      </c>
      <c r="E89" s="275" t="s">
        <v>261</v>
      </c>
      <c r="F89" s="312">
        <f>F88</f>
        <v>10945.3</v>
      </c>
      <c r="G89" s="313">
        <f>G88</f>
        <v>437</v>
      </c>
      <c r="H89" s="312">
        <f>H88</f>
        <v>45334206.32</v>
      </c>
      <c r="I89" s="312"/>
      <c r="J89" s="312"/>
      <c r="K89" s="312">
        <f>K88</f>
        <v>30536415.410000004</v>
      </c>
      <c r="L89" s="312">
        <f>L88</f>
        <v>14797790.91</v>
      </c>
      <c r="M89" s="274" t="s">
        <v>261</v>
      </c>
      <c r="N89" s="274" t="s">
        <v>261</v>
      </c>
    </row>
    <row r="90" spans="1:14" ht="15" customHeight="1">
      <c r="A90" s="450" t="s">
        <v>447</v>
      </c>
      <c r="B90" s="450"/>
      <c r="C90" s="450"/>
      <c r="D90" s="450"/>
      <c r="E90" s="450"/>
      <c r="F90" s="450"/>
      <c r="G90" s="450"/>
      <c r="H90" s="450"/>
      <c r="I90" s="450"/>
      <c r="J90" s="450"/>
      <c r="K90" s="450"/>
      <c r="L90" s="450"/>
      <c r="M90" s="450"/>
      <c r="N90" s="450"/>
    </row>
    <row r="91" spans="1:14" ht="15" customHeight="1">
      <c r="A91" s="297" t="s">
        <v>41</v>
      </c>
      <c r="B91" s="206"/>
      <c r="C91" s="181"/>
      <c r="D91" s="224"/>
      <c r="E91" s="185"/>
      <c r="F91" s="185"/>
      <c r="G91" s="181"/>
      <c r="H91" s="280"/>
      <c r="I91" s="280"/>
      <c r="J91" s="280"/>
      <c r="K91" s="280"/>
      <c r="L91" s="280"/>
      <c r="M91" s="186"/>
      <c r="N91" s="275"/>
    </row>
    <row r="92" spans="1:14" ht="24.75" customHeight="1">
      <c r="A92" s="179">
        <f>A87+1</f>
        <v>37</v>
      </c>
      <c r="B92" s="206" t="s">
        <v>499</v>
      </c>
      <c r="C92" s="181">
        <v>1959</v>
      </c>
      <c r="D92" s="223" t="s">
        <v>185</v>
      </c>
      <c r="E92" s="181">
        <v>2</v>
      </c>
      <c r="F92" s="223">
        <v>656.51</v>
      </c>
      <c r="G92" s="181">
        <v>25</v>
      </c>
      <c r="H92" s="280">
        <v>5784452.64</v>
      </c>
      <c r="I92" s="280"/>
      <c r="J92" s="280"/>
      <c r="K92" s="280">
        <v>3896317.22</v>
      </c>
      <c r="L92" s="280">
        <f>H92-K92</f>
        <v>1888135.4199999995</v>
      </c>
      <c r="M92" s="186">
        <v>44560</v>
      </c>
      <c r="N92" s="275" t="s">
        <v>184</v>
      </c>
    </row>
    <row r="93" spans="1:14" ht="15" customHeight="1">
      <c r="A93" s="451" t="s">
        <v>23</v>
      </c>
      <c r="B93" s="451"/>
      <c r="C93" s="274" t="s">
        <v>261</v>
      </c>
      <c r="D93" s="275" t="s">
        <v>261</v>
      </c>
      <c r="E93" s="275" t="s">
        <v>261</v>
      </c>
      <c r="F93" s="280">
        <f>SUM(F92:F92)</f>
        <v>656.51</v>
      </c>
      <c r="G93" s="272">
        <f>SUM(G92:G92)</f>
        <v>25</v>
      </c>
      <c r="H93" s="280">
        <f>SUM(H92:H92)</f>
        <v>5784452.64</v>
      </c>
      <c r="I93" s="280"/>
      <c r="J93" s="280"/>
      <c r="K93" s="280">
        <f>SUM(K92:K92)</f>
        <v>3896317.22</v>
      </c>
      <c r="L93" s="280">
        <f>SUM(L92:L92)</f>
        <v>1888135.4199999995</v>
      </c>
      <c r="M93" s="275" t="s">
        <v>261</v>
      </c>
      <c r="N93" s="275" t="s">
        <v>261</v>
      </c>
    </row>
    <row r="94" spans="1:14" ht="15" customHeight="1">
      <c r="A94" s="406" t="s">
        <v>42</v>
      </c>
      <c r="B94" s="407"/>
      <c r="C94" s="274"/>
      <c r="D94" s="275"/>
      <c r="E94" s="275"/>
      <c r="F94" s="276">
        <f>F93</f>
        <v>656.51</v>
      </c>
      <c r="G94" s="296">
        <f>G93</f>
        <v>25</v>
      </c>
      <c r="H94" s="276">
        <f>H93</f>
        <v>5784452.64</v>
      </c>
      <c r="I94" s="276"/>
      <c r="J94" s="276"/>
      <c r="K94" s="276">
        <f>K93</f>
        <v>3896317.22</v>
      </c>
      <c r="L94" s="276">
        <f>L93</f>
        <v>1888135.4199999995</v>
      </c>
      <c r="M94" s="275" t="s">
        <v>261</v>
      </c>
      <c r="N94" s="275" t="s">
        <v>261</v>
      </c>
    </row>
    <row r="95" spans="1:14" s="226" customFormat="1" ht="13.5">
      <c r="A95" s="430" t="s">
        <v>43</v>
      </c>
      <c r="B95" s="431"/>
      <c r="C95" s="282" t="s">
        <v>261</v>
      </c>
      <c r="D95" s="278" t="s">
        <v>261</v>
      </c>
      <c r="E95" s="282" t="s">
        <v>261</v>
      </c>
      <c r="F95" s="276">
        <f aca="true" t="shared" si="7" ref="F95:L95">F32+F14+F48+F66+F74+F89+F94+F43+F82</f>
        <v>88424.87</v>
      </c>
      <c r="G95" s="296">
        <f t="shared" si="7"/>
        <v>4076</v>
      </c>
      <c r="H95" s="276">
        <f t="shared" si="7"/>
        <v>411953940.1399999</v>
      </c>
      <c r="I95" s="276">
        <f t="shared" si="7"/>
        <v>27436193.640000004</v>
      </c>
      <c r="J95" s="276">
        <f t="shared" si="7"/>
        <v>13295439.280000001</v>
      </c>
      <c r="K95" s="276">
        <f t="shared" si="7"/>
        <v>243567605.92000002</v>
      </c>
      <c r="L95" s="276">
        <f t="shared" si="7"/>
        <v>127654701.29999998</v>
      </c>
      <c r="M95" s="278" t="s">
        <v>261</v>
      </c>
      <c r="N95" s="278" t="s">
        <v>261</v>
      </c>
    </row>
    <row r="96" spans="1:14" s="226" customFormat="1" ht="15" customHeight="1">
      <c r="A96" s="430" t="s">
        <v>322</v>
      </c>
      <c r="B96" s="431"/>
      <c r="C96" s="282"/>
      <c r="D96" s="278"/>
      <c r="E96" s="282"/>
      <c r="F96" s="276"/>
      <c r="G96" s="277"/>
      <c r="H96" s="314">
        <f>J96+L96</f>
        <v>8815814.324488</v>
      </c>
      <c r="I96" s="315"/>
      <c r="J96" s="316">
        <f>(I95+J95)*0.0214</f>
        <v>871656.944488</v>
      </c>
      <c r="K96" s="315"/>
      <c r="L96" s="314">
        <v>7944157.38</v>
      </c>
      <c r="M96" s="278"/>
      <c r="N96" s="276"/>
    </row>
    <row r="97" spans="1:14" s="226" customFormat="1" ht="15" customHeight="1">
      <c r="A97" s="430" t="s">
        <v>323</v>
      </c>
      <c r="B97" s="431"/>
      <c r="C97" s="282"/>
      <c r="D97" s="278"/>
      <c r="E97" s="282"/>
      <c r="F97" s="276"/>
      <c r="G97" s="277"/>
      <c r="H97" s="276">
        <f>H96+H95</f>
        <v>420769754.4644879</v>
      </c>
      <c r="I97" s="276">
        <f>I95</f>
        <v>27436193.640000004</v>
      </c>
      <c r="J97" s="276">
        <f>SUM(J95:J96)</f>
        <v>14167096.224488001</v>
      </c>
      <c r="K97" s="276">
        <f>K95</f>
        <v>243567605.92000002</v>
      </c>
      <c r="L97" s="276">
        <f>SUM(L95:L96)</f>
        <v>135598858.67999998</v>
      </c>
      <c r="M97" s="278"/>
      <c r="N97" s="278"/>
    </row>
    <row r="100" spans="9:10" ht="15">
      <c r="I100" s="318"/>
      <c r="J100" s="318"/>
    </row>
  </sheetData>
  <sheetProtection/>
  <protectedRanges>
    <protectedRange sqref="B20:B26" name="Диапазон1_1_2"/>
    <protectedRange sqref="B12" name="Диапазон1_2_2"/>
    <protectedRange sqref="B35:B36" name="Диапазон1_7_2"/>
    <protectedRange sqref="B37:B38" name="Диапазон1_8_2"/>
    <protectedRange sqref="B41" name="Диапазон1_10_2"/>
  </protectedRanges>
  <autoFilter ref="A9:N9"/>
  <mergeCells count="43">
    <mergeCell ref="A13:B13"/>
    <mergeCell ref="M5:M8"/>
    <mergeCell ref="A10:N10"/>
    <mergeCell ref="A14:B14"/>
    <mergeCell ref="A4:N4"/>
    <mergeCell ref="A5:A8"/>
    <mergeCell ref="B5:B8"/>
    <mergeCell ref="C5:C8"/>
    <mergeCell ref="D5:D8"/>
    <mergeCell ref="E5:E8"/>
    <mergeCell ref="A47:B47"/>
    <mergeCell ref="A48:B48"/>
    <mergeCell ref="A49:N49"/>
    <mergeCell ref="A56:B56"/>
    <mergeCell ref="F5:F7"/>
    <mergeCell ref="G5:G7"/>
    <mergeCell ref="K5:L6"/>
    <mergeCell ref="N5:N8"/>
    <mergeCell ref="A43:B43"/>
    <mergeCell ref="A33:N33"/>
    <mergeCell ref="I5:J6"/>
    <mergeCell ref="A89:B89"/>
    <mergeCell ref="A73:B73"/>
    <mergeCell ref="A65:B65"/>
    <mergeCell ref="A66:B66"/>
    <mergeCell ref="A67:N67"/>
    <mergeCell ref="A44:N44"/>
    <mergeCell ref="A15:N15"/>
    <mergeCell ref="A32:B32"/>
    <mergeCell ref="A40:C40"/>
    <mergeCell ref="A70:B70"/>
    <mergeCell ref="A74:B74"/>
    <mergeCell ref="B75:N75"/>
    <mergeCell ref="A78:B78"/>
    <mergeCell ref="A81:B81"/>
    <mergeCell ref="A82:B82"/>
    <mergeCell ref="A97:B97"/>
    <mergeCell ref="A83:N83"/>
    <mergeCell ref="A90:N90"/>
    <mergeCell ref="A93:B93"/>
    <mergeCell ref="A94:B94"/>
    <mergeCell ref="A95:B95"/>
    <mergeCell ref="A96:B96"/>
  </mergeCells>
  <printOptions horizontalCentered="1"/>
  <pageMargins left="0.15748031496062992" right="0.15748031496062992" top="0.35433070866141736" bottom="0.4330708661417323" header="0.15748031496062992" footer="0.15748031496062992"/>
  <pageSetup fitToHeight="100" horizontalDpi="600" verticalDpi="600" orientation="portrait" paperSize="9" scale="42" r:id="rId1"/>
  <headerFoot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="60" zoomScaleNormal="9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7" sqref="L77"/>
    </sheetView>
  </sheetViews>
  <sheetFormatPr defaultColWidth="9.28125" defaultRowHeight="15"/>
  <cols>
    <col min="1" max="1" width="6.7109375" style="195" customWidth="1"/>
    <col min="2" max="2" width="73.28125" style="195" customWidth="1"/>
    <col min="3" max="3" width="14.28125" style="196" customWidth="1"/>
    <col min="4" max="4" width="9.57421875" style="197" hidden="1" customWidth="1"/>
    <col min="5" max="5" width="15.421875" style="197" customWidth="1"/>
    <col min="6" max="6" width="10.421875" style="197" customWidth="1"/>
    <col min="7" max="8" width="10.57421875" style="197" customWidth="1"/>
    <col min="9" max="9" width="12.7109375" style="198" customWidth="1"/>
    <col min="10" max="10" width="13.7109375" style="198" customWidth="1"/>
    <col min="11" max="11" width="17.28125" style="198" customWidth="1"/>
    <col min="12" max="12" width="12.00390625" style="199" customWidth="1"/>
    <col min="13" max="13" width="19.00390625" style="198" customWidth="1"/>
    <col min="14" max="14" width="23.7109375" style="251" customWidth="1"/>
    <col min="15" max="15" width="20.8515625" style="198" customWidth="1"/>
    <col min="16" max="16" width="19.421875" style="198" customWidth="1"/>
    <col min="17" max="17" width="18.57421875" style="198" customWidth="1"/>
    <col min="18" max="18" width="17.421875" style="198" customWidth="1"/>
    <col min="19" max="19" width="14.28125" style="197" customWidth="1"/>
    <col min="20" max="20" width="15.28125" style="197" customWidth="1"/>
    <col min="21" max="21" width="16.28125" style="195" customWidth="1"/>
    <col min="22" max="25" width="9.28125" style="195" customWidth="1"/>
    <col min="26" max="16384" width="9.28125" style="195" customWidth="1"/>
  </cols>
  <sheetData>
    <row r="1" ht="15">
      <c r="R1" s="176"/>
    </row>
    <row r="2" ht="15">
      <c r="R2" s="176"/>
    </row>
    <row r="3" ht="15">
      <c r="R3" s="176"/>
    </row>
    <row r="4" spans="1:20" s="200" customFormat="1" ht="14.25" customHeight="1">
      <c r="A4" s="445" t="s">
        <v>562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</row>
    <row r="5" spans="1:20" s="200" customFormat="1" ht="45.75" customHeight="1">
      <c r="A5" s="463" t="s">
        <v>1</v>
      </c>
      <c r="B5" s="463" t="s">
        <v>0</v>
      </c>
      <c r="C5" s="469" t="s">
        <v>2</v>
      </c>
      <c r="D5" s="470"/>
      <c r="E5" s="475" t="s">
        <v>3</v>
      </c>
      <c r="F5" s="475" t="s">
        <v>4</v>
      </c>
      <c r="G5" s="475" t="s">
        <v>5</v>
      </c>
      <c r="H5" s="475" t="s">
        <v>257</v>
      </c>
      <c r="I5" s="414" t="s">
        <v>6</v>
      </c>
      <c r="J5" s="497" t="s">
        <v>7</v>
      </c>
      <c r="K5" s="499"/>
      <c r="L5" s="505" t="s">
        <v>8</v>
      </c>
      <c r="M5" s="481" t="s">
        <v>394</v>
      </c>
      <c r="N5" s="497" t="s">
        <v>327</v>
      </c>
      <c r="O5" s="498"/>
      <c r="P5" s="499"/>
      <c r="Q5" s="508" t="s">
        <v>379</v>
      </c>
      <c r="R5" s="481" t="s">
        <v>393</v>
      </c>
      <c r="S5" s="489" t="s">
        <v>9</v>
      </c>
      <c r="T5" s="489" t="s">
        <v>10</v>
      </c>
    </row>
    <row r="6" spans="1:20" s="200" customFormat="1" ht="48.75" customHeight="1">
      <c r="A6" s="464"/>
      <c r="B6" s="464"/>
      <c r="C6" s="471"/>
      <c r="D6" s="472"/>
      <c r="E6" s="476"/>
      <c r="F6" s="476"/>
      <c r="G6" s="476"/>
      <c r="H6" s="476"/>
      <c r="I6" s="480"/>
      <c r="J6" s="414" t="s">
        <v>13</v>
      </c>
      <c r="K6" s="414" t="s">
        <v>14</v>
      </c>
      <c r="L6" s="506"/>
      <c r="M6" s="488"/>
      <c r="N6" s="500"/>
      <c r="O6" s="501"/>
      <c r="P6" s="502"/>
      <c r="Q6" s="509"/>
      <c r="R6" s="482"/>
      <c r="S6" s="490"/>
      <c r="T6" s="490"/>
    </row>
    <row r="7" spans="1:20" s="200" customFormat="1" ht="48" customHeight="1">
      <c r="A7" s="464"/>
      <c r="B7" s="464"/>
      <c r="C7" s="471"/>
      <c r="D7" s="472"/>
      <c r="E7" s="476"/>
      <c r="F7" s="476"/>
      <c r="G7" s="476"/>
      <c r="H7" s="476"/>
      <c r="I7" s="415"/>
      <c r="J7" s="415"/>
      <c r="K7" s="415"/>
      <c r="L7" s="507"/>
      <c r="M7" s="482"/>
      <c r="N7" s="250" t="s">
        <v>527</v>
      </c>
      <c r="O7" s="228" t="s">
        <v>376</v>
      </c>
      <c r="P7" s="228" t="s">
        <v>377</v>
      </c>
      <c r="Q7" s="229" t="s">
        <v>378</v>
      </c>
      <c r="R7" s="229" t="s">
        <v>378</v>
      </c>
      <c r="S7" s="490"/>
      <c r="T7" s="490"/>
    </row>
    <row r="8" spans="1:20" s="200" customFormat="1" ht="15">
      <c r="A8" s="465"/>
      <c r="B8" s="465"/>
      <c r="C8" s="473"/>
      <c r="D8" s="474"/>
      <c r="E8" s="477"/>
      <c r="F8" s="477"/>
      <c r="G8" s="477"/>
      <c r="H8" s="477"/>
      <c r="I8" s="228" t="s">
        <v>15</v>
      </c>
      <c r="J8" s="228" t="s">
        <v>15</v>
      </c>
      <c r="K8" s="228" t="s">
        <v>15</v>
      </c>
      <c r="L8" s="217" t="s">
        <v>16</v>
      </c>
      <c r="M8" s="228" t="s">
        <v>17</v>
      </c>
      <c r="N8" s="228" t="s">
        <v>17</v>
      </c>
      <c r="O8" s="228" t="s">
        <v>17</v>
      </c>
      <c r="P8" s="228" t="s">
        <v>17</v>
      </c>
      <c r="Q8" s="228" t="s">
        <v>17</v>
      </c>
      <c r="R8" s="228" t="s">
        <v>17</v>
      </c>
      <c r="S8" s="491"/>
      <c r="T8" s="491"/>
    </row>
    <row r="9" spans="1:20" s="201" customFormat="1" ht="15">
      <c r="A9" s="179">
        <v>1</v>
      </c>
      <c r="B9" s="179">
        <v>2</v>
      </c>
      <c r="C9" s="179">
        <v>3</v>
      </c>
      <c r="D9" s="179">
        <v>4</v>
      </c>
      <c r="E9" s="179">
        <v>4</v>
      </c>
      <c r="F9" s="179">
        <v>5</v>
      </c>
      <c r="G9" s="179">
        <v>6</v>
      </c>
      <c r="H9" s="179">
        <v>7</v>
      </c>
      <c r="I9" s="180">
        <v>8</v>
      </c>
      <c r="J9" s="180">
        <v>9</v>
      </c>
      <c r="K9" s="180">
        <v>10</v>
      </c>
      <c r="L9" s="180">
        <v>11</v>
      </c>
      <c r="M9" s="180">
        <v>12</v>
      </c>
      <c r="N9" s="264">
        <v>13</v>
      </c>
      <c r="O9" s="180">
        <v>14</v>
      </c>
      <c r="P9" s="180">
        <v>15</v>
      </c>
      <c r="Q9" s="180">
        <v>16</v>
      </c>
      <c r="R9" s="180">
        <v>17</v>
      </c>
      <c r="S9" s="180">
        <v>18</v>
      </c>
      <c r="T9" s="180">
        <v>19</v>
      </c>
    </row>
    <row r="10" spans="1:20" s="202" customFormat="1" ht="15" customHeight="1">
      <c r="A10" s="483" t="s">
        <v>24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5"/>
    </row>
    <row r="11" spans="1:20" s="202" customFormat="1" ht="15">
      <c r="A11" s="203" t="s">
        <v>339</v>
      </c>
      <c r="B11" s="204"/>
      <c r="C11" s="230"/>
      <c r="D11" s="230"/>
      <c r="E11" s="230"/>
      <c r="F11" s="230"/>
      <c r="G11" s="230"/>
      <c r="H11" s="230"/>
      <c r="I11" s="231"/>
      <c r="J11" s="231"/>
      <c r="K11" s="231"/>
      <c r="L11" s="232"/>
      <c r="M11" s="233"/>
      <c r="N11" s="254"/>
      <c r="O11" s="234"/>
      <c r="P11" s="234"/>
      <c r="Q11" s="231"/>
      <c r="R11" s="231"/>
      <c r="S11" s="230"/>
      <c r="T11" s="230"/>
    </row>
    <row r="12" spans="1:21" s="202" customFormat="1" ht="26.25" customHeight="1">
      <c r="A12" s="179">
        <v>1</v>
      </c>
      <c r="B12" s="178" t="s">
        <v>526</v>
      </c>
      <c r="C12" s="179">
        <v>1991</v>
      </c>
      <c r="D12" s="224"/>
      <c r="E12" s="187" t="s">
        <v>183</v>
      </c>
      <c r="F12" s="180">
        <v>9</v>
      </c>
      <c r="G12" s="181">
        <v>2</v>
      </c>
      <c r="H12" s="179">
        <v>2</v>
      </c>
      <c r="I12" s="179">
        <v>4954.1</v>
      </c>
      <c r="J12" s="228">
        <v>4014</v>
      </c>
      <c r="K12" s="223">
        <v>3450</v>
      </c>
      <c r="L12" s="217">
        <v>191</v>
      </c>
      <c r="M12" s="185">
        <f>N12+Q12+R12</f>
        <v>5271495.24</v>
      </c>
      <c r="N12" s="253">
        <v>4869704</v>
      </c>
      <c r="O12" s="185">
        <f>N12*0.7</f>
        <v>3408792.8</v>
      </c>
      <c r="P12" s="185">
        <f>N12*0.3</f>
        <v>1460911.2</v>
      </c>
      <c r="Q12" s="228">
        <v>141791.24</v>
      </c>
      <c r="R12" s="228">
        <v>260000</v>
      </c>
      <c r="S12" s="186">
        <v>44560</v>
      </c>
      <c r="T12" s="208" t="s">
        <v>184</v>
      </c>
      <c r="U12" s="259"/>
    </row>
    <row r="13" spans="1:21" s="202" customFormat="1" ht="15">
      <c r="A13" s="205" t="s">
        <v>23</v>
      </c>
      <c r="B13" s="206"/>
      <c r="C13" s="224" t="s">
        <v>261</v>
      </c>
      <c r="D13" s="208" t="s">
        <v>261</v>
      </c>
      <c r="E13" s="208" t="s">
        <v>261</v>
      </c>
      <c r="F13" s="208" t="s">
        <v>261</v>
      </c>
      <c r="G13" s="208" t="s">
        <v>261</v>
      </c>
      <c r="H13" s="224">
        <f>SUM(H12:H12)</f>
        <v>2</v>
      </c>
      <c r="I13" s="228">
        <f>SUM(I12:I12)</f>
        <v>4954.1</v>
      </c>
      <c r="J13" s="228">
        <f>#N/A</f>
        <v>4014</v>
      </c>
      <c r="K13" s="228">
        <f>#N/A</f>
        <v>3450</v>
      </c>
      <c r="L13" s="187">
        <f>#N/A</f>
        <v>191</v>
      </c>
      <c r="M13" s="228">
        <f>#N/A</f>
        <v>5271495.24</v>
      </c>
      <c r="N13" s="252">
        <f>#N/A</f>
        <v>4869704</v>
      </c>
      <c r="O13" s="228">
        <f>#N/A</f>
        <v>3408792.8</v>
      </c>
      <c r="P13" s="228">
        <f>#N/A</f>
        <v>1460911.2</v>
      </c>
      <c r="Q13" s="228">
        <f>#N/A</f>
        <v>141791.24</v>
      </c>
      <c r="R13" s="228">
        <f>#N/A</f>
        <v>260000</v>
      </c>
      <c r="S13" s="224" t="s">
        <v>261</v>
      </c>
      <c r="T13" s="224" t="s">
        <v>261</v>
      </c>
      <c r="U13" s="259"/>
    </row>
    <row r="14" spans="1:21" s="202" customFormat="1" ht="15">
      <c r="A14" s="203" t="s">
        <v>364</v>
      </c>
      <c r="B14" s="206"/>
      <c r="C14" s="230"/>
      <c r="D14" s="230"/>
      <c r="E14" s="230"/>
      <c r="F14" s="235"/>
      <c r="G14" s="230"/>
      <c r="H14" s="230"/>
      <c r="I14" s="231"/>
      <c r="J14" s="231"/>
      <c r="K14" s="231"/>
      <c r="L14" s="232"/>
      <c r="M14" s="231"/>
      <c r="N14" s="255"/>
      <c r="O14" s="231"/>
      <c r="P14" s="231"/>
      <c r="Q14" s="231"/>
      <c r="R14" s="231"/>
      <c r="S14" s="230"/>
      <c r="T14" s="230"/>
      <c r="U14" s="259"/>
    </row>
    <row r="15" spans="1:21" s="202" customFormat="1" ht="15">
      <c r="A15" s="181">
        <f>A12+1</f>
        <v>2</v>
      </c>
      <c r="B15" s="207" t="s">
        <v>528</v>
      </c>
      <c r="C15" s="181">
        <v>1992</v>
      </c>
      <c r="D15" s="208"/>
      <c r="E15" s="208" t="s">
        <v>183</v>
      </c>
      <c r="F15" s="180">
        <v>10</v>
      </c>
      <c r="G15" s="181">
        <v>3</v>
      </c>
      <c r="H15" s="180">
        <v>3</v>
      </c>
      <c r="I15" s="185">
        <v>7982.3</v>
      </c>
      <c r="J15" s="185">
        <v>6817.7</v>
      </c>
      <c r="K15" s="185">
        <v>6817.7</v>
      </c>
      <c r="L15" s="180">
        <v>286</v>
      </c>
      <c r="M15" s="185">
        <f>N15+Q15+R15</f>
        <v>7775389.38</v>
      </c>
      <c r="N15" s="253">
        <v>7554999</v>
      </c>
      <c r="O15" s="185">
        <f>N15*0.7</f>
        <v>5288499.3</v>
      </c>
      <c r="P15" s="185">
        <f>N15*0.3</f>
        <v>2266499.6999999997</v>
      </c>
      <c r="Q15" s="185">
        <v>220390.38</v>
      </c>
      <c r="R15" s="185"/>
      <c r="S15" s="186">
        <v>44560</v>
      </c>
      <c r="T15" s="208" t="s">
        <v>184</v>
      </c>
      <c r="U15" s="259"/>
    </row>
    <row r="16" spans="1:21" s="202" customFormat="1" ht="15">
      <c r="A16" s="181">
        <f>A15+1</f>
        <v>3</v>
      </c>
      <c r="B16" s="207" t="s">
        <v>560</v>
      </c>
      <c r="C16" s="181">
        <v>1993</v>
      </c>
      <c r="D16" s="208"/>
      <c r="E16" s="208" t="s">
        <v>183</v>
      </c>
      <c r="F16" s="180">
        <v>10</v>
      </c>
      <c r="G16" s="181">
        <v>3</v>
      </c>
      <c r="H16" s="180">
        <v>3</v>
      </c>
      <c r="I16" s="185">
        <v>7654</v>
      </c>
      <c r="J16" s="185">
        <v>6917.3</v>
      </c>
      <c r="K16" s="185">
        <v>6569.3</v>
      </c>
      <c r="L16" s="180">
        <v>169</v>
      </c>
      <c r="M16" s="185">
        <f>N16+Q16+R16</f>
        <v>8157685.86</v>
      </c>
      <c r="N16" s="253">
        <v>7554999</v>
      </c>
      <c r="O16" s="185">
        <f>N16*0.7</f>
        <v>5288499.3</v>
      </c>
      <c r="P16" s="185">
        <f>N16*0.3</f>
        <v>2266499.6999999997</v>
      </c>
      <c r="Q16" s="228">
        <v>212686.86</v>
      </c>
      <c r="R16" s="228">
        <v>390000</v>
      </c>
      <c r="S16" s="186">
        <v>44560</v>
      </c>
      <c r="T16" s="208" t="s">
        <v>184</v>
      </c>
      <c r="U16" s="259"/>
    </row>
    <row r="17" spans="1:21" ht="15" customHeight="1">
      <c r="A17" s="486" t="s">
        <v>23</v>
      </c>
      <c r="B17" s="487"/>
      <c r="C17" s="224" t="s">
        <v>261</v>
      </c>
      <c r="D17" s="208" t="s">
        <v>261</v>
      </c>
      <c r="E17" s="208" t="s">
        <v>261</v>
      </c>
      <c r="F17" s="208" t="s">
        <v>261</v>
      </c>
      <c r="G17" s="208" t="s">
        <v>261</v>
      </c>
      <c r="H17" s="180">
        <f>SUM(H15:H16)</f>
        <v>6</v>
      </c>
      <c r="I17" s="180">
        <f>#N/A</f>
        <v>15636.3</v>
      </c>
      <c r="J17" s="185">
        <f>#N/A</f>
        <v>13735</v>
      </c>
      <c r="K17" s="185">
        <f>#N/A</f>
        <v>13387</v>
      </c>
      <c r="L17" s="180">
        <f>#N/A</f>
        <v>455</v>
      </c>
      <c r="M17" s="185">
        <f>#N/A</f>
        <v>15933075.24</v>
      </c>
      <c r="N17" s="253">
        <f>#N/A</f>
        <v>15109998</v>
      </c>
      <c r="O17" s="185">
        <f>#N/A</f>
        <v>10576998.6</v>
      </c>
      <c r="P17" s="185">
        <f>#N/A</f>
        <v>4532999.399999999</v>
      </c>
      <c r="Q17" s="185">
        <f>#N/A</f>
        <v>433077.24</v>
      </c>
      <c r="R17" s="185">
        <f>#N/A</f>
        <v>390000</v>
      </c>
      <c r="S17" s="208" t="s">
        <v>261</v>
      </c>
      <c r="T17" s="208" t="s">
        <v>261</v>
      </c>
      <c r="U17" s="259"/>
    </row>
    <row r="18" spans="1:21" ht="15" customHeight="1">
      <c r="A18" s="478" t="s">
        <v>25</v>
      </c>
      <c r="B18" s="479"/>
      <c r="C18" s="230" t="s">
        <v>261</v>
      </c>
      <c r="D18" s="237" t="s">
        <v>261</v>
      </c>
      <c r="E18" s="237" t="s">
        <v>261</v>
      </c>
      <c r="F18" s="237" t="s">
        <v>261</v>
      </c>
      <c r="G18" s="230" t="s">
        <v>261</v>
      </c>
      <c r="H18" s="191">
        <f>H13+H17</f>
        <v>8</v>
      </c>
      <c r="I18" s="190">
        <f>#N/A</f>
        <v>20590.4</v>
      </c>
      <c r="J18" s="190">
        <f>#N/A</f>
        <v>17749</v>
      </c>
      <c r="K18" s="190">
        <f>#N/A</f>
        <v>16837</v>
      </c>
      <c r="L18" s="191">
        <f>#N/A</f>
        <v>646</v>
      </c>
      <c r="M18" s="190">
        <f>#N/A</f>
        <v>21204570.48</v>
      </c>
      <c r="N18" s="256">
        <f>#N/A</f>
        <v>19979702</v>
      </c>
      <c r="O18" s="190">
        <f>#N/A</f>
        <v>13985791.399999999</v>
      </c>
      <c r="P18" s="190">
        <f>#N/A</f>
        <v>5993910.6</v>
      </c>
      <c r="Q18" s="190">
        <f>#N/A</f>
        <v>574868.48</v>
      </c>
      <c r="R18" s="190">
        <f>#N/A</f>
        <v>650000</v>
      </c>
      <c r="S18" s="237" t="s">
        <v>261</v>
      </c>
      <c r="T18" s="237" t="s">
        <v>261</v>
      </c>
      <c r="U18" s="259"/>
    </row>
    <row r="19" spans="1:21" ht="15" customHeight="1">
      <c r="A19" s="494" t="s">
        <v>402</v>
      </c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6"/>
      <c r="U19" s="259"/>
    </row>
    <row r="20" spans="1:21" ht="15" customHeight="1">
      <c r="A20" s="203" t="s">
        <v>454</v>
      </c>
      <c r="B20" s="236"/>
      <c r="C20" s="224"/>
      <c r="D20" s="208"/>
      <c r="E20" s="208"/>
      <c r="F20" s="208"/>
      <c r="G20" s="224"/>
      <c r="H20" s="180"/>
      <c r="I20" s="190"/>
      <c r="J20" s="190"/>
      <c r="K20" s="190"/>
      <c r="L20" s="191"/>
      <c r="M20" s="190"/>
      <c r="N20" s="256"/>
      <c r="O20" s="190"/>
      <c r="P20" s="190"/>
      <c r="Q20" s="190"/>
      <c r="R20" s="190"/>
      <c r="S20" s="237"/>
      <c r="T20" s="237"/>
      <c r="U20" s="259"/>
    </row>
    <row r="21" spans="1:21" ht="15" customHeight="1">
      <c r="A21" s="181">
        <f>A16+1</f>
        <v>4</v>
      </c>
      <c r="B21" s="183" t="s">
        <v>529</v>
      </c>
      <c r="C21" s="209">
        <v>1989</v>
      </c>
      <c r="D21" s="210"/>
      <c r="E21" s="211" t="s">
        <v>561</v>
      </c>
      <c r="F21" s="210">
        <v>9</v>
      </c>
      <c r="G21" s="212">
        <v>2</v>
      </c>
      <c r="H21" s="210">
        <v>2</v>
      </c>
      <c r="I21" s="213">
        <v>4002.8</v>
      </c>
      <c r="J21" s="213">
        <v>3952.5</v>
      </c>
      <c r="K21" s="213">
        <v>3526.4</v>
      </c>
      <c r="L21" s="214">
        <v>173</v>
      </c>
      <c r="M21" s="185">
        <f>N21+Q21+R21</f>
        <v>4815667.96</v>
      </c>
      <c r="N21" s="260">
        <v>4685381.8</v>
      </c>
      <c r="O21" s="185">
        <f>N21*0.7</f>
        <v>3279767.26</v>
      </c>
      <c r="P21" s="185">
        <f>N21*0.3</f>
        <v>1405614.5399999998</v>
      </c>
      <c r="Q21" s="185">
        <v>130286.16</v>
      </c>
      <c r="R21" s="185"/>
      <c r="S21" s="186">
        <v>44560</v>
      </c>
      <c r="T21" s="220" t="s">
        <v>184</v>
      </c>
      <c r="U21" s="259"/>
    </row>
    <row r="22" spans="1:21" ht="15" customHeight="1">
      <c r="A22" s="181">
        <f>A21+1</f>
        <v>5</v>
      </c>
      <c r="B22" s="183" t="s">
        <v>567</v>
      </c>
      <c r="C22" s="209">
        <v>1940</v>
      </c>
      <c r="D22" s="215"/>
      <c r="E22" s="215" t="s">
        <v>185</v>
      </c>
      <c r="F22" s="210">
        <v>6</v>
      </c>
      <c r="G22" s="212">
        <v>1</v>
      </c>
      <c r="H22" s="210">
        <v>1</v>
      </c>
      <c r="I22" s="213">
        <v>3879.4</v>
      </c>
      <c r="J22" s="213">
        <v>2447.4</v>
      </c>
      <c r="K22" s="213">
        <v>2344.8</v>
      </c>
      <c r="L22" s="210">
        <v>89</v>
      </c>
      <c r="M22" s="185">
        <f>N22+Q22+R22</f>
        <v>2368053.8</v>
      </c>
      <c r="N22" s="260">
        <v>2184409</v>
      </c>
      <c r="O22" s="185">
        <f>N22*0.7</f>
        <v>1529086.2999999998</v>
      </c>
      <c r="P22" s="185">
        <f>N22*0.3</f>
        <v>655322.7</v>
      </c>
      <c r="Q22" s="185">
        <v>53644.8</v>
      </c>
      <c r="R22" s="185">
        <v>130000</v>
      </c>
      <c r="S22" s="186">
        <v>44560</v>
      </c>
      <c r="T22" s="220" t="s">
        <v>184</v>
      </c>
      <c r="U22" s="259"/>
    </row>
    <row r="23" spans="1:21" ht="15" customHeight="1">
      <c r="A23" s="181">
        <f>A22+1</f>
        <v>6</v>
      </c>
      <c r="B23" s="183" t="s">
        <v>530</v>
      </c>
      <c r="C23" s="209">
        <v>1990</v>
      </c>
      <c r="D23" s="210"/>
      <c r="E23" s="211" t="s">
        <v>185</v>
      </c>
      <c r="F23" s="210" t="s">
        <v>559</v>
      </c>
      <c r="G23" s="212">
        <v>2</v>
      </c>
      <c r="H23" s="210">
        <v>2</v>
      </c>
      <c r="I23" s="213">
        <v>4112.1</v>
      </c>
      <c r="J23" s="213">
        <v>4057.4</v>
      </c>
      <c r="K23" s="213">
        <v>3690.2</v>
      </c>
      <c r="L23" s="214">
        <v>155</v>
      </c>
      <c r="M23" s="185">
        <f>N23+Q23+R23</f>
        <v>5085316.86</v>
      </c>
      <c r="N23" s="260">
        <v>4702742</v>
      </c>
      <c r="O23" s="185">
        <f>N23*0.7</f>
        <v>3291919.4</v>
      </c>
      <c r="P23" s="185">
        <f>N23*0.3</f>
        <v>1410822.5999999999</v>
      </c>
      <c r="Q23" s="185">
        <f>57466.1+65108.76</f>
        <v>122574.86</v>
      </c>
      <c r="R23" s="185">
        <v>260000</v>
      </c>
      <c r="S23" s="186">
        <v>44560</v>
      </c>
      <c r="T23" s="220" t="s">
        <v>184</v>
      </c>
      <c r="U23" s="259"/>
    </row>
    <row r="24" spans="1:21" ht="15" customHeight="1">
      <c r="A24" s="486" t="s">
        <v>23</v>
      </c>
      <c r="B24" s="487"/>
      <c r="C24" s="224" t="s">
        <v>261</v>
      </c>
      <c r="D24" s="208" t="s">
        <v>261</v>
      </c>
      <c r="E24" s="208" t="s">
        <v>261</v>
      </c>
      <c r="F24" s="208" t="s">
        <v>261</v>
      </c>
      <c r="G24" s="208" t="s">
        <v>261</v>
      </c>
      <c r="H24" s="180">
        <f>SUM(H21:H23)</f>
        <v>5</v>
      </c>
      <c r="I24" s="185">
        <f>#N/A</f>
        <v>11994.300000000001</v>
      </c>
      <c r="J24" s="185">
        <f>#N/A</f>
        <v>10457.3</v>
      </c>
      <c r="K24" s="185">
        <f>#N/A</f>
        <v>9561.400000000001</v>
      </c>
      <c r="L24" s="180">
        <f>#N/A</f>
        <v>417</v>
      </c>
      <c r="M24" s="185">
        <f>#N/A</f>
        <v>12269038.620000001</v>
      </c>
      <c r="N24" s="253">
        <f>#N/A</f>
        <v>11572532.8</v>
      </c>
      <c r="O24" s="185">
        <f>#N/A</f>
        <v>8100772.959999999</v>
      </c>
      <c r="P24" s="185">
        <f>#N/A</f>
        <v>3471759.84</v>
      </c>
      <c r="Q24" s="185">
        <f>#N/A</f>
        <v>306505.82</v>
      </c>
      <c r="R24" s="185">
        <f>#N/A</f>
        <v>390000</v>
      </c>
      <c r="S24" s="208" t="s">
        <v>261</v>
      </c>
      <c r="T24" s="208" t="s">
        <v>261</v>
      </c>
      <c r="U24" s="259"/>
    </row>
    <row r="25" spans="1:21" ht="15" customHeight="1">
      <c r="A25" s="182" t="s">
        <v>531</v>
      </c>
      <c r="B25" s="227"/>
      <c r="C25" s="224"/>
      <c r="D25" s="208"/>
      <c r="E25" s="208"/>
      <c r="F25" s="208"/>
      <c r="G25" s="208"/>
      <c r="H25" s="180"/>
      <c r="I25" s="180"/>
      <c r="J25" s="180"/>
      <c r="K25" s="180"/>
      <c r="L25" s="180"/>
      <c r="M25" s="238"/>
      <c r="N25" s="257"/>
      <c r="O25" s="185"/>
      <c r="P25" s="185"/>
      <c r="Q25" s="239"/>
      <c r="R25" s="185"/>
      <c r="S25" s="208"/>
      <c r="T25" s="208"/>
      <c r="U25" s="259"/>
    </row>
    <row r="26" spans="1:21" ht="15" customHeight="1">
      <c r="A26" s="181">
        <f>A23+1</f>
        <v>7</v>
      </c>
      <c r="B26" s="216" t="s">
        <v>532</v>
      </c>
      <c r="C26" s="209">
        <v>1985</v>
      </c>
      <c r="D26" s="217"/>
      <c r="E26" s="211" t="s">
        <v>185</v>
      </c>
      <c r="F26" s="210">
        <v>9</v>
      </c>
      <c r="G26" s="212">
        <v>1</v>
      </c>
      <c r="H26" s="210">
        <v>1</v>
      </c>
      <c r="I26" s="218">
        <v>2142.57</v>
      </c>
      <c r="J26" s="218">
        <v>562.4</v>
      </c>
      <c r="K26" s="218">
        <v>562.4</v>
      </c>
      <c r="L26" s="210">
        <v>71</v>
      </c>
      <c r="M26" s="185">
        <f>N26+Q26+R26</f>
        <v>2635747.62</v>
      </c>
      <c r="N26" s="260">
        <v>2434852</v>
      </c>
      <c r="O26" s="185">
        <f>N26*0.7</f>
        <v>1704396.4</v>
      </c>
      <c r="P26" s="185">
        <f>N26*0.3</f>
        <v>730455.6</v>
      </c>
      <c r="Q26" s="239">
        <v>70895.62</v>
      </c>
      <c r="R26" s="185">
        <v>130000</v>
      </c>
      <c r="S26" s="186">
        <v>44560</v>
      </c>
      <c r="T26" s="220" t="s">
        <v>184</v>
      </c>
      <c r="U26" s="259"/>
    </row>
    <row r="27" spans="1:21" ht="15" customHeight="1">
      <c r="A27" s="181">
        <f>A26+1</f>
        <v>8</v>
      </c>
      <c r="B27" s="216" t="s">
        <v>533</v>
      </c>
      <c r="C27" s="209">
        <v>1980</v>
      </c>
      <c r="D27" s="217"/>
      <c r="E27" s="211" t="s">
        <v>185</v>
      </c>
      <c r="F27" s="210">
        <v>9</v>
      </c>
      <c r="G27" s="212">
        <v>1</v>
      </c>
      <c r="H27" s="210">
        <v>1</v>
      </c>
      <c r="I27" s="219">
        <v>3956.9</v>
      </c>
      <c r="J27" s="218">
        <v>3594.5</v>
      </c>
      <c r="K27" s="219">
        <v>954.8</v>
      </c>
      <c r="L27" s="210">
        <v>127</v>
      </c>
      <c r="M27" s="185">
        <f>N27+Q27+R27</f>
        <v>2635747.62</v>
      </c>
      <c r="N27" s="260">
        <v>2434852</v>
      </c>
      <c r="O27" s="185">
        <f>N27*0.7</f>
        <v>1704396.4</v>
      </c>
      <c r="P27" s="185">
        <f>N27*0.3</f>
        <v>730455.6</v>
      </c>
      <c r="Q27" s="239">
        <v>70895.62</v>
      </c>
      <c r="R27" s="185">
        <v>130000</v>
      </c>
      <c r="S27" s="186">
        <v>44560</v>
      </c>
      <c r="T27" s="220" t="s">
        <v>184</v>
      </c>
      <c r="U27" s="259"/>
    </row>
    <row r="28" spans="1:21" ht="15" customHeight="1">
      <c r="A28" s="181">
        <f>A27+1</f>
        <v>9</v>
      </c>
      <c r="B28" s="216" t="s">
        <v>534</v>
      </c>
      <c r="C28" s="209">
        <v>1980</v>
      </c>
      <c r="D28" s="217"/>
      <c r="E28" s="211" t="s">
        <v>185</v>
      </c>
      <c r="F28" s="210">
        <v>9</v>
      </c>
      <c r="G28" s="212">
        <v>1</v>
      </c>
      <c r="H28" s="210">
        <v>1</v>
      </c>
      <c r="I28" s="219">
        <v>3987.5</v>
      </c>
      <c r="J28" s="218">
        <v>993.5</v>
      </c>
      <c r="K28" s="218">
        <v>993.5</v>
      </c>
      <c r="L28" s="210">
        <v>113</v>
      </c>
      <c r="M28" s="185">
        <f>N28+Q28+R28</f>
        <v>2635747.62</v>
      </c>
      <c r="N28" s="260">
        <v>2434852</v>
      </c>
      <c r="O28" s="185">
        <f>N28*0.7</f>
        <v>1704396.4</v>
      </c>
      <c r="P28" s="185">
        <f>N28*0.3</f>
        <v>730455.6</v>
      </c>
      <c r="Q28" s="239">
        <v>70895.62</v>
      </c>
      <c r="R28" s="185">
        <v>130000</v>
      </c>
      <c r="S28" s="186">
        <v>44560</v>
      </c>
      <c r="T28" s="220" t="s">
        <v>184</v>
      </c>
      <c r="U28" s="259"/>
    </row>
    <row r="29" spans="1:21" ht="15" customHeight="1">
      <c r="A29" s="193" t="s">
        <v>23</v>
      </c>
      <c r="B29" s="227"/>
      <c r="C29" s="224"/>
      <c r="D29" s="208"/>
      <c r="E29" s="208"/>
      <c r="F29" s="208"/>
      <c r="G29" s="208"/>
      <c r="H29" s="180">
        <f>H26+H27+H28</f>
        <v>3</v>
      </c>
      <c r="I29" s="185">
        <f>#N/A</f>
        <v>10086.970000000001</v>
      </c>
      <c r="J29" s="185">
        <f>#N/A</f>
        <v>5150.4</v>
      </c>
      <c r="K29" s="185">
        <f>#N/A</f>
        <v>2510.7</v>
      </c>
      <c r="L29" s="180">
        <f>#N/A</f>
        <v>311</v>
      </c>
      <c r="M29" s="185">
        <f>#N/A</f>
        <v>7907242.86</v>
      </c>
      <c r="N29" s="253">
        <f>#N/A</f>
        <v>7304556</v>
      </c>
      <c r="O29" s="185">
        <f>#N/A</f>
        <v>5113189.199999999</v>
      </c>
      <c r="P29" s="185">
        <f>#N/A</f>
        <v>2191366.8</v>
      </c>
      <c r="Q29" s="185">
        <f>#N/A</f>
        <v>212686.86</v>
      </c>
      <c r="R29" s="185">
        <f>#N/A</f>
        <v>390000</v>
      </c>
      <c r="S29" s="208" t="s">
        <v>261</v>
      </c>
      <c r="T29" s="208" t="s">
        <v>261</v>
      </c>
      <c r="U29" s="259"/>
    </row>
    <row r="30" spans="1:21" ht="15" customHeight="1">
      <c r="A30" s="478" t="s">
        <v>27</v>
      </c>
      <c r="B30" s="479"/>
      <c r="C30" s="230" t="s">
        <v>261</v>
      </c>
      <c r="D30" s="237" t="s">
        <v>261</v>
      </c>
      <c r="E30" s="237" t="s">
        <v>261</v>
      </c>
      <c r="F30" s="237" t="s">
        <v>261</v>
      </c>
      <c r="G30" s="230" t="s">
        <v>261</v>
      </c>
      <c r="H30" s="191">
        <f>H24+H29</f>
        <v>8</v>
      </c>
      <c r="I30" s="190">
        <f>#N/A</f>
        <v>22081.270000000004</v>
      </c>
      <c r="J30" s="190">
        <f>#N/A</f>
        <v>15607.699999999999</v>
      </c>
      <c r="K30" s="190">
        <f>#N/A</f>
        <v>12072.100000000002</v>
      </c>
      <c r="L30" s="191">
        <f>#N/A</f>
        <v>728</v>
      </c>
      <c r="M30" s="190">
        <f>#N/A</f>
        <v>20176281.48</v>
      </c>
      <c r="N30" s="256">
        <f>#N/A</f>
        <v>18877088.8</v>
      </c>
      <c r="O30" s="190">
        <f>#N/A</f>
        <v>13213962.159999998</v>
      </c>
      <c r="P30" s="190">
        <f>#N/A</f>
        <v>5663126.64</v>
      </c>
      <c r="Q30" s="190">
        <f>#N/A</f>
        <v>519192.68</v>
      </c>
      <c r="R30" s="190">
        <f>#N/A</f>
        <v>780000</v>
      </c>
      <c r="S30" s="237" t="s">
        <v>261</v>
      </c>
      <c r="T30" s="237" t="s">
        <v>261</v>
      </c>
      <c r="U30" s="259"/>
    </row>
    <row r="31" spans="1:21" ht="15" customHeight="1">
      <c r="A31" s="494" t="s">
        <v>413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6"/>
      <c r="U31" s="259"/>
    </row>
    <row r="32" spans="1:21" ht="15" customHeight="1">
      <c r="A32" s="203" t="s">
        <v>452</v>
      </c>
      <c r="B32" s="236"/>
      <c r="C32" s="224"/>
      <c r="D32" s="208"/>
      <c r="E32" s="208"/>
      <c r="F32" s="208"/>
      <c r="G32" s="224"/>
      <c r="H32" s="180"/>
      <c r="I32" s="190"/>
      <c r="J32" s="190"/>
      <c r="K32" s="190"/>
      <c r="L32" s="191"/>
      <c r="M32" s="238"/>
      <c r="N32" s="257"/>
      <c r="O32" s="190"/>
      <c r="P32" s="190"/>
      <c r="Q32" s="240"/>
      <c r="R32" s="190"/>
      <c r="S32" s="237"/>
      <c r="T32" s="237"/>
      <c r="U32" s="259"/>
    </row>
    <row r="33" spans="1:21" ht="15" customHeight="1">
      <c r="A33" s="181">
        <f>A28+1</f>
        <v>10</v>
      </c>
      <c r="B33" s="183" t="s">
        <v>535</v>
      </c>
      <c r="C33" s="184" t="s">
        <v>459</v>
      </c>
      <c r="D33" s="180"/>
      <c r="E33" s="180" t="s">
        <v>185</v>
      </c>
      <c r="F33" s="180">
        <v>6</v>
      </c>
      <c r="G33" s="181">
        <v>6</v>
      </c>
      <c r="H33" s="180">
        <v>6</v>
      </c>
      <c r="I33" s="185">
        <v>8643</v>
      </c>
      <c r="J33" s="185">
        <f>4529.2+1031.7</f>
        <v>5560.9</v>
      </c>
      <c r="K33" s="185">
        <v>2879</v>
      </c>
      <c r="L33" s="180">
        <v>223</v>
      </c>
      <c r="M33" s="185">
        <f>#N/A</f>
        <v>14236930.26</v>
      </c>
      <c r="N33" s="260">
        <v>13106454</v>
      </c>
      <c r="O33" s="185">
        <f>#N/A</f>
        <v>9174517.799999999</v>
      </c>
      <c r="P33" s="185">
        <f>#N/A</f>
        <v>3931936.1999999997</v>
      </c>
      <c r="Q33" s="239">
        <v>350476.26</v>
      </c>
      <c r="R33" s="185">
        <v>780000</v>
      </c>
      <c r="S33" s="186">
        <v>44560</v>
      </c>
      <c r="T33" s="220" t="s">
        <v>184</v>
      </c>
      <c r="U33" s="259"/>
    </row>
    <row r="34" spans="1:21" ht="15" customHeight="1">
      <c r="A34" s="181">
        <f>#N/A</f>
        <v>11</v>
      </c>
      <c r="B34" s="183" t="s">
        <v>536</v>
      </c>
      <c r="C34" s="184">
        <v>1990</v>
      </c>
      <c r="D34" s="180"/>
      <c r="E34" s="180" t="s">
        <v>185</v>
      </c>
      <c r="F34" s="180">
        <v>6</v>
      </c>
      <c r="G34" s="181">
        <v>6</v>
      </c>
      <c r="H34" s="180">
        <v>6</v>
      </c>
      <c r="I34" s="185">
        <v>8643</v>
      </c>
      <c r="J34" s="185">
        <f>4946.8+1023.6</f>
        <v>5970.400000000001</v>
      </c>
      <c r="K34" s="185">
        <v>2879</v>
      </c>
      <c r="L34" s="180">
        <v>223</v>
      </c>
      <c r="M34" s="185">
        <f>#N/A</f>
        <v>13281684.88</v>
      </c>
      <c r="N34" s="260">
        <v>12947077</v>
      </c>
      <c r="O34" s="185">
        <f>#N/A</f>
        <v>9062953.899999999</v>
      </c>
      <c r="P34" s="185">
        <f>#N/A</f>
        <v>3884123.0999999996</v>
      </c>
      <c r="Q34" s="239">
        <v>334607.88</v>
      </c>
      <c r="R34" s="185"/>
      <c r="S34" s="186">
        <v>44560</v>
      </c>
      <c r="T34" s="220" t="s">
        <v>184</v>
      </c>
      <c r="U34" s="259"/>
    </row>
    <row r="35" spans="1:21" ht="15" customHeight="1">
      <c r="A35" s="181">
        <f>#N/A</f>
        <v>12</v>
      </c>
      <c r="B35" s="183" t="s">
        <v>537</v>
      </c>
      <c r="C35" s="184">
        <v>1988</v>
      </c>
      <c r="D35" s="180"/>
      <c r="E35" s="180" t="s">
        <v>185</v>
      </c>
      <c r="F35" s="180">
        <v>6</v>
      </c>
      <c r="G35" s="181">
        <v>3</v>
      </c>
      <c r="H35" s="180">
        <v>3</v>
      </c>
      <c r="I35" s="185">
        <v>15055</v>
      </c>
      <c r="J35" s="185">
        <f>5935.7+2520.6</f>
        <v>8456.3</v>
      </c>
      <c r="K35" s="185">
        <v>5522.3</v>
      </c>
      <c r="L35" s="180">
        <v>221</v>
      </c>
      <c r="M35" s="185">
        <f>#N/A</f>
        <v>6649644.94</v>
      </c>
      <c r="N35" s="260">
        <v>6482341</v>
      </c>
      <c r="O35" s="185">
        <f>#N/A</f>
        <v>4537638.699999999</v>
      </c>
      <c r="P35" s="185">
        <f>#N/A</f>
        <v>1944702.2999999998</v>
      </c>
      <c r="Q35" s="239">
        <v>167303.94</v>
      </c>
      <c r="R35" s="185"/>
      <c r="S35" s="186">
        <v>44560</v>
      </c>
      <c r="T35" s="220" t="s">
        <v>184</v>
      </c>
      <c r="U35" s="259"/>
    </row>
    <row r="36" spans="1:21" ht="15" customHeight="1">
      <c r="A36" s="181">
        <f>#N/A</f>
        <v>13</v>
      </c>
      <c r="B36" s="183" t="s">
        <v>538</v>
      </c>
      <c r="C36" s="184">
        <v>1988</v>
      </c>
      <c r="D36" s="180"/>
      <c r="E36" s="187" t="s">
        <v>183</v>
      </c>
      <c r="F36" s="180">
        <v>9</v>
      </c>
      <c r="G36" s="181">
        <v>2</v>
      </c>
      <c r="H36" s="180">
        <v>2</v>
      </c>
      <c r="I36" s="185">
        <v>5884.4</v>
      </c>
      <c r="J36" s="185">
        <v>4129.27</v>
      </c>
      <c r="K36" s="185">
        <v>3488.1</v>
      </c>
      <c r="L36" s="180">
        <v>200</v>
      </c>
      <c r="M36" s="185">
        <f>#N/A</f>
        <v>4736471.6</v>
      </c>
      <c r="N36" s="260">
        <v>4614400.6</v>
      </c>
      <c r="O36" s="185">
        <f>#N/A</f>
        <v>3230080.4199999995</v>
      </c>
      <c r="P36" s="185">
        <f>#N/A</f>
        <v>1384320.18</v>
      </c>
      <c r="Q36" s="239">
        <v>122071</v>
      </c>
      <c r="R36" s="185"/>
      <c r="S36" s="186">
        <v>44560</v>
      </c>
      <c r="T36" s="220" t="s">
        <v>184</v>
      </c>
      <c r="U36" s="259"/>
    </row>
    <row r="37" spans="1:21" ht="15" customHeight="1">
      <c r="A37" s="181">
        <f>#N/A</f>
        <v>14</v>
      </c>
      <c r="B37" s="183" t="s">
        <v>539</v>
      </c>
      <c r="C37" s="184">
        <v>1990</v>
      </c>
      <c r="D37" s="180"/>
      <c r="E37" s="187" t="s">
        <v>183</v>
      </c>
      <c r="F37" s="180">
        <v>9</v>
      </c>
      <c r="G37" s="181">
        <v>4</v>
      </c>
      <c r="H37" s="180">
        <v>4</v>
      </c>
      <c r="I37" s="185">
        <v>12490.5</v>
      </c>
      <c r="J37" s="185">
        <v>8103.71</v>
      </c>
      <c r="K37" s="185">
        <v>7355.2</v>
      </c>
      <c r="L37" s="180">
        <v>387</v>
      </c>
      <c r="M37" s="185">
        <f>#N/A</f>
        <v>9595660.64</v>
      </c>
      <c r="N37" s="260">
        <f>2263029.6+2336035.2+2351371*2</f>
        <v>9301806.8</v>
      </c>
      <c r="O37" s="185">
        <f>#N/A</f>
        <v>6511264.76</v>
      </c>
      <c r="P37" s="185">
        <f>#N/A</f>
        <v>2790542.04</v>
      </c>
      <c r="Q37" s="239">
        <v>293853.84</v>
      </c>
      <c r="R37" s="185"/>
      <c r="S37" s="186">
        <v>44560</v>
      </c>
      <c r="T37" s="220" t="s">
        <v>184</v>
      </c>
      <c r="U37" s="259"/>
    </row>
    <row r="38" spans="1:21" ht="15" customHeight="1">
      <c r="A38" s="181">
        <f>#N/A</f>
        <v>15</v>
      </c>
      <c r="B38" s="183" t="s">
        <v>540</v>
      </c>
      <c r="C38" s="184">
        <v>1990</v>
      </c>
      <c r="D38" s="180"/>
      <c r="E38" s="180" t="s">
        <v>185</v>
      </c>
      <c r="F38" s="180">
        <v>7</v>
      </c>
      <c r="G38" s="181">
        <v>1</v>
      </c>
      <c r="H38" s="180">
        <v>1</v>
      </c>
      <c r="I38" s="185">
        <v>2965</v>
      </c>
      <c r="J38" s="185">
        <f>1535.75+289.2</f>
        <v>1824.95</v>
      </c>
      <c r="K38" s="185">
        <v>1501.4</v>
      </c>
      <c r="L38" s="180">
        <v>80</v>
      </c>
      <c r="M38" s="185">
        <f>#N/A</f>
        <v>2406821.9</v>
      </c>
      <c r="N38" s="260">
        <v>2345786.4</v>
      </c>
      <c r="O38" s="185">
        <f>#N/A</f>
        <v>1642050.4799999997</v>
      </c>
      <c r="P38" s="185">
        <f>#N/A</f>
        <v>703735.9199999999</v>
      </c>
      <c r="Q38" s="239">
        <v>61035.5</v>
      </c>
      <c r="R38" s="185"/>
      <c r="S38" s="186">
        <v>44560</v>
      </c>
      <c r="T38" s="220" t="s">
        <v>184</v>
      </c>
      <c r="U38" s="259"/>
    </row>
    <row r="39" spans="1:21" ht="15" customHeight="1">
      <c r="A39" s="181">
        <f>#N/A</f>
        <v>16</v>
      </c>
      <c r="B39" s="183" t="s">
        <v>541</v>
      </c>
      <c r="C39" s="184">
        <v>1989</v>
      </c>
      <c r="D39" s="180"/>
      <c r="E39" s="180" t="s">
        <v>185</v>
      </c>
      <c r="F39" s="180">
        <v>9</v>
      </c>
      <c r="G39" s="181">
        <v>2</v>
      </c>
      <c r="H39" s="180">
        <v>2</v>
      </c>
      <c r="I39" s="185">
        <v>7847.3</v>
      </c>
      <c r="J39" s="185">
        <f>3560.65+536.7</f>
        <v>4097.35</v>
      </c>
      <c r="K39" s="185">
        <v>3232.7</v>
      </c>
      <c r="L39" s="180">
        <v>160</v>
      </c>
      <c r="M39" s="185">
        <f>#N/A</f>
        <v>4984582.2</v>
      </c>
      <c r="N39" s="261">
        <v>4862511.2</v>
      </c>
      <c r="O39" s="185">
        <f>#N/A</f>
        <v>3403757.84</v>
      </c>
      <c r="P39" s="185">
        <f>#N/A</f>
        <v>1458753.36</v>
      </c>
      <c r="Q39" s="185">
        <v>122071</v>
      </c>
      <c r="R39" s="185"/>
      <c r="S39" s="186">
        <v>44560</v>
      </c>
      <c r="T39" s="220" t="s">
        <v>184</v>
      </c>
      <c r="U39" s="259"/>
    </row>
    <row r="40" spans="1:21" ht="15" customHeight="1">
      <c r="A40" s="486" t="s">
        <v>23</v>
      </c>
      <c r="B40" s="487"/>
      <c r="C40" s="224" t="s">
        <v>261</v>
      </c>
      <c r="D40" s="208" t="s">
        <v>261</v>
      </c>
      <c r="E40" s="208" t="s">
        <v>261</v>
      </c>
      <c r="F40" s="208" t="s">
        <v>261</v>
      </c>
      <c r="G40" s="208" t="s">
        <v>261</v>
      </c>
      <c r="H40" s="180">
        <f>SUM(H33:H39)</f>
        <v>24</v>
      </c>
      <c r="I40" s="185">
        <f>#N/A</f>
        <v>61528.200000000004</v>
      </c>
      <c r="J40" s="185">
        <f>#N/A</f>
        <v>38142.88</v>
      </c>
      <c r="K40" s="185">
        <f>#N/A</f>
        <v>26857.7</v>
      </c>
      <c r="L40" s="180">
        <f>#N/A</f>
        <v>1494</v>
      </c>
      <c r="M40" s="249">
        <f>#N/A</f>
        <v>55891796.42</v>
      </c>
      <c r="N40" s="253">
        <f>#N/A</f>
        <v>53660377.00000001</v>
      </c>
      <c r="O40" s="185">
        <f>#N/A</f>
        <v>37562263.89999999</v>
      </c>
      <c r="P40" s="185">
        <f>#N/A</f>
        <v>16098113.099999996</v>
      </c>
      <c r="Q40" s="185">
        <f>#N/A</f>
        <v>1451419.4200000002</v>
      </c>
      <c r="R40" s="185">
        <f>#N/A</f>
        <v>780000</v>
      </c>
      <c r="S40" s="208" t="s">
        <v>261</v>
      </c>
      <c r="T40" s="208" t="s">
        <v>261</v>
      </c>
      <c r="U40" s="259"/>
    </row>
    <row r="41" spans="1:21" ht="15" customHeight="1">
      <c r="A41" s="478" t="s">
        <v>419</v>
      </c>
      <c r="B41" s="479"/>
      <c r="C41" s="230" t="s">
        <v>261</v>
      </c>
      <c r="D41" s="237" t="s">
        <v>261</v>
      </c>
      <c r="E41" s="237" t="s">
        <v>261</v>
      </c>
      <c r="F41" s="237" t="s">
        <v>261</v>
      </c>
      <c r="G41" s="230" t="s">
        <v>261</v>
      </c>
      <c r="H41" s="191">
        <f>#N/A</f>
        <v>24</v>
      </c>
      <c r="I41" s="190">
        <f>#N/A</f>
        <v>61528.200000000004</v>
      </c>
      <c r="J41" s="190">
        <f>#N/A</f>
        <v>38142.88</v>
      </c>
      <c r="K41" s="190">
        <f>#N/A</f>
        <v>26857.7</v>
      </c>
      <c r="L41" s="191">
        <f>#N/A</f>
        <v>1494</v>
      </c>
      <c r="M41" s="188">
        <f>#N/A</f>
        <v>55891796.42</v>
      </c>
      <c r="N41" s="188">
        <f>#N/A</f>
        <v>53660377.00000001</v>
      </c>
      <c r="O41" s="190">
        <f>#N/A</f>
        <v>37562263.89999999</v>
      </c>
      <c r="P41" s="190">
        <f>#N/A</f>
        <v>16098113.099999996</v>
      </c>
      <c r="Q41" s="240">
        <f>#N/A</f>
        <v>1451419.4200000002</v>
      </c>
      <c r="R41" s="190">
        <f>#N/A</f>
        <v>780000</v>
      </c>
      <c r="S41" s="237" t="s">
        <v>261</v>
      </c>
      <c r="T41" s="237" t="s">
        <v>261</v>
      </c>
      <c r="U41" s="259"/>
    </row>
    <row r="42" spans="1:21" ht="15" customHeight="1">
      <c r="A42" s="422" t="s">
        <v>273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189"/>
      <c r="Q42" s="189"/>
      <c r="R42" s="189"/>
      <c r="S42" s="241"/>
      <c r="T42" s="242"/>
      <c r="U42" s="259"/>
    </row>
    <row r="43" spans="1:21" ht="15" customHeight="1">
      <c r="A43" s="503" t="s">
        <v>274</v>
      </c>
      <c r="B43" s="504"/>
      <c r="C43" s="190"/>
      <c r="D43" s="190"/>
      <c r="E43" s="190"/>
      <c r="F43" s="191"/>
      <c r="G43" s="192"/>
      <c r="H43" s="191"/>
      <c r="I43" s="190"/>
      <c r="J43" s="190"/>
      <c r="K43" s="190"/>
      <c r="L43" s="191"/>
      <c r="M43" s="185"/>
      <c r="N43" s="256"/>
      <c r="O43" s="190"/>
      <c r="P43" s="190"/>
      <c r="Q43" s="190"/>
      <c r="R43" s="190"/>
      <c r="S43" s="237"/>
      <c r="T43" s="237"/>
      <c r="U43" s="259"/>
    </row>
    <row r="44" spans="1:21" ht="15" customHeight="1">
      <c r="A44" s="181">
        <f>A39+1</f>
        <v>17</v>
      </c>
      <c r="B44" s="221" t="s">
        <v>542</v>
      </c>
      <c r="C44" s="220">
        <v>1974</v>
      </c>
      <c r="D44" s="222"/>
      <c r="E44" s="185" t="s">
        <v>185</v>
      </c>
      <c r="F44" s="180">
        <v>9</v>
      </c>
      <c r="G44" s="181">
        <v>1</v>
      </c>
      <c r="H44" s="180">
        <v>1</v>
      </c>
      <c r="I44" s="185">
        <v>3863.11</v>
      </c>
      <c r="J44" s="248">
        <v>3334.5</v>
      </c>
      <c r="K44" s="248">
        <v>3039.33</v>
      </c>
      <c r="L44" s="180">
        <v>147</v>
      </c>
      <c r="M44" s="185">
        <f>#N/A</f>
        <v>2499960.76</v>
      </c>
      <c r="N44" s="253">
        <v>2434852</v>
      </c>
      <c r="O44" s="185">
        <f>#N/A</f>
        <v>1704396.4</v>
      </c>
      <c r="P44" s="185">
        <f>#N/A</f>
        <v>730455.6</v>
      </c>
      <c r="Q44" s="185">
        <v>65108.76</v>
      </c>
      <c r="R44" s="185"/>
      <c r="S44" s="186">
        <v>44560</v>
      </c>
      <c r="T44" s="220" t="s">
        <v>184</v>
      </c>
      <c r="U44" s="259"/>
    </row>
    <row r="45" spans="1:21" ht="15" customHeight="1">
      <c r="A45" s="181">
        <f>#N/A</f>
        <v>18</v>
      </c>
      <c r="B45" s="221" t="s">
        <v>543</v>
      </c>
      <c r="C45" s="220">
        <v>1986</v>
      </c>
      <c r="D45" s="222"/>
      <c r="E45" s="185" t="s">
        <v>544</v>
      </c>
      <c r="F45" s="180">
        <v>9</v>
      </c>
      <c r="G45" s="181">
        <v>4</v>
      </c>
      <c r="H45" s="180">
        <v>4</v>
      </c>
      <c r="I45" s="185">
        <v>8025.7</v>
      </c>
      <c r="J45" s="248">
        <v>8019.3</v>
      </c>
      <c r="K45" s="248">
        <v>7762.7</v>
      </c>
      <c r="L45" s="180">
        <v>350</v>
      </c>
      <c r="M45" s="185">
        <f>#N/A</f>
        <v>10170633.72</v>
      </c>
      <c r="N45" s="253">
        <v>9405484</v>
      </c>
      <c r="O45" s="185">
        <f>#N/A</f>
        <v>6583838.8</v>
      </c>
      <c r="P45" s="185">
        <f>#N/A</f>
        <v>2821645.1999999997</v>
      </c>
      <c r="Q45" s="185">
        <f>H45*61287.43</f>
        <v>245149.72</v>
      </c>
      <c r="R45" s="185">
        <v>520000</v>
      </c>
      <c r="S45" s="186">
        <v>44560</v>
      </c>
      <c r="T45" s="220" t="s">
        <v>184</v>
      </c>
      <c r="U45" s="259"/>
    </row>
    <row r="46" spans="1:21" ht="15" customHeight="1">
      <c r="A46" s="181">
        <f>#N/A</f>
        <v>19</v>
      </c>
      <c r="B46" s="221" t="s">
        <v>545</v>
      </c>
      <c r="C46" s="220">
        <v>1987</v>
      </c>
      <c r="D46" s="222"/>
      <c r="E46" s="185" t="s">
        <v>544</v>
      </c>
      <c r="F46" s="180">
        <v>9</v>
      </c>
      <c r="G46" s="181">
        <v>2</v>
      </c>
      <c r="H46" s="180">
        <v>2</v>
      </c>
      <c r="I46" s="185">
        <v>4014.8</v>
      </c>
      <c r="J46" s="248">
        <v>4013.4</v>
      </c>
      <c r="K46" s="248">
        <v>3957.6</v>
      </c>
      <c r="L46" s="180">
        <v>172</v>
      </c>
      <c r="M46" s="185">
        <f>#N/A</f>
        <v>5259921.52</v>
      </c>
      <c r="N46" s="253">
        <v>4869704</v>
      </c>
      <c r="O46" s="185">
        <f>#N/A</f>
        <v>3408792.8</v>
      </c>
      <c r="P46" s="185">
        <f>#N/A</f>
        <v>1460911.2</v>
      </c>
      <c r="Q46" s="185">
        <f>H46*65108.76</f>
        <v>130217.52</v>
      </c>
      <c r="R46" s="185">
        <v>260000</v>
      </c>
      <c r="S46" s="186">
        <v>44560</v>
      </c>
      <c r="T46" s="220" t="s">
        <v>184</v>
      </c>
      <c r="U46" s="259"/>
    </row>
    <row r="47" spans="1:21" ht="15" customHeight="1">
      <c r="A47" s="181">
        <f>#N/A</f>
        <v>20</v>
      </c>
      <c r="B47" s="221" t="s">
        <v>546</v>
      </c>
      <c r="C47" s="220">
        <v>1987</v>
      </c>
      <c r="D47" s="222"/>
      <c r="E47" s="185" t="s">
        <v>544</v>
      </c>
      <c r="F47" s="180">
        <v>9</v>
      </c>
      <c r="G47" s="181">
        <v>6</v>
      </c>
      <c r="H47" s="180">
        <v>6</v>
      </c>
      <c r="I47" s="185">
        <v>12075</v>
      </c>
      <c r="J47" s="248">
        <f>12006.8+55.1</f>
        <v>12061.9</v>
      </c>
      <c r="K47" s="248">
        <v>11735.6</v>
      </c>
      <c r="L47" s="180">
        <v>541</v>
      </c>
      <c r="M47" s="185">
        <f>#N/A</f>
        <v>15255950.58</v>
      </c>
      <c r="N47" s="253">
        <v>14108226</v>
      </c>
      <c r="O47" s="185">
        <f>#N/A</f>
        <v>9875758.2</v>
      </c>
      <c r="P47" s="185">
        <f>#N/A</f>
        <v>4232467.8</v>
      </c>
      <c r="Q47" s="185">
        <f>H47*61287.43</f>
        <v>367724.58</v>
      </c>
      <c r="R47" s="185">
        <v>780000</v>
      </c>
      <c r="S47" s="186">
        <v>44560</v>
      </c>
      <c r="T47" s="220" t="s">
        <v>184</v>
      </c>
      <c r="U47" s="259"/>
    </row>
    <row r="48" spans="1:21" ht="15" customHeight="1">
      <c r="A48" s="181">
        <f>#N/A</f>
        <v>21</v>
      </c>
      <c r="B48" s="221" t="s">
        <v>547</v>
      </c>
      <c r="C48" s="220">
        <v>1994</v>
      </c>
      <c r="D48" s="222"/>
      <c r="E48" s="185" t="s">
        <v>185</v>
      </c>
      <c r="F48" s="180">
        <v>9</v>
      </c>
      <c r="G48" s="181">
        <v>2</v>
      </c>
      <c r="H48" s="180">
        <v>2</v>
      </c>
      <c r="I48" s="185">
        <v>12017.6</v>
      </c>
      <c r="J48" s="248">
        <v>4107.8</v>
      </c>
      <c r="K48" s="248">
        <v>4107.8</v>
      </c>
      <c r="L48" s="180">
        <v>541</v>
      </c>
      <c r="M48" s="185">
        <f>#N/A</f>
        <v>5259921.52</v>
      </c>
      <c r="N48" s="253">
        <v>4869704</v>
      </c>
      <c r="O48" s="185">
        <f>#N/A</f>
        <v>3408792.8</v>
      </c>
      <c r="P48" s="185">
        <f>#N/A</f>
        <v>1460911.2</v>
      </c>
      <c r="Q48" s="185">
        <f>H48*65108.76</f>
        <v>130217.52</v>
      </c>
      <c r="R48" s="185">
        <v>260000</v>
      </c>
      <c r="S48" s="186">
        <v>44560</v>
      </c>
      <c r="T48" s="220" t="s">
        <v>184</v>
      </c>
      <c r="U48" s="259"/>
    </row>
    <row r="49" spans="1:21" ht="15" customHeight="1">
      <c r="A49" s="181">
        <f>#N/A</f>
        <v>22</v>
      </c>
      <c r="B49" s="221" t="s">
        <v>548</v>
      </c>
      <c r="C49" s="220">
        <v>1990</v>
      </c>
      <c r="D49" s="222"/>
      <c r="E49" s="223" t="s">
        <v>549</v>
      </c>
      <c r="F49" s="180">
        <v>9</v>
      </c>
      <c r="G49" s="181">
        <v>2</v>
      </c>
      <c r="H49" s="180">
        <v>2</v>
      </c>
      <c r="I49" s="185">
        <v>4018.5</v>
      </c>
      <c r="J49" s="248">
        <v>3985.82</v>
      </c>
      <c r="K49" s="248">
        <v>3854.6</v>
      </c>
      <c r="L49" s="180">
        <v>193</v>
      </c>
      <c r="M49" s="185">
        <f>#N/A</f>
        <v>5085316.86</v>
      </c>
      <c r="N49" s="253">
        <v>4702742</v>
      </c>
      <c r="O49" s="185">
        <f>#N/A</f>
        <v>3291919.4</v>
      </c>
      <c r="P49" s="185">
        <f>#N/A</f>
        <v>1410822.5999999999</v>
      </c>
      <c r="Q49" s="185">
        <f>H49*61287.43</f>
        <v>122574.86</v>
      </c>
      <c r="R49" s="185">
        <v>260000</v>
      </c>
      <c r="S49" s="247">
        <v>44560</v>
      </c>
      <c r="T49" s="220" t="s">
        <v>184</v>
      </c>
      <c r="U49" s="259"/>
    </row>
    <row r="50" spans="1:21" ht="15" customHeight="1">
      <c r="A50" s="181">
        <f>#N/A</f>
        <v>23</v>
      </c>
      <c r="B50" s="221" t="s">
        <v>550</v>
      </c>
      <c r="C50" s="220">
        <v>1986</v>
      </c>
      <c r="D50" s="222"/>
      <c r="E50" s="223" t="s">
        <v>549</v>
      </c>
      <c r="F50" s="180">
        <v>9</v>
      </c>
      <c r="G50" s="181">
        <v>7</v>
      </c>
      <c r="H50" s="180">
        <v>7</v>
      </c>
      <c r="I50" s="185">
        <v>12986.58</v>
      </c>
      <c r="J50" s="248">
        <f>10407.45+412.5</f>
        <v>10819.95</v>
      </c>
      <c r="K50" s="248">
        <v>10407.45</v>
      </c>
      <c r="L50" s="180">
        <v>705</v>
      </c>
      <c r="M50" s="185">
        <f>#N/A</f>
        <v>18450233.34</v>
      </c>
      <c r="N50" s="262">
        <v>17043964</v>
      </c>
      <c r="O50" s="185">
        <f>#N/A</f>
        <v>11930774.799999999</v>
      </c>
      <c r="P50" s="185">
        <f>#N/A</f>
        <v>5113189.2</v>
      </c>
      <c r="Q50" s="185">
        <v>496269.34</v>
      </c>
      <c r="R50" s="185">
        <v>910000</v>
      </c>
      <c r="S50" s="247">
        <v>44560</v>
      </c>
      <c r="T50" s="220" t="s">
        <v>184</v>
      </c>
      <c r="U50" s="259"/>
    </row>
    <row r="51" spans="1:21" ht="15" customHeight="1">
      <c r="A51" s="181">
        <f>#N/A</f>
        <v>24</v>
      </c>
      <c r="B51" s="221" t="s">
        <v>551</v>
      </c>
      <c r="C51" s="220">
        <v>1988</v>
      </c>
      <c r="D51" s="222"/>
      <c r="E51" s="223" t="s">
        <v>549</v>
      </c>
      <c r="F51" s="180">
        <v>9</v>
      </c>
      <c r="G51" s="181">
        <v>7</v>
      </c>
      <c r="H51" s="180">
        <v>7</v>
      </c>
      <c r="I51" s="185">
        <v>14504.9</v>
      </c>
      <c r="J51" s="248">
        <f>13053.2+627.1</f>
        <v>13680.300000000001</v>
      </c>
      <c r="K51" s="248">
        <v>13053.2</v>
      </c>
      <c r="L51" s="180">
        <v>711</v>
      </c>
      <c r="M51" s="185">
        <f>#N/A</f>
        <v>18450233.34</v>
      </c>
      <c r="N51" s="262">
        <v>17043964</v>
      </c>
      <c r="O51" s="185">
        <f>#N/A</f>
        <v>11930774.799999999</v>
      </c>
      <c r="P51" s="185">
        <f>#N/A</f>
        <v>5113189.2</v>
      </c>
      <c r="Q51" s="185">
        <v>496269.34</v>
      </c>
      <c r="R51" s="185">
        <v>910000</v>
      </c>
      <c r="S51" s="247">
        <v>44560</v>
      </c>
      <c r="T51" s="220" t="s">
        <v>184</v>
      </c>
      <c r="U51" s="259"/>
    </row>
    <row r="52" spans="1:21" ht="15" customHeight="1">
      <c r="A52" s="181">
        <f>#N/A</f>
        <v>25</v>
      </c>
      <c r="B52" s="221" t="s">
        <v>552</v>
      </c>
      <c r="C52" s="220">
        <v>1981</v>
      </c>
      <c r="D52" s="222"/>
      <c r="E52" s="223" t="s">
        <v>549</v>
      </c>
      <c r="F52" s="180">
        <v>9</v>
      </c>
      <c r="G52" s="181">
        <v>5</v>
      </c>
      <c r="H52" s="180">
        <v>5</v>
      </c>
      <c r="I52" s="185">
        <v>9763.8</v>
      </c>
      <c r="J52" s="248">
        <v>9731.68</v>
      </c>
      <c r="K52" s="248">
        <v>9171</v>
      </c>
      <c r="L52" s="180">
        <v>584</v>
      </c>
      <c r="M52" s="185">
        <f>#N/A</f>
        <v>13149803.8</v>
      </c>
      <c r="N52" s="262">
        <v>12174260</v>
      </c>
      <c r="O52" s="185">
        <f>#N/A</f>
        <v>8521982</v>
      </c>
      <c r="P52" s="185">
        <f>#N/A</f>
        <v>3652278</v>
      </c>
      <c r="Q52" s="185">
        <f>H52*65108.76</f>
        <v>325543.8</v>
      </c>
      <c r="R52" s="185">
        <v>650000</v>
      </c>
      <c r="S52" s="247">
        <v>44560</v>
      </c>
      <c r="T52" s="220" t="s">
        <v>184</v>
      </c>
      <c r="U52" s="259"/>
    </row>
    <row r="53" spans="1:21" ht="15" customHeight="1">
      <c r="A53" s="181">
        <f>#N/A</f>
        <v>26</v>
      </c>
      <c r="B53" s="221" t="s">
        <v>553</v>
      </c>
      <c r="C53" s="220">
        <v>1989</v>
      </c>
      <c r="D53" s="222"/>
      <c r="E53" s="223" t="s">
        <v>549</v>
      </c>
      <c r="F53" s="180">
        <v>9</v>
      </c>
      <c r="G53" s="181">
        <v>3</v>
      </c>
      <c r="H53" s="180">
        <v>3</v>
      </c>
      <c r="I53" s="185">
        <v>5976.9</v>
      </c>
      <c r="J53" s="248">
        <v>5976.36</v>
      </c>
      <c r="K53" s="248">
        <v>5782.17</v>
      </c>
      <c r="L53" s="180">
        <v>242</v>
      </c>
      <c r="M53" s="185">
        <f>#N/A</f>
        <v>7627975.29</v>
      </c>
      <c r="N53" s="262">
        <v>7054113</v>
      </c>
      <c r="O53" s="185">
        <f>#N/A</f>
        <v>4937879.1</v>
      </c>
      <c r="P53" s="185">
        <f>#N/A</f>
        <v>2116233.9</v>
      </c>
      <c r="Q53" s="185">
        <f>H53*61287.43</f>
        <v>183862.29</v>
      </c>
      <c r="R53" s="185">
        <v>390000</v>
      </c>
      <c r="S53" s="247">
        <v>44560</v>
      </c>
      <c r="T53" s="220" t="s">
        <v>184</v>
      </c>
      <c r="U53" s="259"/>
    </row>
    <row r="54" spans="1:21" ht="15" customHeight="1">
      <c r="A54" s="181">
        <f>#N/A</f>
        <v>27</v>
      </c>
      <c r="B54" s="221" t="s">
        <v>554</v>
      </c>
      <c r="C54" s="220">
        <v>1986</v>
      </c>
      <c r="D54" s="222"/>
      <c r="E54" s="223" t="s">
        <v>549</v>
      </c>
      <c r="F54" s="180">
        <v>9</v>
      </c>
      <c r="G54" s="181">
        <v>6</v>
      </c>
      <c r="H54" s="180">
        <v>6</v>
      </c>
      <c r="I54" s="185">
        <v>11470.51</v>
      </c>
      <c r="J54" s="248">
        <v>11292.18</v>
      </c>
      <c r="K54" s="248">
        <v>10040.32</v>
      </c>
      <c r="L54" s="180">
        <v>637</v>
      </c>
      <c r="M54" s="185">
        <f>#N/A</f>
        <v>15779764.56</v>
      </c>
      <c r="N54" s="262">
        <v>14609112</v>
      </c>
      <c r="O54" s="185">
        <f>#N/A</f>
        <v>10226378.399999999</v>
      </c>
      <c r="P54" s="185">
        <f>#N/A</f>
        <v>4382733.6</v>
      </c>
      <c r="Q54" s="185">
        <f>H54*65108.76</f>
        <v>390652.56</v>
      </c>
      <c r="R54" s="185">
        <v>780000</v>
      </c>
      <c r="S54" s="247">
        <v>44560</v>
      </c>
      <c r="T54" s="220" t="s">
        <v>184</v>
      </c>
      <c r="U54" s="259"/>
    </row>
    <row r="55" spans="1:21" ht="15" customHeight="1">
      <c r="A55" s="193" t="s">
        <v>23</v>
      </c>
      <c r="B55" s="243"/>
      <c r="C55" s="224" t="s">
        <v>261</v>
      </c>
      <c r="D55" s="208" t="s">
        <v>261</v>
      </c>
      <c r="E55" s="208" t="s">
        <v>261</v>
      </c>
      <c r="F55" s="208" t="s">
        <v>261</v>
      </c>
      <c r="G55" s="224" t="s">
        <v>261</v>
      </c>
      <c r="H55" s="180">
        <f>#N/A</f>
        <v>45</v>
      </c>
      <c r="I55" s="185">
        <f>#N/A</f>
        <v>98717.4</v>
      </c>
      <c r="J55" s="248">
        <f>#N/A</f>
        <v>87023.19</v>
      </c>
      <c r="K55" s="248">
        <f>#N/A</f>
        <v>82911.76999999999</v>
      </c>
      <c r="L55" s="180">
        <f>#N/A</f>
        <v>4823</v>
      </c>
      <c r="M55" s="185">
        <f>#N/A</f>
        <v>116989715.29</v>
      </c>
      <c r="N55" s="253">
        <f>#N/A</f>
        <v>108316125</v>
      </c>
      <c r="O55" s="253">
        <f>#N/A</f>
        <v>75821287.5</v>
      </c>
      <c r="P55" s="253">
        <f>#N/A</f>
        <v>32494837.5</v>
      </c>
      <c r="Q55" s="253">
        <f>#N/A</f>
        <v>2953590.2900000005</v>
      </c>
      <c r="R55" s="253">
        <f>#N/A</f>
        <v>5720000</v>
      </c>
      <c r="S55" s="208" t="s">
        <v>261</v>
      </c>
      <c r="T55" s="208" t="s">
        <v>261</v>
      </c>
      <c r="U55" s="259"/>
    </row>
    <row r="56" spans="1:21" ht="15" customHeight="1">
      <c r="A56" s="194" t="s">
        <v>281</v>
      </c>
      <c r="B56" s="243"/>
      <c r="C56" s="230" t="s">
        <v>261</v>
      </c>
      <c r="D56" s="237" t="s">
        <v>261</v>
      </c>
      <c r="E56" s="237" t="s">
        <v>261</v>
      </c>
      <c r="F56" s="237" t="s">
        <v>261</v>
      </c>
      <c r="G56" s="230" t="s">
        <v>261</v>
      </c>
      <c r="H56" s="191">
        <f>H55</f>
        <v>45</v>
      </c>
      <c r="I56" s="190">
        <f>I55</f>
        <v>98717.4</v>
      </c>
      <c r="J56" s="246">
        <f>#N/A</f>
        <v>87023.19</v>
      </c>
      <c r="K56" s="246">
        <f>#N/A</f>
        <v>82911.76999999999</v>
      </c>
      <c r="L56" s="191">
        <f>#N/A</f>
        <v>4823</v>
      </c>
      <c r="M56" s="190">
        <f>#N/A</f>
        <v>116989715.29</v>
      </c>
      <c r="N56" s="256">
        <f>#N/A</f>
        <v>108316125</v>
      </c>
      <c r="O56" s="190">
        <f>#N/A</f>
        <v>75821287.5</v>
      </c>
      <c r="P56" s="190">
        <f>#N/A</f>
        <v>32494837.5</v>
      </c>
      <c r="Q56" s="190">
        <f>#N/A</f>
        <v>2953590.2900000005</v>
      </c>
      <c r="R56" s="190">
        <f>#N/A</f>
        <v>5720000</v>
      </c>
      <c r="S56" s="237" t="s">
        <v>261</v>
      </c>
      <c r="T56" s="237" t="s">
        <v>261</v>
      </c>
      <c r="U56" s="259"/>
    </row>
    <row r="57" spans="1:21" ht="15" customHeight="1">
      <c r="A57" s="494" t="s">
        <v>31</v>
      </c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6"/>
      <c r="U57" s="259"/>
    </row>
    <row r="58" spans="1:21" ht="15" customHeight="1">
      <c r="A58" s="203" t="s">
        <v>565</v>
      </c>
      <c r="B58" s="236"/>
      <c r="C58" s="224"/>
      <c r="D58" s="208"/>
      <c r="E58" s="208"/>
      <c r="F58" s="208"/>
      <c r="G58" s="224"/>
      <c r="H58" s="191"/>
      <c r="I58" s="190"/>
      <c r="J58" s="190"/>
      <c r="K58" s="190"/>
      <c r="L58" s="191"/>
      <c r="M58" s="185"/>
      <c r="N58" s="253"/>
      <c r="O58" s="185"/>
      <c r="P58" s="185"/>
      <c r="Q58" s="185"/>
      <c r="R58" s="185"/>
      <c r="S58" s="237"/>
      <c r="T58" s="237"/>
      <c r="U58" s="259"/>
    </row>
    <row r="59" spans="1:21" ht="15" customHeight="1">
      <c r="A59" s="181">
        <f>A54+1</f>
        <v>28</v>
      </c>
      <c r="B59" s="183" t="s">
        <v>555</v>
      </c>
      <c r="C59" s="217">
        <v>1984</v>
      </c>
      <c r="D59" s="208"/>
      <c r="E59" s="224" t="s">
        <v>190</v>
      </c>
      <c r="F59" s="180">
        <v>9</v>
      </c>
      <c r="G59" s="181">
        <v>8</v>
      </c>
      <c r="H59" s="180">
        <v>6</v>
      </c>
      <c r="I59" s="185">
        <v>16911.08</v>
      </c>
      <c r="J59" s="185">
        <v>14607.36</v>
      </c>
      <c r="K59" s="185">
        <v>12808.71</v>
      </c>
      <c r="L59" s="180">
        <v>928</v>
      </c>
      <c r="M59" s="185">
        <f>N59+Q59+R59</f>
        <v>15814485.72</v>
      </c>
      <c r="N59" s="260">
        <v>14609112</v>
      </c>
      <c r="O59" s="185">
        <f>N59*0.7</f>
        <v>10226378.399999999</v>
      </c>
      <c r="P59" s="185">
        <f>N59*0.3</f>
        <v>4382733.6</v>
      </c>
      <c r="Q59" s="185">
        <v>425373.72</v>
      </c>
      <c r="R59" s="185">
        <v>780000</v>
      </c>
      <c r="S59" s="186">
        <v>44560</v>
      </c>
      <c r="T59" s="220" t="s">
        <v>184</v>
      </c>
      <c r="U59" s="259"/>
    </row>
    <row r="60" spans="1:21" ht="15" customHeight="1">
      <c r="A60" s="486" t="s">
        <v>23</v>
      </c>
      <c r="B60" s="487"/>
      <c r="C60" s="224" t="s">
        <v>261</v>
      </c>
      <c r="D60" s="208" t="s">
        <v>261</v>
      </c>
      <c r="E60" s="208" t="s">
        <v>261</v>
      </c>
      <c r="F60" s="208" t="s">
        <v>261</v>
      </c>
      <c r="G60" s="208" t="s">
        <v>261</v>
      </c>
      <c r="H60" s="180">
        <f>H59</f>
        <v>6</v>
      </c>
      <c r="I60" s="185">
        <f>I59</f>
        <v>16911.08</v>
      </c>
      <c r="J60" s="185">
        <f>#N/A</f>
        <v>14607.36</v>
      </c>
      <c r="K60" s="185">
        <f>#N/A</f>
        <v>12808.71</v>
      </c>
      <c r="L60" s="180">
        <f>#N/A</f>
        <v>928</v>
      </c>
      <c r="M60" s="185">
        <f>#N/A</f>
        <v>15814485.72</v>
      </c>
      <c r="N60" s="253">
        <f>#N/A</f>
        <v>14609112</v>
      </c>
      <c r="O60" s="185">
        <f>#N/A</f>
        <v>10226378.399999999</v>
      </c>
      <c r="P60" s="185">
        <f>#N/A</f>
        <v>4382733.6</v>
      </c>
      <c r="Q60" s="185">
        <f>#N/A</f>
        <v>425373.72</v>
      </c>
      <c r="R60" s="185">
        <f>#N/A</f>
        <v>780000</v>
      </c>
      <c r="S60" s="208" t="s">
        <v>261</v>
      </c>
      <c r="T60" s="208" t="s">
        <v>261</v>
      </c>
      <c r="U60" s="259"/>
    </row>
    <row r="61" spans="1:21" ht="15" customHeight="1">
      <c r="A61" s="203" t="s">
        <v>424</v>
      </c>
      <c r="B61" s="236"/>
      <c r="C61" s="224"/>
      <c r="D61" s="208"/>
      <c r="E61" s="208"/>
      <c r="F61" s="208"/>
      <c r="G61" s="224"/>
      <c r="H61" s="191"/>
      <c r="I61" s="190"/>
      <c r="J61" s="190"/>
      <c r="K61" s="190"/>
      <c r="L61" s="191"/>
      <c r="M61" s="238"/>
      <c r="N61" s="257"/>
      <c r="O61" s="190"/>
      <c r="P61" s="190"/>
      <c r="Q61" s="240"/>
      <c r="R61" s="190"/>
      <c r="S61" s="237"/>
      <c r="T61" s="237"/>
      <c r="U61" s="259"/>
    </row>
    <row r="62" spans="1:21" ht="15" customHeight="1">
      <c r="A62" s="225">
        <f>A59+1</f>
        <v>29</v>
      </c>
      <c r="B62" s="206" t="s">
        <v>556</v>
      </c>
      <c r="C62" s="181">
        <v>1993</v>
      </c>
      <c r="D62" s="208"/>
      <c r="E62" s="224" t="s">
        <v>507</v>
      </c>
      <c r="F62" s="180">
        <v>9</v>
      </c>
      <c r="G62" s="181">
        <v>2</v>
      </c>
      <c r="H62" s="180">
        <v>2</v>
      </c>
      <c r="I62" s="185">
        <v>4734.38</v>
      </c>
      <c r="J62" s="185">
        <v>3885.6</v>
      </c>
      <c r="K62" s="185">
        <v>3885.6</v>
      </c>
      <c r="L62" s="180">
        <v>160</v>
      </c>
      <c r="M62" s="185">
        <f>N62+Q62+R62</f>
        <v>5259921.52</v>
      </c>
      <c r="N62" s="260">
        <v>4869704</v>
      </c>
      <c r="O62" s="185">
        <f>N62*0.7</f>
        <v>3408792.8</v>
      </c>
      <c r="P62" s="185">
        <f>N62*0.3</f>
        <v>1460911.2</v>
      </c>
      <c r="Q62" s="239">
        <f>H62*65108.76</f>
        <v>130217.52</v>
      </c>
      <c r="R62" s="185">
        <v>260000</v>
      </c>
      <c r="S62" s="186">
        <v>44560</v>
      </c>
      <c r="T62" s="220" t="s">
        <v>184</v>
      </c>
      <c r="U62" s="259"/>
    </row>
    <row r="63" spans="1:21" ht="15" customHeight="1">
      <c r="A63" s="225">
        <f>A62+1</f>
        <v>30</v>
      </c>
      <c r="B63" s="206" t="s">
        <v>557</v>
      </c>
      <c r="C63" s="181">
        <v>1994</v>
      </c>
      <c r="D63" s="208"/>
      <c r="E63" s="224" t="s">
        <v>507</v>
      </c>
      <c r="F63" s="180">
        <v>9</v>
      </c>
      <c r="G63" s="181">
        <v>3</v>
      </c>
      <c r="H63" s="180">
        <v>3</v>
      </c>
      <c r="I63" s="185">
        <v>6614.49</v>
      </c>
      <c r="J63" s="185">
        <v>5924.76</v>
      </c>
      <c r="K63" s="185">
        <v>5924.76</v>
      </c>
      <c r="L63" s="180">
        <v>230</v>
      </c>
      <c r="M63" s="185">
        <f>N63+Q63+R63</f>
        <v>7889882.28</v>
      </c>
      <c r="N63" s="260">
        <v>7304556</v>
      </c>
      <c r="O63" s="185">
        <f>N63*0.7</f>
        <v>5113189.199999999</v>
      </c>
      <c r="P63" s="185">
        <f>N63*0.3</f>
        <v>2191366.8</v>
      </c>
      <c r="Q63" s="239">
        <f>H63*65108.76</f>
        <v>195326.28</v>
      </c>
      <c r="R63" s="185">
        <v>390000</v>
      </c>
      <c r="S63" s="186">
        <v>44560</v>
      </c>
      <c r="T63" s="220" t="s">
        <v>184</v>
      </c>
      <c r="U63" s="259"/>
    </row>
    <row r="64" spans="1:21" ht="15" customHeight="1">
      <c r="A64" s="225">
        <f>A63+1</f>
        <v>31</v>
      </c>
      <c r="B64" s="206" t="s">
        <v>558</v>
      </c>
      <c r="C64" s="181">
        <v>1995</v>
      </c>
      <c r="D64" s="208"/>
      <c r="E64" s="224" t="s">
        <v>507</v>
      </c>
      <c r="F64" s="180">
        <v>9</v>
      </c>
      <c r="G64" s="181">
        <v>4</v>
      </c>
      <c r="H64" s="180">
        <v>4</v>
      </c>
      <c r="I64" s="185">
        <v>9281.77</v>
      </c>
      <c r="J64" s="185">
        <v>7764.29</v>
      </c>
      <c r="K64" s="185">
        <v>7764.29</v>
      </c>
      <c r="L64" s="180">
        <v>322</v>
      </c>
      <c r="M64" s="185">
        <f>N64+Q64+R64</f>
        <v>10519843.04</v>
      </c>
      <c r="N64" s="260">
        <v>9739408</v>
      </c>
      <c r="O64" s="185">
        <f>N64*0.7</f>
        <v>6817585.6</v>
      </c>
      <c r="P64" s="185">
        <f>N64*0.3</f>
        <v>2921822.4</v>
      </c>
      <c r="Q64" s="239">
        <f>H64*65108.76</f>
        <v>260435.04</v>
      </c>
      <c r="R64" s="185">
        <v>520000</v>
      </c>
      <c r="S64" s="186">
        <v>44560</v>
      </c>
      <c r="T64" s="220" t="s">
        <v>184</v>
      </c>
      <c r="U64" s="259"/>
    </row>
    <row r="65" spans="1:20" ht="15" customHeight="1">
      <c r="A65" s="486" t="s">
        <v>23</v>
      </c>
      <c r="B65" s="487"/>
      <c r="C65" s="224" t="s">
        <v>261</v>
      </c>
      <c r="D65" s="208" t="s">
        <v>261</v>
      </c>
      <c r="E65" s="208" t="s">
        <v>261</v>
      </c>
      <c r="F65" s="208" t="s">
        <v>261</v>
      </c>
      <c r="G65" s="208" t="s">
        <v>261</v>
      </c>
      <c r="H65" s="180">
        <f>#N/A</f>
        <v>9</v>
      </c>
      <c r="I65" s="185">
        <f>#N/A</f>
        <v>20630.64</v>
      </c>
      <c r="J65" s="185">
        <f>#N/A</f>
        <v>17574.65</v>
      </c>
      <c r="K65" s="185">
        <f>#N/A</f>
        <v>17574.65</v>
      </c>
      <c r="L65" s="180">
        <f>#N/A</f>
        <v>712</v>
      </c>
      <c r="M65" s="185">
        <f>#N/A</f>
        <v>23669646.84</v>
      </c>
      <c r="N65" s="253">
        <f>#N/A</f>
        <v>21913668</v>
      </c>
      <c r="O65" s="185">
        <f>#N/A</f>
        <v>15339567.6</v>
      </c>
      <c r="P65" s="185">
        <f>#N/A</f>
        <v>6574100.4</v>
      </c>
      <c r="Q65" s="185">
        <f>#N/A</f>
        <v>585978.84</v>
      </c>
      <c r="R65" s="185">
        <f>#N/A</f>
        <v>1170000</v>
      </c>
      <c r="S65" s="208" t="s">
        <v>261</v>
      </c>
      <c r="T65" s="208" t="s">
        <v>261</v>
      </c>
    </row>
    <row r="66" spans="1:20" ht="15" customHeight="1">
      <c r="A66" s="478" t="s">
        <v>34</v>
      </c>
      <c r="B66" s="479"/>
      <c r="C66" s="230" t="s">
        <v>261</v>
      </c>
      <c r="D66" s="237" t="s">
        <v>261</v>
      </c>
      <c r="E66" s="237" t="s">
        <v>261</v>
      </c>
      <c r="F66" s="237" t="s">
        <v>261</v>
      </c>
      <c r="G66" s="230" t="s">
        <v>261</v>
      </c>
      <c r="H66" s="244">
        <f>#N/A</f>
        <v>15</v>
      </c>
      <c r="I66" s="188">
        <f>#N/A</f>
        <v>37541.72</v>
      </c>
      <c r="J66" s="188">
        <f>#N/A</f>
        <v>32182.010000000002</v>
      </c>
      <c r="K66" s="188">
        <f>#N/A</f>
        <v>30383.36</v>
      </c>
      <c r="L66" s="244">
        <f>#N/A</f>
        <v>1640</v>
      </c>
      <c r="M66" s="188">
        <f>#N/A</f>
        <v>39484132.56</v>
      </c>
      <c r="N66" s="188">
        <f>N65+N60</f>
        <v>36522780</v>
      </c>
      <c r="O66" s="188">
        <f>O65+O60</f>
        <v>25565946</v>
      </c>
      <c r="P66" s="188">
        <f>P65+P60</f>
        <v>10956834</v>
      </c>
      <c r="Q66" s="188">
        <f>Q65+Q60</f>
        <v>1011352.5599999999</v>
      </c>
      <c r="R66" s="188">
        <f>R65+R60</f>
        <v>1950000</v>
      </c>
      <c r="S66" s="237" t="s">
        <v>261</v>
      </c>
      <c r="T66" s="237" t="s">
        <v>261</v>
      </c>
    </row>
    <row r="67" spans="1:20" s="226" customFormat="1" ht="15">
      <c r="A67" s="492" t="s">
        <v>43</v>
      </c>
      <c r="B67" s="493"/>
      <c r="C67" s="230" t="s">
        <v>261</v>
      </c>
      <c r="D67" s="230" t="s">
        <v>261</v>
      </c>
      <c r="E67" s="237" t="s">
        <v>261</v>
      </c>
      <c r="F67" s="230" t="s">
        <v>261</v>
      </c>
      <c r="G67" s="230" t="s">
        <v>261</v>
      </c>
      <c r="H67" s="191">
        <f>H18+H30+H41+H56+H66</f>
        <v>100</v>
      </c>
      <c r="I67" s="190">
        <f>#N/A</f>
        <v>240458.99000000002</v>
      </c>
      <c r="J67" s="190">
        <f>#N/A</f>
        <v>190704.78</v>
      </c>
      <c r="K67" s="190">
        <f>#N/A</f>
        <v>169061.93</v>
      </c>
      <c r="L67" s="191">
        <f>#N/A</f>
        <v>9331</v>
      </c>
      <c r="M67" s="190">
        <f>#N/A</f>
        <v>253746496.23000002</v>
      </c>
      <c r="N67" s="256">
        <f>#N/A</f>
        <v>237356072.8</v>
      </c>
      <c r="O67" s="256">
        <f>O18+O30+O41+O56+O66</f>
        <v>166149250.95999998</v>
      </c>
      <c r="P67" s="256">
        <f>P18+P30+P41+P56+P66</f>
        <v>71206821.84</v>
      </c>
      <c r="Q67" s="256">
        <f>Q18+Q30+Q41+Q56+Q66</f>
        <v>6510423.430000001</v>
      </c>
      <c r="R67" s="256">
        <f>R18+R30+R41+R56+R66</f>
        <v>9880000</v>
      </c>
      <c r="S67" s="237" t="s">
        <v>261</v>
      </c>
      <c r="T67" s="237" t="s">
        <v>261</v>
      </c>
    </row>
    <row r="68" spans="1:20" s="226" customFormat="1" ht="15" customHeight="1">
      <c r="A68" s="492" t="s">
        <v>322</v>
      </c>
      <c r="B68" s="493"/>
      <c r="C68" s="230"/>
      <c r="D68" s="230"/>
      <c r="E68" s="237"/>
      <c r="F68" s="230"/>
      <c r="G68" s="230"/>
      <c r="H68" s="237"/>
      <c r="I68" s="190"/>
      <c r="J68" s="190"/>
      <c r="K68" s="190"/>
      <c r="L68" s="192"/>
      <c r="M68" s="245">
        <f>(O67+P67)*0.0214</f>
        <v>5079419.957919999</v>
      </c>
      <c r="N68" s="258"/>
      <c r="O68" s="246"/>
      <c r="P68" s="190">
        <f>M68</f>
        <v>5079419.957919999</v>
      </c>
      <c r="Q68" s="190"/>
      <c r="R68" s="190"/>
      <c r="S68" s="237"/>
      <c r="T68" s="190"/>
    </row>
    <row r="69" spans="1:20" s="226" customFormat="1" ht="15" customHeight="1">
      <c r="A69" s="492" t="s">
        <v>323</v>
      </c>
      <c r="B69" s="493"/>
      <c r="C69" s="230"/>
      <c r="D69" s="230"/>
      <c r="E69" s="237"/>
      <c r="F69" s="230"/>
      <c r="G69" s="230"/>
      <c r="H69" s="237"/>
      <c r="I69" s="190"/>
      <c r="J69" s="190"/>
      <c r="K69" s="190"/>
      <c r="L69" s="192"/>
      <c r="M69" s="190">
        <f>M68+M67</f>
        <v>258825916.18792</v>
      </c>
      <c r="N69" s="256"/>
      <c r="O69" s="190">
        <f>O67</f>
        <v>166149250.95999998</v>
      </c>
      <c r="P69" s="190">
        <f>SUM(P67:P68)</f>
        <v>76286241.79792</v>
      </c>
      <c r="Q69" s="190">
        <f>SUM(Q67:Q68)</f>
        <v>6510423.430000001</v>
      </c>
      <c r="R69" s="190">
        <f>SUM(R67:R68)</f>
        <v>9880000</v>
      </c>
      <c r="S69" s="237"/>
      <c r="T69" s="237"/>
    </row>
    <row r="72" ht="15">
      <c r="O72" s="263"/>
    </row>
  </sheetData>
  <sheetProtection/>
  <mergeCells count="37">
    <mergeCell ref="A68:B68"/>
    <mergeCell ref="A69:B69"/>
    <mergeCell ref="A60:B60"/>
    <mergeCell ref="A65:B65"/>
    <mergeCell ref="A66:B66"/>
    <mergeCell ref="A31:T31"/>
    <mergeCell ref="A40:B40"/>
    <mergeCell ref="A41:B41"/>
    <mergeCell ref="A42:O42"/>
    <mergeCell ref="A57:T57"/>
    <mergeCell ref="A67:B67"/>
    <mergeCell ref="A18:B18"/>
    <mergeCell ref="A19:T19"/>
    <mergeCell ref="N5:P6"/>
    <mergeCell ref="A43:B43"/>
    <mergeCell ref="J5:K5"/>
    <mergeCell ref="L5:L7"/>
    <mergeCell ref="Q5:Q6"/>
    <mergeCell ref="S5:S8"/>
    <mergeCell ref="A24:B24"/>
    <mergeCell ref="A30:B30"/>
    <mergeCell ref="G5:G8"/>
    <mergeCell ref="H5:H8"/>
    <mergeCell ref="I5:I7"/>
    <mergeCell ref="R5:R6"/>
    <mergeCell ref="A10:T10"/>
    <mergeCell ref="A17:B17"/>
    <mergeCell ref="M5:M7"/>
    <mergeCell ref="T5:T8"/>
    <mergeCell ref="J6:J7"/>
    <mergeCell ref="K6:K7"/>
    <mergeCell ref="A4:T4"/>
    <mergeCell ref="A5:A8"/>
    <mergeCell ref="B5:B8"/>
    <mergeCell ref="C5:D8"/>
    <mergeCell ref="E5:E8"/>
    <mergeCell ref="F5:F8"/>
  </mergeCells>
  <conditionalFormatting sqref="B12">
    <cfRule type="duplicateValues" priority="5" dxfId="0">
      <formula>AND(COUNTIF($B$12:$B$12,B12)&gt;1,NOT(ISBLANK(B12)))</formula>
    </cfRule>
  </conditionalFormatting>
  <conditionalFormatting sqref="B45:B47">
    <cfRule type="duplicateValues" priority="3" dxfId="0">
      <formula>AND(COUNTIF($B$45:$B$47,B45)&gt;1,NOT(ISBLANK(B45)))</formula>
    </cfRule>
  </conditionalFormatting>
  <conditionalFormatting sqref="B49:B54">
    <cfRule type="duplicateValues" priority="2" dxfId="0">
      <formula>AND(COUNTIF($B$49:$B$54,B49)&gt;1,NOT(ISBLANK(B49)))</formula>
    </cfRule>
  </conditionalFormatting>
  <conditionalFormatting sqref="B44">
    <cfRule type="duplicateValues" priority="4" dxfId="0">
      <formula>AND(COUNTIF($B$44:$B$44,B44)&gt;1,NOT(ISBLANK(B44)))</formula>
    </cfRule>
  </conditionalFormatting>
  <conditionalFormatting sqref="B48">
    <cfRule type="duplicateValues" priority="1" dxfId="0">
      <formula>AND(COUNTIF($B$48:$B$48,B48)&gt;1,NOT(ISBLANK(B48)))</formula>
    </cfRule>
  </conditionalFormatting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40" r:id="rId1"/>
  <headerFoot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42"/>
  <sheetViews>
    <sheetView zoomScale="70" zoomScaleNormal="70" zoomScalePageLayoutView="0" workbookViewId="0" topLeftCell="A10">
      <selection activeCell="N45" sqref="N45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7" customWidth="1"/>
    <col min="15" max="15" width="14.7109375" style="7" customWidth="1"/>
    <col min="16" max="16" width="18.28125" style="7" customWidth="1"/>
    <col min="17" max="17" width="15.7109375" style="7" customWidth="1"/>
    <col min="18" max="18" width="14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4.28125" style="7" customWidth="1"/>
    <col min="23" max="23" width="12.28125" style="4" customWidth="1"/>
    <col min="24" max="25" width="9.28125" style="4" customWidth="1"/>
    <col min="26" max="26" width="15.28125" style="4" customWidth="1"/>
    <col min="27" max="16384" width="9.28125" style="4" customWidth="1"/>
  </cols>
  <sheetData>
    <row r="1" spans="1:2" ht="13.5">
      <c r="A1" s="7"/>
      <c r="B1" s="7"/>
    </row>
    <row r="2" spans="1:22" s="2" customFormat="1" ht="12.75">
      <c r="A2" s="520" t="s">
        <v>259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1"/>
      <c r="V2" s="1"/>
    </row>
    <row r="3" spans="1:22" s="2" customFormat="1" ht="12.75">
      <c r="A3" s="1"/>
      <c r="B3" s="1"/>
      <c r="C3" s="1"/>
      <c r="D3" s="380" t="s">
        <v>260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1"/>
      <c r="U3" s="1"/>
      <c r="V3" s="1"/>
    </row>
    <row r="4" spans="1:22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</row>
    <row r="5" spans="1:22" s="2" customFormat="1" ht="30" customHeight="1">
      <c r="A5" s="400" t="s">
        <v>1</v>
      </c>
      <c r="B5" s="400" t="s">
        <v>0</v>
      </c>
      <c r="C5" s="368" t="s">
        <v>2</v>
      </c>
      <c r="D5" s="368"/>
      <c r="E5" s="383" t="s">
        <v>3</v>
      </c>
      <c r="F5" s="383" t="s">
        <v>4</v>
      </c>
      <c r="G5" s="383" t="s">
        <v>5</v>
      </c>
      <c r="H5" s="556" t="s">
        <v>257</v>
      </c>
      <c r="I5" s="510" t="s">
        <v>6</v>
      </c>
      <c r="J5" s="400" t="s">
        <v>7</v>
      </c>
      <c r="K5" s="400"/>
      <c r="L5" s="510" t="s">
        <v>8</v>
      </c>
      <c r="M5" s="510" t="s">
        <v>315</v>
      </c>
      <c r="N5" s="510" t="s">
        <v>316</v>
      </c>
      <c r="O5" s="514" t="s">
        <v>258</v>
      </c>
      <c r="P5" s="515"/>
      <c r="Q5" s="515"/>
      <c r="R5" s="515"/>
      <c r="S5" s="516"/>
      <c r="T5" s="399" t="s">
        <v>9</v>
      </c>
      <c r="U5" s="399" t="s">
        <v>10</v>
      </c>
      <c r="V5" s="86"/>
    </row>
    <row r="6" spans="1:22" s="2" customFormat="1" ht="15" customHeight="1">
      <c r="A6" s="400"/>
      <c r="B6" s="400"/>
      <c r="C6" s="399" t="s">
        <v>11</v>
      </c>
      <c r="D6" s="399" t="s">
        <v>12</v>
      </c>
      <c r="E6" s="383"/>
      <c r="F6" s="383"/>
      <c r="G6" s="383"/>
      <c r="H6" s="557"/>
      <c r="I6" s="511"/>
      <c r="J6" s="510" t="s">
        <v>13</v>
      </c>
      <c r="K6" s="510" t="s">
        <v>14</v>
      </c>
      <c r="L6" s="511"/>
      <c r="M6" s="511"/>
      <c r="N6" s="511"/>
      <c r="O6" s="517"/>
      <c r="P6" s="518"/>
      <c r="Q6" s="518"/>
      <c r="R6" s="518"/>
      <c r="S6" s="519"/>
      <c r="T6" s="399"/>
      <c r="U6" s="399"/>
      <c r="V6" s="86"/>
    </row>
    <row r="7" spans="1:22" s="2" customFormat="1" ht="24.75" customHeight="1">
      <c r="A7" s="400"/>
      <c r="B7" s="400"/>
      <c r="C7" s="399"/>
      <c r="D7" s="399"/>
      <c r="E7" s="383"/>
      <c r="F7" s="383"/>
      <c r="G7" s="383"/>
      <c r="H7" s="557"/>
      <c r="I7" s="511"/>
      <c r="J7" s="511"/>
      <c r="K7" s="511"/>
      <c r="L7" s="511"/>
      <c r="M7" s="511"/>
      <c r="N7" s="511"/>
      <c r="O7" s="523">
        <v>2018</v>
      </c>
      <c r="P7" s="524"/>
      <c r="Q7" s="521">
        <v>2019</v>
      </c>
      <c r="R7" s="521">
        <v>2020</v>
      </c>
      <c r="S7" s="521">
        <v>2021</v>
      </c>
      <c r="T7" s="399"/>
      <c r="U7" s="399"/>
      <c r="V7" s="86"/>
    </row>
    <row r="8" spans="1:22" s="2" customFormat="1" ht="39.75" customHeight="1">
      <c r="A8" s="400"/>
      <c r="B8" s="400"/>
      <c r="C8" s="399"/>
      <c r="D8" s="399"/>
      <c r="E8" s="383"/>
      <c r="F8" s="383"/>
      <c r="G8" s="383"/>
      <c r="H8" s="557"/>
      <c r="I8" s="512"/>
      <c r="J8" s="512"/>
      <c r="K8" s="512"/>
      <c r="L8" s="512"/>
      <c r="M8" s="512"/>
      <c r="N8" s="513"/>
      <c r="O8" s="525"/>
      <c r="P8" s="526"/>
      <c r="Q8" s="522"/>
      <c r="R8" s="522"/>
      <c r="S8" s="522"/>
      <c r="T8" s="399"/>
      <c r="U8" s="399"/>
      <c r="V8" s="86"/>
    </row>
    <row r="9" spans="1:22" s="2" customFormat="1" ht="46.5" customHeight="1">
      <c r="A9" s="400"/>
      <c r="B9" s="400"/>
      <c r="C9" s="399"/>
      <c r="D9" s="399"/>
      <c r="E9" s="383"/>
      <c r="F9" s="383"/>
      <c r="G9" s="383"/>
      <c r="H9" s="558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399"/>
      <c r="U9" s="399"/>
      <c r="V9" s="86"/>
    </row>
    <row r="10" spans="1:22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</row>
    <row r="11" spans="1:22" s="3" customFormat="1" ht="12.75">
      <c r="A11" s="398" t="s">
        <v>24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88"/>
    </row>
    <row r="12" spans="1:22" ht="15" customHeight="1">
      <c r="A12" s="376" t="s">
        <v>45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8"/>
      <c r="V12" s="89"/>
    </row>
    <row r="13" spans="1:23" s="20" customFormat="1" ht="13.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M13*30/100</f>
        <v>4414420.731</v>
      </c>
      <c r="P13" s="25">
        <f>N13</f>
        <v>475683.11</v>
      </c>
      <c r="Q13" s="25">
        <f>(M13-O13)/3</f>
        <v>3433438.3463333338</v>
      </c>
      <c r="R13" s="25">
        <f>Q13</f>
        <v>3433438.3463333338</v>
      </c>
      <c r="S13" s="25">
        <f>R13</f>
        <v>3433438.3463333338</v>
      </c>
      <c r="T13" s="26">
        <v>43829</v>
      </c>
      <c r="U13" s="24" t="s">
        <v>184</v>
      </c>
      <c r="V13" s="90"/>
      <c r="W13" s="84" t="s">
        <v>318</v>
      </c>
    </row>
    <row r="14" spans="1:22" ht="15" customHeight="1">
      <c r="A14" s="531" t="s">
        <v>23</v>
      </c>
      <c r="B14" s="532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>#N/A</f>
        <v>16048.5</v>
      </c>
      <c r="J14" s="6">
        <f>#N/A</f>
        <v>14356.3</v>
      </c>
      <c r="K14" s="6">
        <f>#N/A</f>
        <v>13514.37</v>
      </c>
      <c r="L14" s="6">
        <f>#N/A</f>
        <v>714</v>
      </c>
      <c r="M14" s="10">
        <f>#N/A</f>
        <v>14714735.77</v>
      </c>
      <c r="N14" s="10">
        <f>#N/A</f>
        <v>475683.11</v>
      </c>
      <c r="O14" s="10">
        <f>#N/A</f>
        <v>4414420.731</v>
      </c>
      <c r="P14" s="10">
        <f>#N/A</f>
        <v>475683.11</v>
      </c>
      <c r="Q14" s="10">
        <f>#N/A</f>
        <v>3433438.3463333338</v>
      </c>
      <c r="R14" s="10">
        <f>#N/A</f>
        <v>3433438.3463333338</v>
      </c>
      <c r="S14" s="10">
        <f>#N/A</f>
        <v>3433438.3463333338</v>
      </c>
      <c r="T14" s="6" t="s">
        <v>261</v>
      </c>
      <c r="U14" s="6" t="s">
        <v>261</v>
      </c>
      <c r="V14" s="91"/>
    </row>
    <row r="15" spans="1:22" ht="13.5">
      <c r="A15" s="376" t="s">
        <v>47</v>
      </c>
      <c r="B15" s="377"/>
      <c r="C15" s="377"/>
      <c r="D15" s="377"/>
      <c r="E15" s="378"/>
      <c r="F15" s="370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2"/>
      <c r="V15" s="91"/>
    </row>
    <row r="16" spans="1:23" s="20" customFormat="1" ht="13.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M16*30/100</f>
        <v>3112344.348</v>
      </c>
      <c r="P16" s="25">
        <f>N16</f>
        <v>297600.8</v>
      </c>
      <c r="Q16" s="25">
        <f>(M16-O16)/3</f>
        <v>2420712.270666667</v>
      </c>
      <c r="R16" s="25">
        <f>#N/A</f>
        <v>2420712.270666667</v>
      </c>
      <c r="S16" s="25">
        <f>#N/A</f>
        <v>2420712.270666667</v>
      </c>
      <c r="T16" s="26">
        <v>43829</v>
      </c>
      <c r="U16" s="24" t="s">
        <v>184</v>
      </c>
      <c r="V16" s="90"/>
      <c r="W16" s="84" t="s">
        <v>318</v>
      </c>
    </row>
    <row r="17" spans="1:23" s="20" customFormat="1" ht="13.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M17*30/100</f>
        <v>647527.5569999999</v>
      </c>
      <c r="P17" s="25">
        <f>N17</f>
        <v>67954.73</v>
      </c>
      <c r="Q17" s="25">
        <f>(M17-O17)/3</f>
        <v>503632.5443333333</v>
      </c>
      <c r="R17" s="25">
        <f>#N/A</f>
        <v>503632.5443333333</v>
      </c>
      <c r="S17" s="25">
        <f>#N/A</f>
        <v>503632.5443333333</v>
      </c>
      <c r="T17" s="26">
        <v>43829</v>
      </c>
      <c r="U17" s="24" t="s">
        <v>184</v>
      </c>
      <c r="V17" s="90"/>
      <c r="W17" s="84" t="s">
        <v>318</v>
      </c>
    </row>
    <row r="18" spans="1:23" s="20" customFormat="1" ht="13.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M18*30/100</f>
        <v>652014.072</v>
      </c>
      <c r="P18" s="25">
        <f>N18</f>
        <v>67954.73</v>
      </c>
      <c r="Q18" s="25">
        <f>(M18-O18)/3</f>
        <v>507122.05600000004</v>
      </c>
      <c r="R18" s="25">
        <f>#N/A</f>
        <v>507122.05600000004</v>
      </c>
      <c r="S18" s="25">
        <f>#N/A</f>
        <v>507122.05600000004</v>
      </c>
      <c r="T18" s="26">
        <v>43829</v>
      </c>
      <c r="U18" s="24" t="s">
        <v>184</v>
      </c>
      <c r="V18" s="90"/>
      <c r="W18" s="84" t="s">
        <v>318</v>
      </c>
    </row>
    <row r="19" spans="1:22" ht="15" customHeight="1">
      <c r="A19" s="531" t="s">
        <v>23</v>
      </c>
      <c r="B19" s="532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M19*30/100</f>
        <v>4411885.977</v>
      </c>
      <c r="P19" s="10">
        <f>SUM(P16:P18)</f>
        <v>433510.25999999995</v>
      </c>
      <c r="Q19" s="10">
        <f>(M19-O19)/3</f>
        <v>3431466.871</v>
      </c>
      <c r="R19" s="10">
        <f>#N/A</f>
        <v>3431466.871</v>
      </c>
      <c r="S19" s="10">
        <f>#N/A</f>
        <v>3431466.871</v>
      </c>
      <c r="T19" s="11">
        <v>43829</v>
      </c>
      <c r="U19" s="6" t="s">
        <v>261</v>
      </c>
      <c r="V19" s="91"/>
    </row>
    <row r="20" spans="1:22" ht="15" customHeight="1">
      <c r="A20" s="527" t="s">
        <v>262</v>
      </c>
      <c r="B20" s="528"/>
      <c r="C20" s="528"/>
      <c r="D20" s="528"/>
      <c r="E20" s="529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92"/>
    </row>
    <row r="21" spans="1:22" ht="15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60">
        <v>16698608.339999998</v>
      </c>
      <c r="N21" s="60">
        <v>465740.1</v>
      </c>
      <c r="O21" s="60">
        <f>M21*30/100</f>
        <v>5009582.501999999</v>
      </c>
      <c r="P21" s="60"/>
      <c r="Q21" s="60">
        <f>(M21-O21)/3</f>
        <v>3896341.946</v>
      </c>
      <c r="R21" s="60">
        <f>#N/A</f>
        <v>3896341.946</v>
      </c>
      <c r="S21" s="60">
        <f>#N/A</f>
        <v>3896341.946</v>
      </c>
      <c r="T21" s="42">
        <v>43829</v>
      </c>
      <c r="U21" s="36" t="s">
        <v>184</v>
      </c>
      <c r="V21" s="100"/>
    </row>
    <row r="22" spans="1:22" ht="15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60">
        <v>16698608.339999998</v>
      </c>
      <c r="N22" s="60">
        <v>465740.1</v>
      </c>
      <c r="O22" s="60">
        <f>M22*30/100</f>
        <v>5009582.501999999</v>
      </c>
      <c r="P22" s="60"/>
      <c r="Q22" s="60">
        <f>(M22-O22)/3</f>
        <v>3896341.946</v>
      </c>
      <c r="R22" s="60">
        <f>#N/A</f>
        <v>3896341.946</v>
      </c>
      <c r="S22" s="60">
        <f>#N/A</f>
        <v>3896341.946</v>
      </c>
      <c r="T22" s="42">
        <v>43829</v>
      </c>
      <c r="U22" s="36" t="s">
        <v>184</v>
      </c>
      <c r="V22" s="100"/>
    </row>
    <row r="23" spans="1:22" ht="15" customHeight="1">
      <c r="A23" s="531" t="s">
        <v>23</v>
      </c>
      <c r="B23" s="532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">
        <f>SUM(M21:M22)</f>
        <v>33397216.679999996</v>
      </c>
      <c r="N23" s="10"/>
      <c r="O23" s="10">
        <f>M23*30/100</f>
        <v>10019165.003999999</v>
      </c>
      <c r="P23" s="10"/>
      <c r="Q23" s="10">
        <f>(M23-O23)/3</f>
        <v>7792683.892</v>
      </c>
      <c r="R23" s="10">
        <f>#N/A</f>
        <v>7792683.892</v>
      </c>
      <c r="S23" s="10">
        <f>#N/A</f>
        <v>7792683.892</v>
      </c>
      <c r="T23" s="67" t="s">
        <v>261</v>
      </c>
      <c r="U23" s="67" t="s">
        <v>261</v>
      </c>
      <c r="V23" s="93"/>
    </row>
    <row r="24" spans="1:22" s="15" customFormat="1" ht="15" customHeight="1">
      <c r="A24" s="533" t="s">
        <v>25</v>
      </c>
      <c r="B24" s="534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4">
        <f>M23+M19+M14</f>
        <v>62818239.03999999</v>
      </c>
      <c r="N24" s="14"/>
      <c r="O24" s="14">
        <f>M24*30/100</f>
        <v>18845471.711999997</v>
      </c>
      <c r="P24" s="14"/>
      <c r="Q24" s="14">
        <f>(M24-O24)/3</f>
        <v>14657589.10933333</v>
      </c>
      <c r="R24" s="14">
        <f>#N/A</f>
        <v>14657589.10933333</v>
      </c>
      <c r="S24" s="14">
        <f>#N/A</f>
        <v>14657589.10933333</v>
      </c>
      <c r="T24" s="12" t="s">
        <v>261</v>
      </c>
      <c r="U24" s="12" t="s">
        <v>261</v>
      </c>
      <c r="V24" s="94"/>
    </row>
    <row r="25" spans="1:22" ht="15" customHeight="1">
      <c r="A25" s="373" t="s">
        <v>256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5"/>
      <c r="V25" s="88"/>
    </row>
    <row r="26" spans="1:22" ht="13.5">
      <c r="A26" s="376" t="s">
        <v>26</v>
      </c>
      <c r="B26" s="377"/>
      <c r="C26" s="377"/>
      <c r="D26" s="377"/>
      <c r="E26" s="378"/>
      <c r="F26" s="370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2"/>
      <c r="V26" s="91"/>
    </row>
    <row r="27" spans="1:22" ht="13.5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60">
        <v>3249638.58</v>
      </c>
      <c r="N27" s="60">
        <v>61029.6</v>
      </c>
      <c r="O27" s="60">
        <f>M27*30/100</f>
        <v>974891.574</v>
      </c>
      <c r="P27" s="60"/>
      <c r="Q27" s="60">
        <f>#N/A</f>
        <v>758249.002</v>
      </c>
      <c r="R27" s="60">
        <f>#N/A</f>
        <v>758249.002</v>
      </c>
      <c r="S27" s="60">
        <f>#N/A</f>
        <v>758249.002</v>
      </c>
      <c r="T27" s="42">
        <v>43829</v>
      </c>
      <c r="U27" s="36" t="s">
        <v>184</v>
      </c>
      <c r="V27" s="100"/>
    </row>
    <row r="28" spans="1:22" ht="13.5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60">
        <v>2421558.24</v>
      </c>
      <c r="N28" s="60">
        <v>66534.3</v>
      </c>
      <c r="O28" s="60">
        <f>M28*30/100</f>
        <v>726467.4720000001</v>
      </c>
      <c r="P28" s="60"/>
      <c r="Q28" s="60">
        <f>#N/A</f>
        <v>565030.256</v>
      </c>
      <c r="R28" s="60">
        <f>#N/A</f>
        <v>565030.256</v>
      </c>
      <c r="S28" s="60">
        <f>#N/A</f>
        <v>565030.256</v>
      </c>
      <c r="T28" s="42">
        <v>43829</v>
      </c>
      <c r="U28" s="36" t="s">
        <v>184</v>
      </c>
      <c r="V28" s="100"/>
    </row>
    <row r="29" spans="1:22" s="20" customFormat="1" ht="13.5">
      <c r="A29" s="19">
        <f>#N/A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25">
        <v>4264610.86</v>
      </c>
      <c r="N29" s="25">
        <v>141532.5</v>
      </c>
      <c r="O29" s="25">
        <f>M29*30/100</f>
        <v>1279383.2580000001</v>
      </c>
      <c r="P29" s="25"/>
      <c r="Q29" s="25">
        <f>#N/A</f>
        <v>995075.8673333334</v>
      </c>
      <c r="R29" s="25">
        <f>#N/A</f>
        <v>995075.8673333334</v>
      </c>
      <c r="S29" s="25">
        <f>#N/A</f>
        <v>995075.8673333334</v>
      </c>
      <c r="T29" s="26">
        <v>43829</v>
      </c>
      <c r="U29" s="24" t="s">
        <v>184</v>
      </c>
      <c r="V29" s="90"/>
    </row>
    <row r="30" spans="1:22" s="20" customFormat="1" ht="13.5">
      <c r="A30" s="19">
        <f>#N/A</f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25">
        <v>5372847.39</v>
      </c>
      <c r="N30" s="25">
        <v>141532.5</v>
      </c>
      <c r="O30" s="25">
        <f>#N/A</f>
        <v>1611854.217</v>
      </c>
      <c r="P30" s="25"/>
      <c r="Q30" s="25">
        <f>#N/A</f>
        <v>1253664.3909999998</v>
      </c>
      <c r="R30" s="25">
        <f>#N/A</f>
        <v>1253664.3909999998</v>
      </c>
      <c r="S30" s="25">
        <f>#N/A</f>
        <v>1253664.3909999998</v>
      </c>
      <c r="T30" s="26">
        <v>43829</v>
      </c>
      <c r="U30" s="24" t="s">
        <v>184</v>
      </c>
      <c r="V30" s="90"/>
    </row>
    <row r="31" spans="1:22" s="20" customFormat="1" ht="13.5">
      <c r="A31" s="19">
        <f>#N/A</f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25">
        <v>11712390.83</v>
      </c>
      <c r="N31" s="25">
        <v>348207.88</v>
      </c>
      <c r="O31" s="25">
        <f>#N/A</f>
        <v>3513717.249</v>
      </c>
      <c r="P31" s="25"/>
      <c r="Q31" s="25">
        <f>#N/A</f>
        <v>2732891.1936666667</v>
      </c>
      <c r="R31" s="25">
        <f>#N/A</f>
        <v>2732891.1936666667</v>
      </c>
      <c r="S31" s="25">
        <f>#N/A</f>
        <v>2732891.1936666667</v>
      </c>
      <c r="T31" s="26">
        <v>43829</v>
      </c>
      <c r="U31" s="24" t="s">
        <v>184</v>
      </c>
      <c r="V31" s="90"/>
    </row>
    <row r="32" spans="1:22" s="20" customFormat="1" ht="13.5">
      <c r="A32" s="19">
        <f>#N/A</f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25">
        <v>8476810.51</v>
      </c>
      <c r="N32" s="25">
        <v>178560.48</v>
      </c>
      <c r="O32" s="25">
        <f>#N/A</f>
        <v>2543043.153</v>
      </c>
      <c r="P32" s="25"/>
      <c r="Q32" s="25">
        <f>#N/A</f>
        <v>1977922.4523333332</v>
      </c>
      <c r="R32" s="25">
        <f>#N/A</f>
        <v>1977922.4523333332</v>
      </c>
      <c r="S32" s="25">
        <f>#N/A</f>
        <v>1977922.4523333332</v>
      </c>
      <c r="T32" s="26">
        <v>43829</v>
      </c>
      <c r="U32" s="24" t="s">
        <v>184</v>
      </c>
      <c r="V32" s="90"/>
    </row>
    <row r="33" spans="1:22" s="20" customFormat="1" ht="13.5">
      <c r="A33" s="19">
        <f>#N/A</f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25">
        <v>2834967.65</v>
      </c>
      <c r="N33" s="25">
        <v>62331.67</v>
      </c>
      <c r="O33" s="25">
        <f>#N/A</f>
        <v>850490.295</v>
      </c>
      <c r="P33" s="25"/>
      <c r="Q33" s="25">
        <f>#N/A</f>
        <v>661492.4516666667</v>
      </c>
      <c r="R33" s="25">
        <f>#N/A</f>
        <v>661492.4516666667</v>
      </c>
      <c r="S33" s="25">
        <f>#N/A</f>
        <v>661492.4516666667</v>
      </c>
      <c r="T33" s="26">
        <v>43829</v>
      </c>
      <c r="U33" s="24" t="s">
        <v>184</v>
      </c>
      <c r="V33" s="90"/>
    </row>
    <row r="34" spans="1:22" s="20" customFormat="1" ht="13.5">
      <c r="A34" s="19">
        <f>#N/A</f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25">
        <v>2114073.43</v>
      </c>
      <c r="N34" s="25">
        <v>67954.73</v>
      </c>
      <c r="O34" s="25">
        <f>#N/A</f>
        <v>634222.0290000001</v>
      </c>
      <c r="P34" s="25"/>
      <c r="Q34" s="25">
        <f>#N/A</f>
        <v>493283.8003333334</v>
      </c>
      <c r="R34" s="25">
        <f>#N/A</f>
        <v>493283.8003333334</v>
      </c>
      <c r="S34" s="25">
        <f>#N/A</f>
        <v>493283.8003333334</v>
      </c>
      <c r="T34" s="26">
        <v>43829</v>
      </c>
      <c r="U34" s="24" t="s">
        <v>184</v>
      </c>
      <c r="V34" s="90"/>
    </row>
    <row r="35" spans="1:22" s="20" customFormat="1" ht="13.5">
      <c r="A35" s="19">
        <f>#N/A</f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25">
        <v>4153483.33</v>
      </c>
      <c r="N35" s="25">
        <v>135909.46</v>
      </c>
      <c r="O35" s="25">
        <f>#N/A</f>
        <v>1246044.999</v>
      </c>
      <c r="P35" s="25"/>
      <c r="Q35" s="25">
        <f>#N/A</f>
        <v>969146.1103333334</v>
      </c>
      <c r="R35" s="25">
        <f>#N/A</f>
        <v>969146.1103333334</v>
      </c>
      <c r="S35" s="25">
        <f>#N/A</f>
        <v>969146.1103333334</v>
      </c>
      <c r="T35" s="26">
        <v>43829</v>
      </c>
      <c r="U35" s="24" t="s">
        <v>184</v>
      </c>
      <c r="V35" s="90"/>
    </row>
    <row r="36" spans="1:22" s="20" customFormat="1" ht="13.5">
      <c r="A36" s="19">
        <f>#N/A</f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25">
        <v>4153483.33</v>
      </c>
      <c r="N36" s="25">
        <v>135909.46</v>
      </c>
      <c r="O36" s="25">
        <f>#N/A</f>
        <v>1246044.999</v>
      </c>
      <c r="P36" s="25"/>
      <c r="Q36" s="25">
        <f>#N/A</f>
        <v>969146.1103333334</v>
      </c>
      <c r="R36" s="25">
        <f>#N/A</f>
        <v>969146.1103333334</v>
      </c>
      <c r="S36" s="25">
        <f>#N/A</f>
        <v>969146.1103333334</v>
      </c>
      <c r="T36" s="26">
        <v>43829</v>
      </c>
      <c r="U36" s="24" t="s">
        <v>184</v>
      </c>
      <c r="V36" s="90"/>
    </row>
    <row r="37" spans="1:22" s="20" customFormat="1" ht="13.5">
      <c r="A37" s="19">
        <f>#N/A</f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25">
        <v>6208034.49</v>
      </c>
      <c r="N37" s="25">
        <f>SUM(T36:T38)</f>
        <v>131487</v>
      </c>
      <c r="O37" s="25">
        <f>#N/A</f>
        <v>1862410.347</v>
      </c>
      <c r="P37" s="25"/>
      <c r="Q37" s="25">
        <f>#N/A</f>
        <v>1448541.381</v>
      </c>
      <c r="R37" s="25">
        <f>#N/A</f>
        <v>1448541.381</v>
      </c>
      <c r="S37" s="25">
        <f>#N/A</f>
        <v>1448541.381</v>
      </c>
      <c r="T37" s="26">
        <v>43829</v>
      </c>
      <c r="U37" s="24" t="s">
        <v>184</v>
      </c>
      <c r="V37" s="90"/>
    </row>
    <row r="38" spans="1:22" s="20" customFormat="1" ht="13.5">
      <c r="A38" s="19">
        <f>#N/A</f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25">
        <v>4105584.58</v>
      </c>
      <c r="N38" s="25">
        <v>130286.4</v>
      </c>
      <c r="O38" s="25">
        <f>#N/A</f>
        <v>1231675.374</v>
      </c>
      <c r="P38" s="25"/>
      <c r="Q38" s="25">
        <f>#N/A</f>
        <v>957969.7353333334</v>
      </c>
      <c r="R38" s="25">
        <f>#N/A</f>
        <v>957969.7353333334</v>
      </c>
      <c r="S38" s="25">
        <f>#N/A</f>
        <v>957969.7353333334</v>
      </c>
      <c r="T38" s="26">
        <v>43829</v>
      </c>
      <c r="U38" s="24" t="s">
        <v>184</v>
      </c>
      <c r="V38" s="90"/>
    </row>
    <row r="39" spans="1:22" s="20" customFormat="1" ht="13.5">
      <c r="A39" s="19">
        <f>#N/A</f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25">
        <v>4098963.52</v>
      </c>
      <c r="N39" s="25">
        <v>130286.4</v>
      </c>
      <c r="O39" s="25">
        <f>#N/A</f>
        <v>1229689.0559999999</v>
      </c>
      <c r="P39" s="25"/>
      <c r="Q39" s="25">
        <f>#N/A</f>
        <v>956424.8213333334</v>
      </c>
      <c r="R39" s="25">
        <f>#N/A</f>
        <v>956424.8213333334</v>
      </c>
      <c r="S39" s="25">
        <f>#N/A</f>
        <v>956424.8213333334</v>
      </c>
      <c r="T39" s="26">
        <v>43829</v>
      </c>
      <c r="U39" s="24" t="s">
        <v>184</v>
      </c>
      <c r="V39" s="90"/>
    </row>
    <row r="40" spans="1:22" s="20" customFormat="1" ht="13.5">
      <c r="A40" s="19">
        <f>#N/A</f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25">
        <v>4108023.93</v>
      </c>
      <c r="N40" s="25">
        <v>130286.4</v>
      </c>
      <c r="O40" s="25">
        <f>#N/A</f>
        <v>1232407.179</v>
      </c>
      <c r="P40" s="25"/>
      <c r="Q40" s="25">
        <f>#N/A</f>
        <v>958538.917</v>
      </c>
      <c r="R40" s="25">
        <f>#N/A</f>
        <v>958538.917</v>
      </c>
      <c r="S40" s="25">
        <f>#N/A</f>
        <v>958538.917</v>
      </c>
      <c r="T40" s="26">
        <v>43829</v>
      </c>
      <c r="U40" s="24" t="s">
        <v>184</v>
      </c>
      <c r="V40" s="90"/>
    </row>
    <row r="41" spans="1:22" s="20" customFormat="1" ht="13.5">
      <c r="A41" s="19">
        <f>#N/A</f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25">
        <v>6750207.7</v>
      </c>
      <c r="N41" s="25">
        <v>203596.02</v>
      </c>
      <c r="O41" s="25">
        <f>#N/A</f>
        <v>2025062.31</v>
      </c>
      <c r="P41" s="25"/>
      <c r="Q41" s="25">
        <f>#N/A</f>
        <v>1575048.4633333336</v>
      </c>
      <c r="R41" s="25">
        <f>#N/A</f>
        <v>1575048.4633333336</v>
      </c>
      <c r="S41" s="25">
        <f>#N/A</f>
        <v>1575048.4633333336</v>
      </c>
      <c r="T41" s="26">
        <v>43829</v>
      </c>
      <c r="U41" s="24" t="s">
        <v>184</v>
      </c>
      <c r="V41" s="90"/>
    </row>
    <row r="42" spans="1:22" s="20" customFormat="1" ht="13.5">
      <c r="A42" s="19">
        <f>#N/A</f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25">
        <v>10355055.78</v>
      </c>
      <c r="N42" s="25">
        <v>260232.48</v>
      </c>
      <c r="O42" s="25">
        <f>#N/A</f>
        <v>3106516.7339999997</v>
      </c>
      <c r="P42" s="25"/>
      <c r="Q42" s="25">
        <f>#N/A</f>
        <v>2416179.682</v>
      </c>
      <c r="R42" s="25">
        <f>#N/A</f>
        <v>2416179.682</v>
      </c>
      <c r="S42" s="25">
        <f>#N/A</f>
        <v>2416179.682</v>
      </c>
      <c r="T42" s="26">
        <v>43829</v>
      </c>
      <c r="U42" s="24" t="s">
        <v>184</v>
      </c>
      <c r="V42" s="90"/>
    </row>
    <row r="43" spans="1:22" s="20" customFormat="1" ht="13.5">
      <c r="A43" s="19">
        <f>#N/A</f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25">
        <v>6395649.56</v>
      </c>
      <c r="N43" s="25">
        <v>186749.16</v>
      </c>
      <c r="O43" s="25">
        <f>#N/A</f>
        <v>1918694.8679999998</v>
      </c>
      <c r="P43" s="25"/>
      <c r="Q43" s="25">
        <f>#N/A</f>
        <v>1492318.2306666665</v>
      </c>
      <c r="R43" s="25">
        <f>#N/A</f>
        <v>1492318.2306666665</v>
      </c>
      <c r="S43" s="25">
        <f>#N/A</f>
        <v>1492318.2306666665</v>
      </c>
      <c r="T43" s="26">
        <v>43829</v>
      </c>
      <c r="U43" s="24" t="s">
        <v>184</v>
      </c>
      <c r="V43" s="90"/>
    </row>
    <row r="44" spans="1:22" s="20" customFormat="1" ht="13.5">
      <c r="A44" s="19">
        <f>#N/A</f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25">
        <v>4253339.5</v>
      </c>
      <c r="N44" s="25">
        <v>130286.16</v>
      </c>
      <c r="O44" s="25">
        <f>#N/A</f>
        <v>1276001.85</v>
      </c>
      <c r="P44" s="25"/>
      <c r="Q44" s="25">
        <f>#N/A</f>
        <v>992445.8833333333</v>
      </c>
      <c r="R44" s="25">
        <f>#N/A</f>
        <v>992445.8833333333</v>
      </c>
      <c r="S44" s="25">
        <f>#N/A</f>
        <v>992445.8833333333</v>
      </c>
      <c r="T44" s="26">
        <v>43829</v>
      </c>
      <c r="U44" s="24" t="s">
        <v>184</v>
      </c>
      <c r="V44" s="90"/>
    </row>
    <row r="45" spans="1:22" s="20" customFormat="1" ht="13.5">
      <c r="A45" s="19">
        <f>#N/A</f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25">
        <f>2138688.64</f>
        <v>2138688.64</v>
      </c>
      <c r="N45" s="25">
        <v>65143.08</v>
      </c>
      <c r="O45" s="25">
        <f>#N/A</f>
        <v>641606.5920000001</v>
      </c>
      <c r="P45" s="25"/>
      <c r="Q45" s="25">
        <f>#N/A</f>
        <v>499027.3493333333</v>
      </c>
      <c r="R45" s="25">
        <f>#N/A</f>
        <v>499027.3493333333</v>
      </c>
      <c r="S45" s="25">
        <f>#N/A</f>
        <v>499027.3493333333</v>
      </c>
      <c r="T45" s="26">
        <v>43829</v>
      </c>
      <c r="U45" s="24" t="s">
        <v>184</v>
      </c>
      <c r="V45" s="90"/>
    </row>
    <row r="46" spans="1:22" s="20" customFormat="1" ht="13.5">
      <c r="A46" s="19">
        <f>#N/A</f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25">
        <v>6351148.22</v>
      </c>
      <c r="N46" s="25">
        <v>203861.52</v>
      </c>
      <c r="O46" s="25">
        <f>#N/A</f>
        <v>1905344.466</v>
      </c>
      <c r="P46" s="25"/>
      <c r="Q46" s="25">
        <f>#N/A</f>
        <v>1481934.5846666666</v>
      </c>
      <c r="R46" s="25">
        <f>#N/A</f>
        <v>1481934.5846666666</v>
      </c>
      <c r="S46" s="25">
        <f>#N/A</f>
        <v>1481934.5846666666</v>
      </c>
      <c r="T46" s="26">
        <v>43829</v>
      </c>
      <c r="U46" s="24" t="s">
        <v>184</v>
      </c>
      <c r="V46" s="90"/>
    </row>
    <row r="47" spans="1:22" s="20" customFormat="1" ht="13.5">
      <c r="A47" s="19">
        <f>#N/A</f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25">
        <f>2256141.12</f>
        <v>2256141.12</v>
      </c>
      <c r="N47" s="25">
        <v>67865.34</v>
      </c>
      <c r="O47" s="25">
        <f>#N/A</f>
        <v>676842.3360000001</v>
      </c>
      <c r="P47" s="25"/>
      <c r="Q47" s="25">
        <f>#N/A</f>
        <v>526432.928</v>
      </c>
      <c r="R47" s="25">
        <f>#N/A</f>
        <v>526432.928</v>
      </c>
      <c r="S47" s="25">
        <f>#N/A</f>
        <v>526432.928</v>
      </c>
      <c r="T47" s="26">
        <v>43829</v>
      </c>
      <c r="U47" s="24" t="s">
        <v>184</v>
      </c>
      <c r="V47" s="90"/>
    </row>
    <row r="48" spans="1:22" s="20" customFormat="1" ht="13.5">
      <c r="A48" s="19">
        <f>#N/A</f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25">
        <f>2256141.12</f>
        <v>2256141.12</v>
      </c>
      <c r="N48" s="25">
        <v>67865.34</v>
      </c>
      <c r="O48" s="25">
        <f>#N/A</f>
        <v>676842.3360000001</v>
      </c>
      <c r="P48" s="25"/>
      <c r="Q48" s="25">
        <f>#N/A</f>
        <v>526432.928</v>
      </c>
      <c r="R48" s="25">
        <f>#N/A</f>
        <v>526432.928</v>
      </c>
      <c r="S48" s="25">
        <f>#N/A</f>
        <v>526432.928</v>
      </c>
      <c r="T48" s="26">
        <v>43829</v>
      </c>
      <c r="U48" s="24" t="s">
        <v>184</v>
      </c>
      <c r="V48" s="90"/>
    </row>
    <row r="49" spans="1:22" s="20" customFormat="1" ht="13.5">
      <c r="A49" s="19">
        <f>#N/A</f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25">
        <f>2256141.12</f>
        <v>2256141.12</v>
      </c>
      <c r="N49" s="25">
        <v>67865.34</v>
      </c>
      <c r="O49" s="25">
        <f>#N/A</f>
        <v>676842.3360000001</v>
      </c>
      <c r="P49" s="25"/>
      <c r="Q49" s="25">
        <f>#N/A</f>
        <v>526432.928</v>
      </c>
      <c r="R49" s="25">
        <f>#N/A</f>
        <v>526432.928</v>
      </c>
      <c r="S49" s="25">
        <f>#N/A</f>
        <v>526432.928</v>
      </c>
      <c r="T49" s="26">
        <v>43829</v>
      </c>
      <c r="U49" s="24" t="s">
        <v>184</v>
      </c>
      <c r="V49" s="90"/>
    </row>
    <row r="50" spans="1:22" s="20" customFormat="1" ht="13.5">
      <c r="A50" s="19">
        <f>#N/A</f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25">
        <v>4226752.92</v>
      </c>
      <c r="N50" s="25">
        <v>130286.16</v>
      </c>
      <c r="O50" s="25">
        <f>#N/A</f>
        <v>1268025.876</v>
      </c>
      <c r="P50" s="25"/>
      <c r="Q50" s="25">
        <f>#N/A</f>
        <v>986242.3479999999</v>
      </c>
      <c r="R50" s="25">
        <f>#N/A</f>
        <v>986242.3479999999</v>
      </c>
      <c r="S50" s="25">
        <f>#N/A</f>
        <v>986242.3479999999</v>
      </c>
      <c r="T50" s="26">
        <v>43829</v>
      </c>
      <c r="U50" s="24" t="s">
        <v>184</v>
      </c>
      <c r="V50" s="90"/>
    </row>
    <row r="51" spans="1:22" s="20" customFormat="1" ht="13.5">
      <c r="A51" s="19">
        <f>#N/A</f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25">
        <v>5884421.64</v>
      </c>
      <c r="N51" s="25">
        <v>163809.96</v>
      </c>
      <c r="O51" s="25">
        <f>#N/A</f>
        <v>1765326.4919999999</v>
      </c>
      <c r="P51" s="25"/>
      <c r="Q51" s="25">
        <f>#N/A</f>
        <v>1373031.716</v>
      </c>
      <c r="R51" s="25">
        <f>#N/A</f>
        <v>1373031.716</v>
      </c>
      <c r="S51" s="25">
        <f>#N/A</f>
        <v>1373031.716</v>
      </c>
      <c r="T51" s="26">
        <v>43829</v>
      </c>
      <c r="U51" s="24" t="s">
        <v>184</v>
      </c>
      <c r="V51" s="90"/>
    </row>
    <row r="52" spans="1:22" s="20" customFormat="1" ht="13.5">
      <c r="A52" s="19">
        <f>#N/A</f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25">
        <v>4464153.58</v>
      </c>
      <c r="N52" s="25">
        <v>135730.68</v>
      </c>
      <c r="O52" s="25">
        <f>#N/A</f>
        <v>1339246.074</v>
      </c>
      <c r="P52" s="25"/>
      <c r="Q52" s="25">
        <f>#N/A</f>
        <v>1041635.8353333334</v>
      </c>
      <c r="R52" s="25">
        <f>#N/A</f>
        <v>1041635.8353333334</v>
      </c>
      <c r="S52" s="25">
        <f>#N/A</f>
        <v>1041635.8353333334</v>
      </c>
      <c r="T52" s="26">
        <v>43829</v>
      </c>
      <c r="U52" s="24" t="s">
        <v>184</v>
      </c>
      <c r="V52" s="90"/>
    </row>
    <row r="53" spans="1:22" s="20" customFormat="1" ht="13.5">
      <c r="A53" s="19">
        <f>#N/A</f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25">
        <f>2788331.24</f>
        <v>2788331.24</v>
      </c>
      <c r="N53" s="25">
        <v>62249.72</v>
      </c>
      <c r="O53" s="25">
        <f>#N/A</f>
        <v>836499.372</v>
      </c>
      <c r="P53" s="25"/>
      <c r="Q53" s="25">
        <f>#N/A</f>
        <v>650610.6226666667</v>
      </c>
      <c r="R53" s="25">
        <f>#N/A</f>
        <v>650610.6226666667</v>
      </c>
      <c r="S53" s="25">
        <f>#N/A</f>
        <v>650610.6226666667</v>
      </c>
      <c r="T53" s="26">
        <v>43829</v>
      </c>
      <c r="U53" s="24" t="s">
        <v>184</v>
      </c>
      <c r="V53" s="90"/>
    </row>
    <row r="54" spans="1:22" s="20" customFormat="1" ht="13.5">
      <c r="A54" s="19">
        <f>#N/A</f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25">
        <v>4504657.08</v>
      </c>
      <c r="N54" s="25">
        <v>130115.06</v>
      </c>
      <c r="O54" s="25">
        <f>#N/A</f>
        <v>1351397.124</v>
      </c>
      <c r="P54" s="25"/>
      <c r="Q54" s="25">
        <f>#N/A</f>
        <v>1051086.652</v>
      </c>
      <c r="R54" s="25">
        <f>#N/A</f>
        <v>1051086.652</v>
      </c>
      <c r="S54" s="25">
        <f>#N/A</f>
        <v>1051086.652</v>
      </c>
      <c r="T54" s="26">
        <v>43829</v>
      </c>
      <c r="U54" s="24" t="s">
        <v>184</v>
      </c>
      <c r="V54" s="90"/>
    </row>
    <row r="55" spans="1:22" ht="15" customHeight="1">
      <c r="A55" s="531" t="s">
        <v>23</v>
      </c>
      <c r="B55" s="532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>SUM(H27:H54)</f>
        <v>57</v>
      </c>
      <c r="I55" s="10">
        <f>SUM(I27:I54)</f>
        <v>132919.71000000002</v>
      </c>
      <c r="J55" s="10">
        <f>#N/A</f>
        <v>120311.13999999998</v>
      </c>
      <c r="K55" s="10">
        <f>#N/A</f>
        <v>100136.57</v>
      </c>
      <c r="L55" s="10">
        <f>#N/A</f>
        <v>5284</v>
      </c>
      <c r="M55" s="71">
        <f>SUM(M27:M54)</f>
        <v>132155299.89000002</v>
      </c>
      <c r="N55" s="10"/>
      <c r="O55" s="10">
        <f>#N/A</f>
        <v>39646589.967</v>
      </c>
      <c r="P55" s="10"/>
      <c r="Q55" s="10">
        <f>#N/A</f>
        <v>30836236.640999995</v>
      </c>
      <c r="R55" s="10">
        <f>#N/A</f>
        <v>30836236.640999995</v>
      </c>
      <c r="S55" s="10">
        <f>#N/A</f>
        <v>30836236.640999995</v>
      </c>
      <c r="T55" s="6" t="s">
        <v>261</v>
      </c>
      <c r="U55" s="6" t="s">
        <v>261</v>
      </c>
      <c r="V55" s="91"/>
    </row>
    <row r="56" spans="1:22" ht="15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92"/>
    </row>
    <row r="57" spans="1:22" ht="15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60">
        <v>5417787.1</v>
      </c>
      <c r="N57" s="60">
        <v>149586.24</v>
      </c>
      <c r="O57" s="60">
        <f>#N/A</f>
        <v>1625336.13</v>
      </c>
      <c r="P57" s="60"/>
      <c r="Q57" s="60">
        <f>#N/A</f>
        <v>1264150.3233333332</v>
      </c>
      <c r="R57" s="60">
        <f>#N/A</f>
        <v>1264150.3233333332</v>
      </c>
      <c r="S57" s="60">
        <f>#N/A</f>
        <v>1264150.3233333332</v>
      </c>
      <c r="T57" s="38" t="s">
        <v>314</v>
      </c>
      <c r="U57" s="36" t="s">
        <v>184</v>
      </c>
      <c r="V57" s="100"/>
    </row>
    <row r="58" spans="1:22" ht="15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60">
        <v>9430303.940000001</v>
      </c>
      <c r="N58" s="60">
        <v>266137.2</v>
      </c>
      <c r="O58" s="60">
        <f>#N/A</f>
        <v>2829091.1820000005</v>
      </c>
      <c r="P58" s="60"/>
      <c r="Q58" s="60">
        <f>#N/A</f>
        <v>2200404.252666667</v>
      </c>
      <c r="R58" s="60">
        <f>#N/A</f>
        <v>2200404.252666667</v>
      </c>
      <c r="S58" s="60">
        <f>#N/A</f>
        <v>2200404.252666667</v>
      </c>
      <c r="T58" s="38" t="s">
        <v>314</v>
      </c>
      <c r="U58" s="36" t="s">
        <v>184</v>
      </c>
      <c r="V58" s="100"/>
    </row>
    <row r="59" spans="1:23" ht="15" customHeight="1">
      <c r="A59" s="31">
        <f>A58+1</f>
        <v>37</v>
      </c>
      <c r="B59" s="28" t="s">
        <v>272</v>
      </c>
      <c r="C59" s="37">
        <v>1975</v>
      </c>
      <c r="D59" s="46"/>
      <c r="E59" s="36" t="s">
        <v>265</v>
      </c>
      <c r="F59" s="37">
        <v>9</v>
      </c>
      <c r="G59" s="37">
        <v>5</v>
      </c>
      <c r="H59" s="61">
        <v>5</v>
      </c>
      <c r="I59" s="36">
        <v>15664.52</v>
      </c>
      <c r="J59" s="29">
        <v>9764.44</v>
      </c>
      <c r="K59" s="29">
        <v>7540.38</v>
      </c>
      <c r="L59" s="37">
        <v>429</v>
      </c>
      <c r="M59" s="71"/>
      <c r="N59" s="71"/>
      <c r="O59" s="60">
        <f>#N/A</f>
        <v>0</v>
      </c>
      <c r="P59" s="60"/>
      <c r="Q59" s="60">
        <f>#N/A</f>
        <v>0</v>
      </c>
      <c r="R59" s="60">
        <f>#N/A</f>
        <v>0</v>
      </c>
      <c r="S59" s="60">
        <f>#N/A</f>
        <v>0</v>
      </c>
      <c r="T59" s="38" t="s">
        <v>314</v>
      </c>
      <c r="U59" s="36" t="s">
        <v>184</v>
      </c>
      <c r="V59" s="535" t="s">
        <v>324</v>
      </c>
      <c r="W59" s="536"/>
    </row>
    <row r="60" spans="1:22" ht="15" customHeight="1">
      <c r="A60" s="537" t="s">
        <v>23</v>
      </c>
      <c r="B60" s="537"/>
      <c r="C60" s="64" t="s">
        <v>261</v>
      </c>
      <c r="D60" s="83" t="s">
        <v>261</v>
      </c>
      <c r="E60" s="83" t="s">
        <v>261</v>
      </c>
      <c r="F60" s="64" t="s">
        <v>261</v>
      </c>
      <c r="G60" s="64" t="s">
        <v>261</v>
      </c>
      <c r="H60" s="65">
        <f>#N/A</f>
        <v>11</v>
      </c>
      <c r="I60" s="65">
        <f>#N/A</f>
        <v>26406.92</v>
      </c>
      <c r="J60" s="65">
        <f>#N/A</f>
        <v>20506.84</v>
      </c>
      <c r="K60" s="65">
        <f>#N/A</f>
        <v>15828.93</v>
      </c>
      <c r="L60" s="66">
        <f>#N/A</f>
        <v>896</v>
      </c>
      <c r="M60" s="10">
        <f>#N/A</f>
        <v>14848091.040000001</v>
      </c>
      <c r="N60" s="10"/>
      <c r="O60" s="10">
        <f>#N/A</f>
        <v>4454427.312000001</v>
      </c>
      <c r="P60" s="10"/>
      <c r="Q60" s="10">
        <f>#N/A</f>
        <v>3464554.576</v>
      </c>
      <c r="R60" s="10">
        <f>#N/A</f>
        <v>3464554.576</v>
      </c>
      <c r="S60" s="10">
        <f>#N/A</f>
        <v>3464554.576</v>
      </c>
      <c r="T60" s="67" t="s">
        <v>261</v>
      </c>
      <c r="U60" s="67" t="s">
        <v>261</v>
      </c>
      <c r="V60" s="93"/>
    </row>
    <row r="61" spans="1:22" s="15" customFormat="1" ht="15" customHeight="1">
      <c r="A61" s="533" t="s">
        <v>27</v>
      </c>
      <c r="B61" s="534"/>
      <c r="C61" s="13" t="s">
        <v>261</v>
      </c>
      <c r="D61" s="13" t="s">
        <v>261</v>
      </c>
      <c r="E61" s="12" t="s">
        <v>261</v>
      </c>
      <c r="F61" s="13" t="s">
        <v>261</v>
      </c>
      <c r="G61" s="13" t="s">
        <v>261</v>
      </c>
      <c r="H61" s="14">
        <f>H60+H55</f>
        <v>68</v>
      </c>
      <c r="I61" s="14">
        <f>I60+I55</f>
        <v>159326.63</v>
      </c>
      <c r="J61" s="14">
        <f>#N/A</f>
        <v>140817.97999999998</v>
      </c>
      <c r="K61" s="14">
        <f>#N/A</f>
        <v>115965.5</v>
      </c>
      <c r="L61" s="14">
        <f>#N/A</f>
        <v>6180</v>
      </c>
      <c r="M61" s="14">
        <f>M60+M55</f>
        <v>147003390.93</v>
      </c>
      <c r="N61" s="14"/>
      <c r="O61" s="14">
        <f>#N/A</f>
        <v>44101017.279</v>
      </c>
      <c r="P61" s="14"/>
      <c r="Q61" s="14">
        <f>#N/A</f>
        <v>34300791.21699999</v>
      </c>
      <c r="R61" s="14">
        <f>#N/A</f>
        <v>34300791.21699999</v>
      </c>
      <c r="S61" s="14">
        <f>#N/A</f>
        <v>34300791.21699999</v>
      </c>
      <c r="T61" s="12" t="s">
        <v>261</v>
      </c>
      <c r="U61" s="12" t="s">
        <v>261</v>
      </c>
      <c r="V61" s="94"/>
    </row>
    <row r="62" spans="1:22" s="15" customFormat="1" ht="15" customHeight="1">
      <c r="A62" s="538" t="s">
        <v>273</v>
      </c>
      <c r="B62" s="539"/>
      <c r="C62" s="539"/>
      <c r="D62" s="539"/>
      <c r="E62" s="539"/>
      <c r="F62" s="539"/>
      <c r="G62" s="539"/>
      <c r="H62" s="539"/>
      <c r="I62" s="539"/>
      <c r="J62" s="539"/>
      <c r="K62" s="539"/>
      <c r="L62" s="539"/>
      <c r="M62" s="539"/>
      <c r="N62" s="539"/>
      <c r="O62" s="539"/>
      <c r="P62" s="539"/>
      <c r="Q62" s="539"/>
      <c r="R62" s="539"/>
      <c r="S62" s="539"/>
      <c r="T62" s="539"/>
      <c r="U62" s="540"/>
      <c r="V62" s="92"/>
    </row>
    <row r="63" spans="1:22" s="15" customFormat="1" ht="15" customHeight="1">
      <c r="A63" s="527" t="s">
        <v>274</v>
      </c>
      <c r="B63" s="528"/>
      <c r="C63" s="528"/>
      <c r="D63" s="528"/>
      <c r="E63" s="529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0"/>
      <c r="S63" s="530"/>
      <c r="T63" s="530"/>
      <c r="U63" s="530"/>
      <c r="V63" s="92"/>
    </row>
    <row r="64" spans="1:22" s="15" customFormat="1" ht="15" customHeight="1">
      <c r="A64" s="32">
        <f>A59+1</f>
        <v>38</v>
      </c>
      <c r="B64" s="28" t="s">
        <v>275</v>
      </c>
      <c r="C64" s="34">
        <v>1975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3520.71</v>
      </c>
      <c r="J64" s="29">
        <v>3520.71</v>
      </c>
      <c r="K64" s="29">
        <v>3520.71</v>
      </c>
      <c r="L64" s="37">
        <v>175</v>
      </c>
      <c r="M64" s="60">
        <v>2352780.76</v>
      </c>
      <c r="N64" s="60">
        <v>66534.3</v>
      </c>
      <c r="O64" s="60">
        <f>#N/A</f>
        <v>705834.228</v>
      </c>
      <c r="P64" s="60"/>
      <c r="Q64" s="60">
        <f>#N/A</f>
        <v>548982.1773333332</v>
      </c>
      <c r="R64" s="60">
        <f>#N/A</f>
        <v>548982.1773333332</v>
      </c>
      <c r="S64" s="60">
        <f>#N/A</f>
        <v>548982.1773333332</v>
      </c>
      <c r="T64" s="38" t="s">
        <v>314</v>
      </c>
      <c r="U64" s="36" t="s">
        <v>184</v>
      </c>
      <c r="V64" s="100"/>
    </row>
    <row r="65" spans="1:22" s="15" customFormat="1" ht="15" customHeight="1">
      <c r="A65" s="31">
        <f>A64+1</f>
        <v>39</v>
      </c>
      <c r="B65" s="28" t="s">
        <v>276</v>
      </c>
      <c r="C65" s="34">
        <v>1976</v>
      </c>
      <c r="D65" s="41"/>
      <c r="E65" s="36" t="s">
        <v>268</v>
      </c>
      <c r="F65" s="37">
        <v>9</v>
      </c>
      <c r="G65" s="37">
        <v>1</v>
      </c>
      <c r="H65" s="61">
        <v>1</v>
      </c>
      <c r="I65" s="29">
        <v>3730.26</v>
      </c>
      <c r="J65" s="29">
        <v>3730.26</v>
      </c>
      <c r="K65" s="29">
        <v>3730.26</v>
      </c>
      <c r="L65" s="37">
        <v>168</v>
      </c>
      <c r="M65" s="60">
        <v>2352780.76</v>
      </c>
      <c r="N65" s="60">
        <v>66534.3</v>
      </c>
      <c r="O65" s="60">
        <f>#N/A</f>
        <v>705834.228</v>
      </c>
      <c r="P65" s="60"/>
      <c r="Q65" s="60">
        <f>#N/A</f>
        <v>548982.1773333332</v>
      </c>
      <c r="R65" s="60">
        <f>#N/A</f>
        <v>548982.1773333332</v>
      </c>
      <c r="S65" s="60">
        <f>#N/A</f>
        <v>548982.1773333332</v>
      </c>
      <c r="T65" s="38" t="s">
        <v>314</v>
      </c>
      <c r="U65" s="36" t="s">
        <v>184</v>
      </c>
      <c r="V65" s="100"/>
    </row>
    <row r="66" spans="1:22" s="15" customFormat="1" ht="15" customHeight="1">
      <c r="A66" s="31">
        <f>A65+1</f>
        <v>40</v>
      </c>
      <c r="B66" s="28" t="s">
        <v>277</v>
      </c>
      <c r="C66" s="34">
        <v>1978</v>
      </c>
      <c r="D66" s="41"/>
      <c r="E66" s="36" t="s">
        <v>265</v>
      </c>
      <c r="F66" s="37">
        <v>9</v>
      </c>
      <c r="G66" s="37">
        <v>5</v>
      </c>
      <c r="H66" s="61">
        <v>5</v>
      </c>
      <c r="I66" s="29">
        <v>9186.91</v>
      </c>
      <c r="J66" s="29">
        <v>9186.91</v>
      </c>
      <c r="K66" s="29">
        <v>9186.91</v>
      </c>
      <c r="L66" s="37">
        <v>401</v>
      </c>
      <c r="M66" s="60">
        <v>11608937.94</v>
      </c>
      <c r="N66" s="60">
        <v>332671.5</v>
      </c>
      <c r="O66" s="60">
        <f>#N/A</f>
        <v>3482681.3819999998</v>
      </c>
      <c r="P66" s="60"/>
      <c r="Q66" s="60">
        <f>#N/A</f>
        <v>2708752.186</v>
      </c>
      <c r="R66" s="60">
        <f>#N/A</f>
        <v>2708752.186</v>
      </c>
      <c r="S66" s="60">
        <f>#N/A</f>
        <v>2708752.186</v>
      </c>
      <c r="T66" s="38" t="s">
        <v>314</v>
      </c>
      <c r="U66" s="36" t="s">
        <v>184</v>
      </c>
      <c r="V66" s="100"/>
    </row>
    <row r="67" spans="1:22" s="15" customFormat="1" ht="15" customHeight="1">
      <c r="A67" s="31">
        <f>A66+1</f>
        <v>41</v>
      </c>
      <c r="B67" s="28" t="s">
        <v>278</v>
      </c>
      <c r="C67" s="34">
        <v>1985</v>
      </c>
      <c r="D67" s="41"/>
      <c r="E67" s="36" t="s">
        <v>265</v>
      </c>
      <c r="F67" s="37">
        <v>9</v>
      </c>
      <c r="G67" s="37">
        <v>7</v>
      </c>
      <c r="H67" s="61">
        <v>7</v>
      </c>
      <c r="I67" s="29">
        <v>12871.8</v>
      </c>
      <c r="J67" s="29">
        <v>12871.8</v>
      </c>
      <c r="K67" s="29">
        <v>12871.8</v>
      </c>
      <c r="L67" s="37">
        <v>703</v>
      </c>
      <c r="M67" s="60">
        <v>16643917.7</v>
      </c>
      <c r="N67" s="60">
        <v>465740.1</v>
      </c>
      <c r="O67" s="60">
        <f>#N/A</f>
        <v>4993175.31</v>
      </c>
      <c r="P67" s="60"/>
      <c r="Q67" s="60">
        <f>#N/A</f>
        <v>3883580.796666667</v>
      </c>
      <c r="R67" s="60">
        <f>#N/A</f>
        <v>3883580.796666667</v>
      </c>
      <c r="S67" s="60">
        <f>#N/A</f>
        <v>3883580.796666667</v>
      </c>
      <c r="T67" s="38" t="s">
        <v>314</v>
      </c>
      <c r="U67" s="36" t="s">
        <v>184</v>
      </c>
      <c r="V67" s="100"/>
    </row>
    <row r="68" spans="1:22" s="15" customFormat="1" ht="15" customHeight="1">
      <c r="A68" s="31">
        <f>A67+1</f>
        <v>42</v>
      </c>
      <c r="B68" s="28" t="s">
        <v>279</v>
      </c>
      <c r="C68" s="34">
        <v>1984</v>
      </c>
      <c r="D68" s="41"/>
      <c r="E68" s="36" t="s">
        <v>265</v>
      </c>
      <c r="F68" s="37">
        <v>9</v>
      </c>
      <c r="G68" s="37">
        <v>6</v>
      </c>
      <c r="H68" s="61">
        <v>6</v>
      </c>
      <c r="I68" s="29">
        <v>11332.8</v>
      </c>
      <c r="J68" s="29">
        <v>11332.8</v>
      </c>
      <c r="K68" s="29">
        <v>11332.8</v>
      </c>
      <c r="L68" s="37">
        <v>282</v>
      </c>
      <c r="M68" s="60">
        <v>14198672.14</v>
      </c>
      <c r="N68" s="60">
        <v>399205.8</v>
      </c>
      <c r="O68" s="60">
        <f>#N/A</f>
        <v>4259601.642000001</v>
      </c>
      <c r="P68" s="60"/>
      <c r="Q68" s="60">
        <f>#N/A</f>
        <v>3313023.499333333</v>
      </c>
      <c r="R68" s="60">
        <f>#N/A</f>
        <v>3313023.499333333</v>
      </c>
      <c r="S68" s="60">
        <f>#N/A</f>
        <v>3313023.499333333</v>
      </c>
      <c r="T68" s="38" t="s">
        <v>314</v>
      </c>
      <c r="U68" s="36" t="s">
        <v>184</v>
      </c>
      <c r="V68" s="100"/>
    </row>
    <row r="69" spans="1:22" s="15" customFormat="1" ht="15" customHeight="1">
      <c r="A69" s="31">
        <f>A68+1</f>
        <v>43</v>
      </c>
      <c r="B69" s="28" t="s">
        <v>280</v>
      </c>
      <c r="C69" s="34">
        <v>1975</v>
      </c>
      <c r="D69" s="41"/>
      <c r="E69" s="36" t="s">
        <v>265</v>
      </c>
      <c r="F69" s="37">
        <v>9</v>
      </c>
      <c r="G69" s="37">
        <v>1</v>
      </c>
      <c r="H69" s="61">
        <v>2</v>
      </c>
      <c r="I69" s="29">
        <v>3371.5</v>
      </c>
      <c r="J69" s="29">
        <v>3371.5</v>
      </c>
      <c r="K69" s="29">
        <v>3371.5</v>
      </c>
      <c r="L69" s="37">
        <v>283</v>
      </c>
      <c r="M69" s="60">
        <v>4297449.08</v>
      </c>
      <c r="N69" s="60">
        <v>111047.44</v>
      </c>
      <c r="O69" s="60">
        <f>#N/A</f>
        <v>1289234.7240000002</v>
      </c>
      <c r="P69" s="60"/>
      <c r="Q69" s="60">
        <f>#N/A</f>
        <v>1002738.1186666666</v>
      </c>
      <c r="R69" s="60">
        <f>#N/A</f>
        <v>1002738.1186666666</v>
      </c>
      <c r="S69" s="60">
        <f>#N/A</f>
        <v>1002738.1186666666</v>
      </c>
      <c r="T69" s="38" t="s">
        <v>314</v>
      </c>
      <c r="U69" s="36" t="s">
        <v>184</v>
      </c>
      <c r="V69" s="100"/>
    </row>
    <row r="70" spans="1:22" s="15" customFormat="1" ht="15" customHeight="1">
      <c r="A70" s="537" t="s">
        <v>23</v>
      </c>
      <c r="B70" s="537"/>
      <c r="C70" s="64" t="s">
        <v>261</v>
      </c>
      <c r="D70" s="83" t="s">
        <v>261</v>
      </c>
      <c r="E70" s="83" t="s">
        <v>261</v>
      </c>
      <c r="F70" s="64" t="s">
        <v>261</v>
      </c>
      <c r="G70" s="64" t="s">
        <v>261</v>
      </c>
      <c r="H70" s="5">
        <f>#N/A</f>
        <v>22</v>
      </c>
      <c r="I70" s="5">
        <f>#N/A</f>
        <v>44013.979999999996</v>
      </c>
      <c r="J70" s="5">
        <f>#N/A</f>
        <v>44013.979999999996</v>
      </c>
      <c r="K70" s="5">
        <f>#N/A</f>
        <v>44013.979999999996</v>
      </c>
      <c r="L70" s="68">
        <f>#N/A</f>
        <v>2012</v>
      </c>
      <c r="M70" s="10">
        <f>#N/A</f>
        <v>51454538.379999995</v>
      </c>
      <c r="N70" s="10"/>
      <c r="O70" s="10">
        <f>#N/A</f>
        <v>15436361.513999999</v>
      </c>
      <c r="P70" s="10"/>
      <c r="Q70" s="10">
        <f>#N/A</f>
        <v>12006058.955333332</v>
      </c>
      <c r="R70" s="10">
        <f>#N/A</f>
        <v>12006058.955333332</v>
      </c>
      <c r="S70" s="10">
        <f>#N/A</f>
        <v>12006058.955333332</v>
      </c>
      <c r="T70" s="67" t="s">
        <v>261</v>
      </c>
      <c r="U70" s="67" t="s">
        <v>261</v>
      </c>
      <c r="V70" s="93"/>
    </row>
    <row r="71" spans="1:22" s="15" customFormat="1" ht="15" customHeight="1">
      <c r="A71" s="541" t="s">
        <v>281</v>
      </c>
      <c r="B71" s="541"/>
      <c r="C71" s="541"/>
      <c r="D71" s="81" t="s">
        <v>261</v>
      </c>
      <c r="E71" s="81" t="s">
        <v>261</v>
      </c>
      <c r="F71" s="69" t="s">
        <v>261</v>
      </c>
      <c r="G71" s="69" t="s">
        <v>261</v>
      </c>
      <c r="H71" s="80">
        <f>H70</f>
        <v>22</v>
      </c>
      <c r="I71" s="80">
        <f>I70</f>
        <v>44013.979999999996</v>
      </c>
      <c r="J71" s="80">
        <f>#N/A</f>
        <v>44013.979999999996</v>
      </c>
      <c r="K71" s="80">
        <f>#N/A</f>
        <v>44013.979999999996</v>
      </c>
      <c r="L71" s="80">
        <f>#N/A</f>
        <v>2012</v>
      </c>
      <c r="M71" s="80">
        <f>#N/A</f>
        <v>51454538.379999995</v>
      </c>
      <c r="N71" s="80">
        <f>#N/A</f>
        <v>0</v>
      </c>
      <c r="O71" s="80">
        <f>#N/A</f>
        <v>15436361.513999999</v>
      </c>
      <c r="P71" s="80">
        <f>#N/A</f>
        <v>0</v>
      </c>
      <c r="Q71" s="80">
        <f>#N/A</f>
        <v>12006058.955333332</v>
      </c>
      <c r="R71" s="80">
        <f>#N/A</f>
        <v>12006058.955333332</v>
      </c>
      <c r="S71" s="80">
        <f>#N/A</f>
        <v>12006058.955333332</v>
      </c>
      <c r="T71" s="70" t="s">
        <v>261</v>
      </c>
      <c r="U71" s="70" t="s">
        <v>261</v>
      </c>
      <c r="V71" s="95"/>
    </row>
    <row r="72" spans="1:22" ht="15" customHeight="1">
      <c r="A72" s="373" t="s">
        <v>28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5"/>
      <c r="V72" s="88"/>
    </row>
    <row r="73" spans="1:22" ht="13.5">
      <c r="A73" s="376" t="s">
        <v>29</v>
      </c>
      <c r="B73" s="377"/>
      <c r="C73" s="377"/>
      <c r="D73" s="377"/>
      <c r="E73" s="378"/>
      <c r="F73" s="370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71"/>
      <c r="S73" s="371"/>
      <c r="T73" s="371"/>
      <c r="U73" s="372"/>
      <c r="V73" s="91"/>
    </row>
    <row r="74" spans="1:22" s="20" customFormat="1" ht="13.5">
      <c r="A74" s="19">
        <f>A69+1</f>
        <v>44</v>
      </c>
      <c r="B74" s="22" t="s">
        <v>77</v>
      </c>
      <c r="C74" s="23">
        <v>1992</v>
      </c>
      <c r="D74" s="24" t="s">
        <v>182</v>
      </c>
      <c r="E74" s="24" t="s">
        <v>185</v>
      </c>
      <c r="F74" s="24">
        <v>9</v>
      </c>
      <c r="G74" s="24">
        <v>2</v>
      </c>
      <c r="H74" s="18">
        <v>2</v>
      </c>
      <c r="I74" s="24">
        <v>6266.8</v>
      </c>
      <c r="J74" s="24">
        <v>4972</v>
      </c>
      <c r="K74" s="24">
        <v>4972</v>
      </c>
      <c r="L74" s="24">
        <v>252</v>
      </c>
      <c r="M74" s="25">
        <v>4229305.78</v>
      </c>
      <c r="N74" s="25">
        <v>133097.93</v>
      </c>
      <c r="O74" s="25">
        <f>#N/A</f>
        <v>1268791.7340000002</v>
      </c>
      <c r="P74" s="25"/>
      <c r="Q74" s="25">
        <f>#N/A</f>
        <v>986838.0153333334</v>
      </c>
      <c r="R74" s="25">
        <f>#N/A</f>
        <v>986838.0153333334</v>
      </c>
      <c r="S74" s="25">
        <f>#N/A</f>
        <v>986838.0153333334</v>
      </c>
      <c r="T74" s="26">
        <v>43829</v>
      </c>
      <c r="U74" s="24" t="s">
        <v>184</v>
      </c>
      <c r="V74" s="90"/>
    </row>
    <row r="75" spans="1:22" s="20" customFormat="1" ht="13.5">
      <c r="A75" s="19">
        <f>A74+1</f>
        <v>45</v>
      </c>
      <c r="B75" s="22" t="s">
        <v>78</v>
      </c>
      <c r="C75" s="23">
        <v>1993</v>
      </c>
      <c r="D75" s="24" t="s">
        <v>182</v>
      </c>
      <c r="E75" s="24" t="s">
        <v>186</v>
      </c>
      <c r="F75" s="24">
        <v>9</v>
      </c>
      <c r="G75" s="24">
        <v>2</v>
      </c>
      <c r="H75" s="18">
        <v>2</v>
      </c>
      <c r="I75" s="24">
        <v>4926.9</v>
      </c>
      <c r="J75" s="24">
        <v>4424.3</v>
      </c>
      <c r="K75" s="24">
        <v>4424.3</v>
      </c>
      <c r="L75" s="24">
        <v>210</v>
      </c>
      <c r="M75" s="25">
        <v>4100534.59</v>
      </c>
      <c r="N75" s="25">
        <v>135909.46</v>
      </c>
      <c r="O75" s="25">
        <f>#N/A</f>
        <v>1230160.3769999999</v>
      </c>
      <c r="P75" s="25"/>
      <c r="Q75" s="25">
        <f>#N/A</f>
        <v>956791.4043333334</v>
      </c>
      <c r="R75" s="25">
        <f>#N/A</f>
        <v>956791.4043333334</v>
      </c>
      <c r="S75" s="25">
        <f>#N/A</f>
        <v>956791.4043333334</v>
      </c>
      <c r="T75" s="26">
        <v>43829</v>
      </c>
      <c r="U75" s="24" t="s">
        <v>184</v>
      </c>
      <c r="V75" s="90"/>
    </row>
    <row r="76" spans="1:22" s="20" customFormat="1" ht="13.5">
      <c r="A76" s="32">
        <f>A75+1</f>
        <v>46</v>
      </c>
      <c r="B76" s="51" t="s">
        <v>282</v>
      </c>
      <c r="C76" s="34">
        <v>1992</v>
      </c>
      <c r="D76" s="41"/>
      <c r="E76" s="36" t="s">
        <v>265</v>
      </c>
      <c r="F76" s="37">
        <v>9</v>
      </c>
      <c r="G76" s="37">
        <v>1</v>
      </c>
      <c r="H76" s="61">
        <v>1</v>
      </c>
      <c r="I76" s="29">
        <v>2404</v>
      </c>
      <c r="J76" s="29">
        <v>2083</v>
      </c>
      <c r="K76" s="29">
        <v>2028</v>
      </c>
      <c r="L76" s="37">
        <v>108</v>
      </c>
      <c r="M76" s="60">
        <v>2438153.76</v>
      </c>
      <c r="N76" s="60">
        <v>66534.3</v>
      </c>
      <c r="O76" s="60">
        <f>#N/A</f>
        <v>731446.128</v>
      </c>
      <c r="P76" s="60"/>
      <c r="Q76" s="60">
        <f>#N/A</f>
        <v>568902.5439999999</v>
      </c>
      <c r="R76" s="60">
        <f>#N/A</f>
        <v>568902.5439999999</v>
      </c>
      <c r="S76" s="60">
        <f>#N/A</f>
        <v>568902.5439999999</v>
      </c>
      <c r="T76" s="42">
        <v>43829</v>
      </c>
      <c r="U76" s="36" t="s">
        <v>184</v>
      </c>
      <c r="V76" s="100"/>
    </row>
    <row r="77" spans="1:22" s="20" customFormat="1" ht="13.5">
      <c r="A77" s="32">
        <f>A76+1</f>
        <v>47</v>
      </c>
      <c r="B77" s="51" t="s">
        <v>283</v>
      </c>
      <c r="C77" s="34">
        <v>1990</v>
      </c>
      <c r="D77" s="41"/>
      <c r="E77" s="36" t="s">
        <v>265</v>
      </c>
      <c r="F77" s="37">
        <v>9</v>
      </c>
      <c r="G77" s="37">
        <v>5</v>
      </c>
      <c r="H77" s="61">
        <v>5</v>
      </c>
      <c r="I77" s="29">
        <v>11510</v>
      </c>
      <c r="J77" s="29">
        <v>10173</v>
      </c>
      <c r="K77" s="29">
        <v>9017</v>
      </c>
      <c r="L77" s="37">
        <v>540</v>
      </c>
      <c r="M77" s="60">
        <v>11762070.08</v>
      </c>
      <c r="N77" s="60">
        <v>332671.5</v>
      </c>
      <c r="O77" s="60">
        <f>#N/A</f>
        <v>3528621.0239999997</v>
      </c>
      <c r="P77" s="60"/>
      <c r="Q77" s="60">
        <f>#N/A</f>
        <v>2744483.0186666665</v>
      </c>
      <c r="R77" s="60">
        <f>#N/A</f>
        <v>2744483.0186666665</v>
      </c>
      <c r="S77" s="60">
        <f>#N/A</f>
        <v>2744483.0186666665</v>
      </c>
      <c r="T77" s="42">
        <v>43829</v>
      </c>
      <c r="U77" s="36" t="s">
        <v>184</v>
      </c>
      <c r="V77" s="100"/>
    </row>
    <row r="78" spans="1:22" s="20" customFormat="1" ht="13.5">
      <c r="A78" s="32">
        <f>A77+1</f>
        <v>48</v>
      </c>
      <c r="B78" s="51" t="s">
        <v>284</v>
      </c>
      <c r="C78" s="34">
        <v>1991</v>
      </c>
      <c r="D78" s="41"/>
      <c r="E78" s="36" t="s">
        <v>265</v>
      </c>
      <c r="F78" s="37">
        <v>9</v>
      </c>
      <c r="G78" s="37">
        <v>1</v>
      </c>
      <c r="H78" s="61">
        <v>1</v>
      </c>
      <c r="I78" s="29">
        <v>2381</v>
      </c>
      <c r="J78" s="29">
        <v>2133</v>
      </c>
      <c r="K78" s="29">
        <v>2067</v>
      </c>
      <c r="L78" s="37">
        <v>105</v>
      </c>
      <c r="M78" s="60">
        <v>2438153.76</v>
      </c>
      <c r="N78" s="60">
        <v>66534.3</v>
      </c>
      <c r="O78" s="60">
        <f>#N/A</f>
        <v>731446.128</v>
      </c>
      <c r="P78" s="60"/>
      <c r="Q78" s="60">
        <f>#N/A</f>
        <v>568902.5439999999</v>
      </c>
      <c r="R78" s="60">
        <f>#N/A</f>
        <v>568902.5439999999</v>
      </c>
      <c r="S78" s="60">
        <f>#N/A</f>
        <v>568902.5439999999</v>
      </c>
      <c r="T78" s="42">
        <v>43829</v>
      </c>
      <c r="U78" s="36" t="s">
        <v>184</v>
      </c>
      <c r="V78" s="100"/>
    </row>
    <row r="79" spans="1:22" s="20" customFormat="1" ht="13.5">
      <c r="A79" s="32">
        <f>A78+1</f>
        <v>49</v>
      </c>
      <c r="B79" s="51" t="s">
        <v>285</v>
      </c>
      <c r="C79" s="34">
        <v>1991</v>
      </c>
      <c r="D79" s="41"/>
      <c r="E79" s="36" t="s">
        <v>265</v>
      </c>
      <c r="F79" s="37">
        <v>9</v>
      </c>
      <c r="G79" s="37">
        <v>4</v>
      </c>
      <c r="H79" s="61">
        <v>4</v>
      </c>
      <c r="I79" s="29">
        <v>9344</v>
      </c>
      <c r="J79" s="29">
        <v>8132</v>
      </c>
      <c r="K79" s="29">
        <v>7684</v>
      </c>
      <c r="L79" s="37">
        <v>325</v>
      </c>
      <c r="M79" s="60">
        <v>9503310.54</v>
      </c>
      <c r="N79" s="60">
        <v>266137.2</v>
      </c>
      <c r="O79" s="60">
        <f>#N/A</f>
        <v>2850993.162</v>
      </c>
      <c r="P79" s="60"/>
      <c r="Q79" s="60">
        <f>#N/A</f>
        <v>2217439.1259999997</v>
      </c>
      <c r="R79" s="60">
        <f>#N/A</f>
        <v>2217439.1259999997</v>
      </c>
      <c r="S79" s="60">
        <f>#N/A</f>
        <v>2217439.1259999997</v>
      </c>
      <c r="T79" s="42">
        <v>43829</v>
      </c>
      <c r="U79" s="36" t="s">
        <v>184</v>
      </c>
      <c r="V79" s="100"/>
    </row>
    <row r="80" spans="1:22" ht="15" customHeight="1">
      <c r="A80" s="531" t="s">
        <v>23</v>
      </c>
      <c r="B80" s="532"/>
      <c r="C80" s="6" t="s">
        <v>261</v>
      </c>
      <c r="D80" s="8" t="s">
        <v>261</v>
      </c>
      <c r="E80" s="6" t="s">
        <v>261</v>
      </c>
      <c r="F80" s="8" t="s">
        <v>261</v>
      </c>
      <c r="G80" s="8" t="s">
        <v>261</v>
      </c>
      <c r="H80" s="6">
        <f>#N/A</f>
        <v>15</v>
      </c>
      <c r="I80" s="6">
        <f>#N/A</f>
        <v>36832.7</v>
      </c>
      <c r="J80" s="6">
        <f>#N/A</f>
        <v>31917.3</v>
      </c>
      <c r="K80" s="6">
        <f>#N/A</f>
        <v>30192.3</v>
      </c>
      <c r="L80" s="6">
        <f>#N/A</f>
        <v>1540</v>
      </c>
      <c r="M80" s="10">
        <f>#N/A</f>
        <v>34471528.51</v>
      </c>
      <c r="N80" s="10">
        <f>#N/A</f>
        <v>1000884.69</v>
      </c>
      <c r="O80" s="10">
        <f>#N/A</f>
        <v>10341458.553</v>
      </c>
      <c r="P80" s="10"/>
      <c r="Q80" s="10">
        <f>#N/A</f>
        <v>8043356.652333333</v>
      </c>
      <c r="R80" s="10">
        <f>#N/A</f>
        <v>8043356.652333333</v>
      </c>
      <c r="S80" s="10">
        <f>#N/A</f>
        <v>8043356.652333333</v>
      </c>
      <c r="T80" s="6" t="s">
        <v>261</v>
      </c>
      <c r="U80" s="6" t="s">
        <v>261</v>
      </c>
      <c r="V80" s="91"/>
    </row>
    <row r="81" spans="1:22" s="15" customFormat="1" ht="15" customHeight="1">
      <c r="A81" s="533" t="s">
        <v>30</v>
      </c>
      <c r="B81" s="534"/>
      <c r="C81" s="12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2">
        <f>H80</f>
        <v>15</v>
      </c>
      <c r="I81" s="12">
        <f>I80</f>
        <v>36832.7</v>
      </c>
      <c r="J81" s="12">
        <f>J80</f>
        <v>31917.3</v>
      </c>
      <c r="K81" s="12">
        <f>K80</f>
        <v>30192.3</v>
      </c>
      <c r="L81" s="12">
        <f>L80</f>
        <v>1540</v>
      </c>
      <c r="M81" s="12">
        <f>#N/A</f>
        <v>34471528.51</v>
      </c>
      <c r="N81" s="12">
        <f>#N/A</f>
        <v>1000884.69</v>
      </c>
      <c r="O81" s="12">
        <f>#N/A</f>
        <v>10341458.553</v>
      </c>
      <c r="P81" s="12">
        <f>#N/A</f>
        <v>0</v>
      </c>
      <c r="Q81" s="12">
        <f>#N/A</f>
        <v>8043356.652333333</v>
      </c>
      <c r="R81" s="12">
        <f>#N/A</f>
        <v>8043356.652333333</v>
      </c>
      <c r="S81" s="12">
        <f>#N/A</f>
        <v>8043356.652333333</v>
      </c>
      <c r="T81" s="12" t="s">
        <v>261</v>
      </c>
      <c r="U81" s="12" t="s">
        <v>261</v>
      </c>
      <c r="V81" s="94"/>
    </row>
    <row r="82" spans="1:22" ht="15" customHeight="1">
      <c r="A82" s="373" t="s">
        <v>31</v>
      </c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5"/>
      <c r="V82" s="88"/>
    </row>
    <row r="83" spans="1:22" ht="13.5">
      <c r="A83" s="376" t="s">
        <v>32</v>
      </c>
      <c r="B83" s="377"/>
      <c r="C83" s="377"/>
      <c r="D83" s="377"/>
      <c r="E83" s="378"/>
      <c r="F83" s="370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2"/>
      <c r="V83" s="91"/>
    </row>
    <row r="84" spans="1:22" s="20" customFormat="1" ht="13.5">
      <c r="A84" s="19">
        <f>A79+1</f>
        <v>50</v>
      </c>
      <c r="B84" s="22" t="s">
        <v>79</v>
      </c>
      <c r="C84" s="23">
        <v>1984</v>
      </c>
      <c r="D84" s="24" t="s">
        <v>182</v>
      </c>
      <c r="E84" s="24" t="s">
        <v>185</v>
      </c>
      <c r="F84" s="24">
        <v>9</v>
      </c>
      <c r="G84" s="24">
        <v>1</v>
      </c>
      <c r="H84" s="12">
        <v>2</v>
      </c>
      <c r="I84" s="24">
        <v>6315.1</v>
      </c>
      <c r="J84" s="24">
        <v>6005.1</v>
      </c>
      <c r="K84" s="24">
        <v>3626.76</v>
      </c>
      <c r="L84" s="24">
        <v>280</v>
      </c>
      <c r="M84" s="25">
        <v>3546491.08</v>
      </c>
      <c r="N84" s="25">
        <v>107794.18</v>
      </c>
      <c r="O84" s="25">
        <f>M84*30/100</f>
        <v>1063947.324</v>
      </c>
      <c r="P84" s="25"/>
      <c r="Q84" s="25">
        <f>#N/A</f>
        <v>827514.5853333334</v>
      </c>
      <c r="R84" s="25">
        <f>#N/A</f>
        <v>827514.5853333334</v>
      </c>
      <c r="S84" s="25">
        <f>#N/A</f>
        <v>827514.5853333334</v>
      </c>
      <c r="T84" s="26">
        <v>43829</v>
      </c>
      <c r="U84" s="24" t="s">
        <v>184</v>
      </c>
      <c r="V84" s="90"/>
    </row>
    <row r="85" spans="1:22" s="20" customFormat="1" ht="13.5">
      <c r="A85" s="21">
        <f>A84+1</f>
        <v>51</v>
      </c>
      <c r="B85" s="22" t="s">
        <v>80</v>
      </c>
      <c r="C85" s="23">
        <v>1981</v>
      </c>
      <c r="D85" s="24" t="s">
        <v>182</v>
      </c>
      <c r="E85" s="24" t="s">
        <v>190</v>
      </c>
      <c r="F85" s="24">
        <v>9</v>
      </c>
      <c r="G85" s="24">
        <v>3</v>
      </c>
      <c r="H85" s="12">
        <v>3</v>
      </c>
      <c r="I85" s="24">
        <v>6815.37</v>
      </c>
      <c r="J85" s="24">
        <v>6019.16</v>
      </c>
      <c r="K85" s="24">
        <v>5270.3</v>
      </c>
      <c r="L85" s="24">
        <v>291</v>
      </c>
      <c r="M85" s="25">
        <v>6290302.13</v>
      </c>
      <c r="N85" s="25">
        <v>203596.02</v>
      </c>
      <c r="O85" s="25">
        <f>M85*30/100</f>
        <v>1887090.639</v>
      </c>
      <c r="P85" s="25"/>
      <c r="Q85" s="25">
        <f>#N/A</f>
        <v>1467737.1636666667</v>
      </c>
      <c r="R85" s="25">
        <f>#N/A</f>
        <v>1467737.1636666667</v>
      </c>
      <c r="S85" s="25">
        <f>#N/A</f>
        <v>1467737.1636666667</v>
      </c>
      <c r="T85" s="26">
        <v>43829</v>
      </c>
      <c r="U85" s="24" t="s">
        <v>184</v>
      </c>
      <c r="V85" s="90"/>
    </row>
    <row r="86" spans="1:22" s="20" customFormat="1" ht="13.5">
      <c r="A86" s="41">
        <f>A85+1</f>
        <v>52</v>
      </c>
      <c r="B86" s="28" t="s">
        <v>286</v>
      </c>
      <c r="C86" s="34">
        <v>1990</v>
      </c>
      <c r="D86" s="41"/>
      <c r="E86" s="36" t="s">
        <v>265</v>
      </c>
      <c r="F86" s="37">
        <v>9</v>
      </c>
      <c r="G86" s="37">
        <v>1</v>
      </c>
      <c r="H86" s="62">
        <v>1</v>
      </c>
      <c r="I86" s="29">
        <v>2275.02</v>
      </c>
      <c r="J86" s="29">
        <v>2071.06</v>
      </c>
      <c r="K86" s="29">
        <v>1942.46</v>
      </c>
      <c r="L86" s="37">
        <v>94</v>
      </c>
      <c r="M86" s="60">
        <v>2340928.84</v>
      </c>
      <c r="N86" s="60">
        <v>66534.3</v>
      </c>
      <c r="O86" s="60">
        <f>M86*30/100</f>
        <v>702278.6519999999</v>
      </c>
      <c r="P86" s="60"/>
      <c r="Q86" s="60">
        <f>#N/A</f>
        <v>546216.7293333333</v>
      </c>
      <c r="R86" s="60">
        <f>#N/A</f>
        <v>546216.7293333333</v>
      </c>
      <c r="S86" s="60">
        <f>#N/A</f>
        <v>546216.7293333333</v>
      </c>
      <c r="T86" s="42">
        <v>43829</v>
      </c>
      <c r="U86" s="36" t="s">
        <v>184</v>
      </c>
      <c r="V86" s="100"/>
    </row>
    <row r="87" spans="1:22" ht="15" customHeight="1">
      <c r="A87" s="531" t="s">
        <v>23</v>
      </c>
      <c r="B87" s="532"/>
      <c r="C87" s="8" t="s">
        <v>261</v>
      </c>
      <c r="D87" s="8" t="s">
        <v>261</v>
      </c>
      <c r="E87" s="6" t="s">
        <v>261</v>
      </c>
      <c r="F87" s="8" t="s">
        <v>261</v>
      </c>
      <c r="G87" s="8" t="s">
        <v>261</v>
      </c>
      <c r="H87" s="6">
        <f>#N/A</f>
        <v>6</v>
      </c>
      <c r="I87" s="6">
        <f>#N/A</f>
        <v>15405.490000000002</v>
      </c>
      <c r="J87" s="6">
        <f>#N/A</f>
        <v>14095.32</v>
      </c>
      <c r="K87" s="6">
        <f>#N/A</f>
        <v>10839.52</v>
      </c>
      <c r="L87" s="6">
        <f>#N/A</f>
        <v>665</v>
      </c>
      <c r="M87" s="10">
        <f>#N/A</f>
        <v>12177722.05</v>
      </c>
      <c r="N87" s="10">
        <f>#N/A</f>
        <v>377924.49999999994</v>
      </c>
      <c r="O87" s="10">
        <f>#N/A</f>
        <v>3653316.6149999998</v>
      </c>
      <c r="P87" s="10">
        <f>#N/A</f>
        <v>0</v>
      </c>
      <c r="Q87" s="10">
        <f>#N/A</f>
        <v>2841468.478333333</v>
      </c>
      <c r="R87" s="10">
        <f>#N/A</f>
        <v>2841468.478333333</v>
      </c>
      <c r="S87" s="10">
        <f>#N/A</f>
        <v>2841468.478333333</v>
      </c>
      <c r="T87" s="6" t="s">
        <v>261</v>
      </c>
      <c r="U87" s="6" t="s">
        <v>261</v>
      </c>
      <c r="V87" s="91"/>
    </row>
    <row r="88" spans="1:22" ht="13.5">
      <c r="A88" s="376" t="s">
        <v>33</v>
      </c>
      <c r="B88" s="377"/>
      <c r="C88" s="377"/>
      <c r="D88" s="377"/>
      <c r="E88" s="378"/>
      <c r="F88" s="370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2"/>
      <c r="V88" s="91"/>
    </row>
    <row r="89" spans="1:22" ht="13.5">
      <c r="A89" s="32">
        <f>A86+1</f>
        <v>53</v>
      </c>
      <c r="B89" s="73" t="s">
        <v>287</v>
      </c>
      <c r="C89" s="34">
        <v>1980</v>
      </c>
      <c r="D89" s="41"/>
      <c r="E89" s="36" t="s">
        <v>265</v>
      </c>
      <c r="F89" s="37">
        <v>9</v>
      </c>
      <c r="G89" s="37">
        <v>12</v>
      </c>
      <c r="H89" s="62">
        <v>12</v>
      </c>
      <c r="I89" s="29">
        <v>22019.1</v>
      </c>
      <c r="J89" s="29">
        <v>14983.8</v>
      </c>
      <c r="K89" s="29">
        <v>12618.93</v>
      </c>
      <c r="L89" s="37">
        <v>1008</v>
      </c>
      <c r="M89" s="71">
        <v>9391994.06</v>
      </c>
      <c r="N89" s="71">
        <v>266137.2</v>
      </c>
      <c r="O89" s="60">
        <f>#N/A</f>
        <v>2817598.2180000003</v>
      </c>
      <c r="P89" s="60"/>
      <c r="Q89" s="60">
        <f>#N/A</f>
        <v>2191465.2806666666</v>
      </c>
      <c r="R89" s="60">
        <f>#N/A</f>
        <v>2191465.2806666666</v>
      </c>
      <c r="S89" s="60">
        <f>#N/A</f>
        <v>2191465.2806666666</v>
      </c>
      <c r="T89" s="42">
        <v>43829</v>
      </c>
      <c r="U89" s="36" t="s">
        <v>184</v>
      </c>
      <c r="V89" s="100"/>
    </row>
    <row r="90" spans="1:22" ht="13.5">
      <c r="A90" s="32">
        <f>A89+1</f>
        <v>54</v>
      </c>
      <c r="B90" s="73" t="s">
        <v>288</v>
      </c>
      <c r="C90" s="34">
        <v>1983</v>
      </c>
      <c r="D90" s="41"/>
      <c r="E90" s="36" t="s">
        <v>265</v>
      </c>
      <c r="F90" s="37">
        <v>9</v>
      </c>
      <c r="G90" s="37">
        <v>7</v>
      </c>
      <c r="H90" s="62">
        <v>7</v>
      </c>
      <c r="I90" s="29">
        <v>12831.6</v>
      </c>
      <c r="J90" s="29">
        <v>8745.51</v>
      </c>
      <c r="K90" s="29">
        <v>6773.54</v>
      </c>
      <c r="L90" s="37">
        <v>584</v>
      </c>
      <c r="M90" s="71">
        <v>2461653.46</v>
      </c>
      <c r="N90" s="71">
        <v>66534.3</v>
      </c>
      <c r="O90" s="60">
        <f>#N/A</f>
        <v>738496.038</v>
      </c>
      <c r="P90" s="60"/>
      <c r="Q90" s="60">
        <f>#N/A</f>
        <v>574385.8073333333</v>
      </c>
      <c r="R90" s="60">
        <f>#N/A</f>
        <v>574385.8073333333</v>
      </c>
      <c r="S90" s="60">
        <f>#N/A</f>
        <v>574385.8073333333</v>
      </c>
      <c r="T90" s="42">
        <v>43829</v>
      </c>
      <c r="U90" s="36" t="s">
        <v>184</v>
      </c>
      <c r="V90" s="100"/>
    </row>
    <row r="91" spans="1:23" s="20" customFormat="1" ht="13.5">
      <c r="A91" s="32">
        <f>A90+1</f>
        <v>55</v>
      </c>
      <c r="B91" s="22" t="s">
        <v>18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3719.8</v>
      </c>
      <c r="J91" s="24">
        <v>2047.6</v>
      </c>
      <c r="K91" s="24">
        <v>3211.08</v>
      </c>
      <c r="L91" s="24">
        <v>214</v>
      </c>
      <c r="M91" s="25">
        <v>2794717.9</v>
      </c>
      <c r="N91" s="25">
        <v>74793.12</v>
      </c>
      <c r="O91" s="25">
        <f>#N/A</f>
        <v>838415.37</v>
      </c>
      <c r="P91" s="25"/>
      <c r="Q91" s="25">
        <f>#N/A</f>
        <v>652100.8433333333</v>
      </c>
      <c r="R91" s="25">
        <f>#N/A</f>
        <v>652100.8433333333</v>
      </c>
      <c r="S91" s="25">
        <f>#N/A</f>
        <v>652100.8433333333</v>
      </c>
      <c r="T91" s="26">
        <v>43829</v>
      </c>
      <c r="U91" s="24" t="s">
        <v>184</v>
      </c>
      <c r="V91" s="90"/>
      <c r="W91" s="4"/>
    </row>
    <row r="92" spans="1:23" s="20" customFormat="1" ht="13.5">
      <c r="A92" s="32">
        <f>A91+1</f>
        <v>56</v>
      </c>
      <c r="B92" s="22" t="s">
        <v>19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3750.9</v>
      </c>
      <c r="J92" s="24">
        <v>2086.1</v>
      </c>
      <c r="K92" s="24">
        <v>3333.23</v>
      </c>
      <c r="L92" s="24">
        <v>226</v>
      </c>
      <c r="M92" s="25">
        <v>2794717.9</v>
      </c>
      <c r="N92" s="25">
        <v>74793.12</v>
      </c>
      <c r="O92" s="25">
        <f>#N/A</f>
        <v>838415.37</v>
      </c>
      <c r="P92" s="25"/>
      <c r="Q92" s="25">
        <f>#N/A</f>
        <v>652100.8433333333</v>
      </c>
      <c r="R92" s="25">
        <f>#N/A</f>
        <v>652100.8433333333</v>
      </c>
      <c r="S92" s="25">
        <f>#N/A</f>
        <v>652100.8433333333</v>
      </c>
      <c r="T92" s="26">
        <v>43829</v>
      </c>
      <c r="U92" s="24" t="s">
        <v>184</v>
      </c>
      <c r="V92" s="90"/>
      <c r="W92" s="4"/>
    </row>
    <row r="93" spans="1:23" s="20" customFormat="1" ht="13.5">
      <c r="A93" s="32">
        <f>A92+1</f>
        <v>57</v>
      </c>
      <c r="B93" s="22" t="s">
        <v>20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3750.5</v>
      </c>
      <c r="J93" s="24">
        <v>2086.1</v>
      </c>
      <c r="K93" s="24">
        <v>3229.72</v>
      </c>
      <c r="L93" s="24">
        <v>222</v>
      </c>
      <c r="M93" s="25">
        <v>2794717.9</v>
      </c>
      <c r="N93" s="25">
        <v>74793.12</v>
      </c>
      <c r="O93" s="25">
        <f>#N/A</f>
        <v>838415.37</v>
      </c>
      <c r="P93" s="25"/>
      <c r="Q93" s="25">
        <f>#N/A</f>
        <v>652100.8433333333</v>
      </c>
      <c r="R93" s="25">
        <f>#N/A</f>
        <v>652100.8433333333</v>
      </c>
      <c r="S93" s="25">
        <f>#N/A</f>
        <v>652100.8433333333</v>
      </c>
      <c r="T93" s="26">
        <v>43829</v>
      </c>
      <c r="U93" s="24" t="s">
        <v>184</v>
      </c>
      <c r="V93" s="90"/>
      <c r="W93" s="4"/>
    </row>
    <row r="94" spans="1:23" s="20" customFormat="1" ht="13.5">
      <c r="A94" s="32">
        <f>A93+1</f>
        <v>58</v>
      </c>
      <c r="B94" s="22" t="s">
        <v>21</v>
      </c>
      <c r="C94" s="23">
        <v>1985</v>
      </c>
      <c r="D94" s="24" t="s">
        <v>182</v>
      </c>
      <c r="E94" s="24" t="s">
        <v>189</v>
      </c>
      <c r="F94" s="24">
        <v>12</v>
      </c>
      <c r="G94" s="24">
        <v>1</v>
      </c>
      <c r="H94" s="12">
        <v>1</v>
      </c>
      <c r="I94" s="24">
        <v>3898</v>
      </c>
      <c r="J94" s="24">
        <v>2158.6</v>
      </c>
      <c r="K94" s="24">
        <v>3388.47</v>
      </c>
      <c r="L94" s="24">
        <v>226</v>
      </c>
      <c r="M94" s="25">
        <v>2794717.9</v>
      </c>
      <c r="N94" s="25">
        <v>74793.12</v>
      </c>
      <c r="O94" s="25">
        <f>#N/A</f>
        <v>838415.37</v>
      </c>
      <c r="P94" s="25"/>
      <c r="Q94" s="25">
        <f>#N/A</f>
        <v>652100.8433333333</v>
      </c>
      <c r="R94" s="25">
        <f>#N/A</f>
        <v>652100.8433333333</v>
      </c>
      <c r="S94" s="25">
        <f>#N/A</f>
        <v>652100.8433333333</v>
      </c>
      <c r="T94" s="26">
        <v>43829</v>
      </c>
      <c r="U94" s="24" t="s">
        <v>184</v>
      </c>
      <c r="V94" s="90"/>
      <c r="W94" s="4"/>
    </row>
    <row r="95" spans="1:22" ht="15" customHeight="1">
      <c r="A95" s="531" t="s">
        <v>23</v>
      </c>
      <c r="B95" s="532"/>
      <c r="C95" s="8" t="s">
        <v>261</v>
      </c>
      <c r="D95" s="8" t="s">
        <v>261</v>
      </c>
      <c r="E95" s="6" t="s">
        <v>261</v>
      </c>
      <c r="F95" s="8" t="s">
        <v>261</v>
      </c>
      <c r="G95" s="8" t="s">
        <v>261</v>
      </c>
      <c r="H95" s="10">
        <f>#N/A</f>
        <v>23</v>
      </c>
      <c r="I95" s="10">
        <f>#N/A</f>
        <v>49969.9</v>
      </c>
      <c r="J95" s="10">
        <f>#N/A</f>
        <v>32107.709999999992</v>
      </c>
      <c r="K95" s="10">
        <f>#N/A</f>
        <v>32554.970000000005</v>
      </c>
      <c r="L95" s="10">
        <f>#N/A</f>
        <v>2480</v>
      </c>
      <c r="M95" s="10">
        <f>#N/A</f>
        <v>23032519.119999997</v>
      </c>
      <c r="N95" s="10">
        <f>#N/A</f>
        <v>631843.98</v>
      </c>
      <c r="O95" s="10">
        <f>#N/A</f>
        <v>6909755.7360000005</v>
      </c>
      <c r="P95" s="10">
        <f>#N/A</f>
        <v>0</v>
      </c>
      <c r="Q95" s="10">
        <f>#N/A</f>
        <v>5374254.461333333</v>
      </c>
      <c r="R95" s="10">
        <f>#N/A</f>
        <v>5374254.461333333</v>
      </c>
      <c r="S95" s="10">
        <f>#N/A</f>
        <v>5374254.461333333</v>
      </c>
      <c r="T95" s="6" t="s">
        <v>261</v>
      </c>
      <c r="U95" s="6" t="s">
        <v>261</v>
      </c>
      <c r="V95" s="91"/>
    </row>
    <row r="96" spans="1:22" ht="13.5">
      <c r="A96" s="376" t="s">
        <v>44</v>
      </c>
      <c r="B96" s="377"/>
      <c r="C96" s="377"/>
      <c r="D96" s="377"/>
      <c r="E96" s="378"/>
      <c r="F96" s="370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2"/>
      <c r="V96" s="91"/>
    </row>
    <row r="97" spans="1:22" ht="13.5">
      <c r="A97" s="32">
        <f>A94+1</f>
        <v>59</v>
      </c>
      <c r="B97" s="35" t="s">
        <v>289</v>
      </c>
      <c r="C97" s="34">
        <v>1984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11654.1</v>
      </c>
      <c r="J97" s="29">
        <v>10062.3</v>
      </c>
      <c r="K97" s="29">
        <v>8936.38</v>
      </c>
      <c r="L97" s="52">
        <v>488</v>
      </c>
      <c r="M97" s="60">
        <v>11779839.7</v>
      </c>
      <c r="N97" s="60">
        <v>332671.5</v>
      </c>
      <c r="O97" s="60">
        <f>#N/A</f>
        <v>3533951.91</v>
      </c>
      <c r="P97" s="60"/>
      <c r="Q97" s="60">
        <f>#N/A</f>
        <v>2748629.263333333</v>
      </c>
      <c r="R97" s="60">
        <f>#N/A</f>
        <v>2748629.263333333</v>
      </c>
      <c r="S97" s="60">
        <f>#N/A</f>
        <v>2748629.263333333</v>
      </c>
      <c r="T97" s="42">
        <v>43829</v>
      </c>
      <c r="U97" s="36" t="s">
        <v>184</v>
      </c>
      <c r="V97" s="100"/>
    </row>
    <row r="98" spans="1:22" ht="13.5">
      <c r="A98" s="32">
        <f>#N/A</f>
        <v>60</v>
      </c>
      <c r="B98" s="35" t="s">
        <v>290</v>
      </c>
      <c r="C98" s="34">
        <v>1983</v>
      </c>
      <c r="D98" s="41"/>
      <c r="E98" s="36" t="s">
        <v>265</v>
      </c>
      <c r="F98" s="37">
        <v>9</v>
      </c>
      <c r="G98" s="37">
        <v>5</v>
      </c>
      <c r="H98" s="57">
        <v>5</v>
      </c>
      <c r="I98" s="29">
        <v>11742.9</v>
      </c>
      <c r="J98" s="29">
        <v>10115.39</v>
      </c>
      <c r="K98" s="29">
        <v>9271.56</v>
      </c>
      <c r="L98" s="52">
        <v>457</v>
      </c>
      <c r="M98" s="60">
        <v>11795603.32</v>
      </c>
      <c r="N98" s="60">
        <v>332671.5</v>
      </c>
      <c r="O98" s="60">
        <f>#N/A</f>
        <v>3538680.9960000003</v>
      </c>
      <c r="P98" s="60"/>
      <c r="Q98" s="60">
        <f>#N/A</f>
        <v>2752307.4413333335</v>
      </c>
      <c r="R98" s="60">
        <f>#N/A</f>
        <v>2752307.4413333335</v>
      </c>
      <c r="S98" s="60">
        <f>#N/A</f>
        <v>2752307.4413333335</v>
      </c>
      <c r="T98" s="42">
        <v>43829</v>
      </c>
      <c r="U98" s="36" t="s">
        <v>184</v>
      </c>
      <c r="V98" s="100"/>
    </row>
    <row r="99" spans="1:22" ht="13.5">
      <c r="A99" s="32">
        <f>#N/A</f>
        <v>61</v>
      </c>
      <c r="B99" s="35" t="s">
        <v>291</v>
      </c>
      <c r="C99" s="34">
        <v>1975</v>
      </c>
      <c r="D99" s="41"/>
      <c r="E99" s="36" t="s">
        <v>268</v>
      </c>
      <c r="F99" s="37">
        <v>9</v>
      </c>
      <c r="G99" s="37">
        <v>2</v>
      </c>
      <c r="H99" s="57">
        <v>2</v>
      </c>
      <c r="I99" s="29">
        <v>5754.1</v>
      </c>
      <c r="J99" s="29">
        <v>2912.9</v>
      </c>
      <c r="K99" s="29">
        <v>1307.89</v>
      </c>
      <c r="L99" s="52">
        <v>289</v>
      </c>
      <c r="M99" s="60">
        <v>4274966.54</v>
      </c>
      <c r="N99" s="60">
        <v>111047.44</v>
      </c>
      <c r="O99" s="60">
        <f>#N/A</f>
        <v>1282489.962</v>
      </c>
      <c r="P99" s="60"/>
      <c r="Q99" s="60">
        <f>#N/A</f>
        <v>997492.1926666666</v>
      </c>
      <c r="R99" s="60">
        <f>#N/A</f>
        <v>997492.1926666666</v>
      </c>
      <c r="S99" s="60">
        <f>#N/A</f>
        <v>997492.1926666666</v>
      </c>
      <c r="T99" s="42">
        <v>43829</v>
      </c>
      <c r="U99" s="36" t="s">
        <v>184</v>
      </c>
      <c r="V99" s="100"/>
    </row>
    <row r="100" spans="1:22" ht="13.5">
      <c r="A100" s="32">
        <f>#N/A</f>
        <v>62</v>
      </c>
      <c r="B100" s="35" t="s">
        <v>292</v>
      </c>
      <c r="C100" s="34">
        <v>1985</v>
      </c>
      <c r="D100" s="41"/>
      <c r="E100" s="36" t="s">
        <v>265</v>
      </c>
      <c r="F100" s="37">
        <v>9</v>
      </c>
      <c r="G100" s="37">
        <v>7</v>
      </c>
      <c r="H100" s="57">
        <v>7</v>
      </c>
      <c r="I100" s="29">
        <v>16480.1</v>
      </c>
      <c r="J100" s="29">
        <v>13944.43</v>
      </c>
      <c r="K100" s="29">
        <v>11896.78</v>
      </c>
      <c r="L100" s="52">
        <v>706</v>
      </c>
      <c r="M100" s="60">
        <v>16517667.139999997</v>
      </c>
      <c r="N100" s="60">
        <v>465740.1</v>
      </c>
      <c r="O100" s="60">
        <f>#N/A</f>
        <v>4955300.141999999</v>
      </c>
      <c r="P100" s="60"/>
      <c r="Q100" s="60">
        <f>#N/A</f>
        <v>3854122.332666666</v>
      </c>
      <c r="R100" s="60">
        <f>#N/A</f>
        <v>3854122.332666666</v>
      </c>
      <c r="S100" s="60">
        <f>#N/A</f>
        <v>3854122.332666666</v>
      </c>
      <c r="T100" s="42">
        <v>43829</v>
      </c>
      <c r="U100" s="36" t="s">
        <v>184</v>
      </c>
      <c r="V100" s="100"/>
    </row>
    <row r="101" spans="1:25" ht="13.5">
      <c r="A101" s="32">
        <f>#N/A</f>
        <v>63</v>
      </c>
      <c r="B101" s="35" t="s">
        <v>293</v>
      </c>
      <c r="C101" s="34">
        <v>1989</v>
      </c>
      <c r="D101" s="41"/>
      <c r="E101" s="36" t="s">
        <v>268</v>
      </c>
      <c r="F101" s="37">
        <v>12</v>
      </c>
      <c r="G101" s="37">
        <v>1</v>
      </c>
      <c r="H101" s="57">
        <v>2</v>
      </c>
      <c r="I101" s="29">
        <v>7437.1</v>
      </c>
      <c r="J101" s="29">
        <v>6830</v>
      </c>
      <c r="K101" s="29">
        <v>6457.7</v>
      </c>
      <c r="L101" s="37">
        <v>328</v>
      </c>
      <c r="M101" s="71">
        <v>2196428.4</v>
      </c>
      <c r="N101" s="71">
        <v>61029.6</v>
      </c>
      <c r="O101" s="60">
        <f>#N/A</f>
        <v>658928.52</v>
      </c>
      <c r="P101" s="60"/>
      <c r="Q101" s="60">
        <f>#N/A</f>
        <v>512499.95999999996</v>
      </c>
      <c r="R101" s="60">
        <f>#N/A</f>
        <v>512499.95999999996</v>
      </c>
      <c r="S101" s="60">
        <f>#N/A</f>
        <v>512499.95999999996</v>
      </c>
      <c r="T101" s="42">
        <v>43829</v>
      </c>
      <c r="U101" s="36" t="s">
        <v>184</v>
      </c>
      <c r="V101" s="4">
        <v>4642281.66</v>
      </c>
      <c r="W101" s="4">
        <v>122059.2</v>
      </c>
      <c r="X101" s="4" t="s">
        <v>320</v>
      </c>
      <c r="Y101" s="4" t="s">
        <v>318</v>
      </c>
    </row>
    <row r="102" spans="1:22" s="20" customFormat="1" ht="13.5">
      <c r="A102" s="32">
        <f>#N/A</f>
        <v>64</v>
      </c>
      <c r="B102" s="22" t="s">
        <v>81</v>
      </c>
      <c r="C102" s="23">
        <v>1988</v>
      </c>
      <c r="D102" s="24" t="s">
        <v>182</v>
      </c>
      <c r="E102" s="24" t="s">
        <v>183</v>
      </c>
      <c r="F102" s="24">
        <v>9</v>
      </c>
      <c r="G102" s="24">
        <v>7</v>
      </c>
      <c r="H102" s="6">
        <v>7</v>
      </c>
      <c r="I102" s="24">
        <v>15510.01</v>
      </c>
      <c r="J102" s="24">
        <v>13609.84</v>
      </c>
      <c r="K102" s="24">
        <v>11324.84</v>
      </c>
      <c r="L102" s="24">
        <v>728</v>
      </c>
      <c r="M102" s="25">
        <v>14573009.36</v>
      </c>
      <c r="N102" s="25">
        <v>475683.11</v>
      </c>
      <c r="O102" s="25">
        <f>#N/A</f>
        <v>4371902.807999999</v>
      </c>
      <c r="P102" s="25"/>
      <c r="Q102" s="25">
        <f>#N/A</f>
        <v>3400368.850666667</v>
      </c>
      <c r="R102" s="25">
        <f>#N/A</f>
        <v>3400368.850666667</v>
      </c>
      <c r="S102" s="25">
        <f>#N/A</f>
        <v>3400368.850666667</v>
      </c>
      <c r="T102" s="26">
        <v>43829</v>
      </c>
      <c r="U102" s="24" t="s">
        <v>184</v>
      </c>
      <c r="V102" s="90"/>
    </row>
    <row r="103" spans="1:22" s="20" customFormat="1" ht="13.5">
      <c r="A103" s="32">
        <f>#N/A</f>
        <v>65</v>
      </c>
      <c r="B103" s="22" t="s">
        <v>82</v>
      </c>
      <c r="C103" s="23">
        <v>1991</v>
      </c>
      <c r="D103" s="24" t="s">
        <v>182</v>
      </c>
      <c r="E103" s="24" t="s">
        <v>183</v>
      </c>
      <c r="F103" s="24">
        <v>9</v>
      </c>
      <c r="G103" s="24">
        <v>5</v>
      </c>
      <c r="H103" s="6">
        <v>5</v>
      </c>
      <c r="I103" s="24">
        <v>13604.98</v>
      </c>
      <c r="J103" s="24">
        <v>10434.1</v>
      </c>
      <c r="K103" s="24">
        <v>9580.77</v>
      </c>
      <c r="L103" s="24">
        <v>487</v>
      </c>
      <c r="M103" s="25">
        <v>10294816.68</v>
      </c>
      <c r="N103" s="25">
        <v>339326.7</v>
      </c>
      <c r="O103" s="25">
        <f>#N/A</f>
        <v>3088445.0039999997</v>
      </c>
      <c r="P103" s="25"/>
      <c r="Q103" s="25">
        <f>#N/A</f>
        <v>2402123.892</v>
      </c>
      <c r="R103" s="25">
        <f>#N/A</f>
        <v>2402123.892</v>
      </c>
      <c r="S103" s="25">
        <f>#N/A</f>
        <v>2402123.892</v>
      </c>
      <c r="T103" s="26">
        <v>43829</v>
      </c>
      <c r="U103" s="24" t="s">
        <v>184</v>
      </c>
      <c r="V103" s="90"/>
    </row>
    <row r="104" spans="1:22" ht="15" customHeight="1">
      <c r="A104" s="531" t="s">
        <v>23</v>
      </c>
      <c r="B104" s="532"/>
      <c r="C104" s="8" t="s">
        <v>261</v>
      </c>
      <c r="D104" s="8" t="s">
        <v>261</v>
      </c>
      <c r="E104" s="6" t="s">
        <v>261</v>
      </c>
      <c r="F104" s="8" t="s">
        <v>261</v>
      </c>
      <c r="G104" s="8" t="s">
        <v>261</v>
      </c>
      <c r="H104" s="10">
        <f>#N/A</f>
        <v>33</v>
      </c>
      <c r="I104" s="10">
        <f>#N/A</f>
        <v>82183.29</v>
      </c>
      <c r="J104" s="10">
        <f>#N/A</f>
        <v>67908.96</v>
      </c>
      <c r="K104" s="10">
        <f>#N/A</f>
        <v>58775.92</v>
      </c>
      <c r="L104" s="10">
        <f>#N/A</f>
        <v>3483</v>
      </c>
      <c r="M104" s="10">
        <f>#N/A</f>
        <v>71432331.13999999</v>
      </c>
      <c r="N104" s="10">
        <f>#N/A</f>
        <v>2118169.95</v>
      </c>
      <c r="O104" s="10">
        <f>#N/A</f>
        <v>21429699.341999996</v>
      </c>
      <c r="P104" s="10"/>
      <c r="Q104" s="10">
        <f>#N/A</f>
        <v>16667543.932666665</v>
      </c>
      <c r="R104" s="10">
        <f>#N/A</f>
        <v>16667543.932666665</v>
      </c>
      <c r="S104" s="10">
        <f>#N/A</f>
        <v>16667543.932666665</v>
      </c>
      <c r="T104" s="6" t="s">
        <v>261</v>
      </c>
      <c r="U104" s="6" t="s">
        <v>261</v>
      </c>
      <c r="V104" s="91"/>
    </row>
    <row r="105" spans="1:22" s="15" customFormat="1" ht="13.5">
      <c r="A105" s="15" t="s">
        <v>34</v>
      </c>
      <c r="C105" s="13" t="s">
        <v>261</v>
      </c>
      <c r="D105" s="13" t="s">
        <v>261</v>
      </c>
      <c r="E105" s="12" t="s">
        <v>261</v>
      </c>
      <c r="F105" s="13" t="s">
        <v>261</v>
      </c>
      <c r="G105" s="13" t="s">
        <v>261</v>
      </c>
      <c r="H105" s="12">
        <f>H104+H95+H87</f>
        <v>62</v>
      </c>
      <c r="I105" s="12">
        <f>I104+I95+I87</f>
        <v>147558.68</v>
      </c>
      <c r="J105" s="12">
        <f>J104+J95+J87</f>
        <v>114111.98999999999</v>
      </c>
      <c r="K105" s="12">
        <f>K104+K95+K87</f>
        <v>102170.41</v>
      </c>
      <c r="L105" s="14">
        <f>L104+L95+L87</f>
        <v>6628</v>
      </c>
      <c r="M105" s="14">
        <f>#N/A</f>
        <v>106642572.30999999</v>
      </c>
      <c r="N105" s="14">
        <f>#N/A</f>
        <v>3127938.43</v>
      </c>
      <c r="O105" s="14">
        <f>#N/A</f>
        <v>31992771.692999996</v>
      </c>
      <c r="P105" s="14">
        <f>#N/A</f>
        <v>0</v>
      </c>
      <c r="Q105" s="14">
        <f>#N/A</f>
        <v>24883266.87233333</v>
      </c>
      <c r="R105" s="14">
        <f>#N/A</f>
        <v>24883266.87233333</v>
      </c>
      <c r="S105" s="14">
        <f>#N/A</f>
        <v>24883266.87233333</v>
      </c>
      <c r="T105" s="12" t="s">
        <v>261</v>
      </c>
      <c r="U105" s="12" t="s">
        <v>261</v>
      </c>
      <c r="V105" s="94"/>
    </row>
    <row r="106" spans="1:22" s="15" customFormat="1" ht="13.5">
      <c r="A106" s="538" t="s">
        <v>294</v>
      </c>
      <c r="B106" s="539"/>
      <c r="C106" s="539"/>
      <c r="D106" s="539"/>
      <c r="E106" s="539"/>
      <c r="F106" s="539"/>
      <c r="G106" s="539"/>
      <c r="H106" s="539"/>
      <c r="I106" s="539"/>
      <c r="J106" s="539"/>
      <c r="K106" s="539"/>
      <c r="L106" s="539"/>
      <c r="M106" s="539"/>
      <c r="N106" s="539"/>
      <c r="O106" s="539"/>
      <c r="P106" s="539"/>
      <c r="Q106" s="539"/>
      <c r="R106" s="539"/>
      <c r="S106" s="539"/>
      <c r="T106" s="539"/>
      <c r="U106" s="540"/>
      <c r="V106" s="92"/>
    </row>
    <row r="107" spans="1:22" s="15" customFormat="1" ht="13.5">
      <c r="A107" s="542" t="s">
        <v>295</v>
      </c>
      <c r="B107" s="543"/>
      <c r="C107" s="543"/>
      <c r="D107" s="543"/>
      <c r="E107" s="544"/>
      <c r="F107" s="530"/>
      <c r="G107" s="530"/>
      <c r="H107" s="530"/>
      <c r="I107" s="530"/>
      <c r="J107" s="530"/>
      <c r="K107" s="530"/>
      <c r="L107" s="530"/>
      <c r="M107" s="530"/>
      <c r="N107" s="530"/>
      <c r="O107" s="530"/>
      <c r="P107" s="530"/>
      <c r="Q107" s="530"/>
      <c r="R107" s="530"/>
      <c r="S107" s="530"/>
      <c r="T107" s="530"/>
      <c r="U107" s="530"/>
      <c r="V107" s="92"/>
    </row>
    <row r="108" spans="1:24" s="15" customFormat="1" ht="17.25" customHeight="1">
      <c r="A108" s="34">
        <f>A103+1</f>
        <v>66</v>
      </c>
      <c r="B108" s="53" t="s">
        <v>296</v>
      </c>
      <c r="C108" s="37">
        <v>1985</v>
      </c>
      <c r="D108" s="41"/>
      <c r="E108" s="36" t="s">
        <v>268</v>
      </c>
      <c r="F108" s="37">
        <v>10</v>
      </c>
      <c r="G108" s="37">
        <v>1</v>
      </c>
      <c r="H108" s="57">
        <v>1</v>
      </c>
      <c r="I108" s="41">
        <v>2881.2</v>
      </c>
      <c r="J108" s="41">
        <v>2881.2</v>
      </c>
      <c r="K108" s="41">
        <v>2670.1</v>
      </c>
      <c r="L108" s="37">
        <v>129</v>
      </c>
      <c r="M108" s="71"/>
      <c r="N108" s="71"/>
      <c r="O108" s="60">
        <f>M108*30/100</f>
        <v>0</v>
      </c>
      <c r="P108" s="60"/>
      <c r="Q108" s="60">
        <f>(M108-O108)/3</f>
        <v>0</v>
      </c>
      <c r="R108" s="60">
        <f>Q108</f>
        <v>0</v>
      </c>
      <c r="S108" s="60">
        <f>R108</f>
        <v>0</v>
      </c>
      <c r="T108" s="42">
        <v>43829</v>
      </c>
      <c r="U108" s="36" t="s">
        <v>184</v>
      </c>
      <c r="V108" s="545" t="s">
        <v>321</v>
      </c>
      <c r="W108" s="546"/>
      <c r="X108" s="546"/>
    </row>
    <row r="109" spans="1:22" s="15" customFormat="1" ht="13.5">
      <c r="A109" s="537" t="s">
        <v>23</v>
      </c>
      <c r="B109" s="537"/>
      <c r="C109" s="64" t="s">
        <v>261</v>
      </c>
      <c r="D109" s="83" t="s">
        <v>261</v>
      </c>
      <c r="E109" s="83" t="s">
        <v>261</v>
      </c>
      <c r="F109" s="64" t="s">
        <v>261</v>
      </c>
      <c r="G109" s="64" t="s">
        <v>261</v>
      </c>
      <c r="H109" s="6">
        <v>1</v>
      </c>
      <c r="I109" s="5">
        <f>SUM(I108:I108)</f>
        <v>2881.2</v>
      </c>
      <c r="J109" s="5">
        <f>SUM(J108:J108)</f>
        <v>2881.2</v>
      </c>
      <c r="K109" s="5">
        <f>SUM(K108:K108)</f>
        <v>2670.1</v>
      </c>
      <c r="L109" s="68">
        <f>SUM(L108:L108)</f>
        <v>129</v>
      </c>
      <c r="M109" s="10">
        <f>M108</f>
        <v>0</v>
      </c>
      <c r="N109" s="10">
        <f>N108</f>
        <v>0</v>
      </c>
      <c r="O109" s="10">
        <f>M109*30/100</f>
        <v>0</v>
      </c>
      <c r="P109" s="10"/>
      <c r="Q109" s="10">
        <f>(M109-O109)/3</f>
        <v>0</v>
      </c>
      <c r="R109" s="10">
        <f>Q109</f>
        <v>0</v>
      </c>
      <c r="S109" s="10">
        <f>R109</f>
        <v>0</v>
      </c>
      <c r="T109" s="67" t="s">
        <v>261</v>
      </c>
      <c r="U109" s="67" t="s">
        <v>261</v>
      </c>
      <c r="V109" s="93"/>
    </row>
    <row r="110" spans="1:22" s="15" customFormat="1" ht="13.5">
      <c r="A110" s="541" t="s">
        <v>297</v>
      </c>
      <c r="B110" s="541"/>
      <c r="C110" s="541"/>
      <c r="D110" s="81" t="s">
        <v>261</v>
      </c>
      <c r="E110" s="81" t="s">
        <v>261</v>
      </c>
      <c r="F110" s="69" t="s">
        <v>261</v>
      </c>
      <c r="G110" s="69" t="s">
        <v>261</v>
      </c>
      <c r="H110" s="6">
        <v>1</v>
      </c>
      <c r="I110" s="80">
        <f>I109</f>
        <v>2881.2</v>
      </c>
      <c r="J110" s="80">
        <f>#N/A</f>
        <v>2881.2</v>
      </c>
      <c r="K110" s="80">
        <f>#N/A</f>
        <v>2670.1</v>
      </c>
      <c r="L110" s="80">
        <f>#N/A</f>
        <v>129</v>
      </c>
      <c r="M110" s="80">
        <f>M109</f>
        <v>0</v>
      </c>
      <c r="N110" s="80">
        <f>N109</f>
        <v>0</v>
      </c>
      <c r="O110" s="80">
        <f>#N/A</f>
        <v>0</v>
      </c>
      <c r="P110" s="80"/>
      <c r="Q110" s="80">
        <f>#N/A</f>
        <v>0</v>
      </c>
      <c r="R110" s="80">
        <f>#N/A</f>
        <v>0</v>
      </c>
      <c r="S110" s="80">
        <f>#N/A</f>
        <v>0</v>
      </c>
      <c r="T110" s="80" t="str">
        <f>#N/A</f>
        <v>х</v>
      </c>
      <c r="U110" s="80" t="str">
        <f>#N/A</f>
        <v>х</v>
      </c>
      <c r="V110" s="96"/>
    </row>
    <row r="111" spans="1:22" ht="15" customHeight="1">
      <c r="A111" s="373" t="s">
        <v>35</v>
      </c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5"/>
      <c r="V111" s="88"/>
    </row>
    <row r="112" spans="1:22" ht="13.5">
      <c r="A112" s="376" t="s">
        <v>36</v>
      </c>
      <c r="B112" s="377"/>
      <c r="C112" s="377"/>
      <c r="D112" s="377"/>
      <c r="E112" s="378"/>
      <c r="F112" s="370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  <c r="Q112" s="371"/>
      <c r="R112" s="371"/>
      <c r="S112" s="371"/>
      <c r="T112" s="371"/>
      <c r="U112" s="372"/>
      <c r="V112" s="91"/>
    </row>
    <row r="113" spans="1:22" s="20" customFormat="1" ht="13.5">
      <c r="A113" s="58">
        <f>A108+1</f>
        <v>67</v>
      </c>
      <c r="B113" s="22" t="s">
        <v>83</v>
      </c>
      <c r="C113" s="23">
        <v>1988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1</v>
      </c>
      <c r="I113" s="24">
        <v>2595.6</v>
      </c>
      <c r="J113" s="24">
        <v>2595.6</v>
      </c>
      <c r="K113" s="24">
        <v>2018.6</v>
      </c>
      <c r="L113" s="24">
        <v>83</v>
      </c>
      <c r="M113" s="25">
        <f>2079641.89</f>
        <v>2079641.89</v>
      </c>
      <c r="N113" s="25">
        <v>67594.73</v>
      </c>
      <c r="O113" s="25">
        <f>#N/A</f>
        <v>623892.5669999999</v>
      </c>
      <c r="P113" s="25"/>
      <c r="Q113" s="25">
        <f>#N/A</f>
        <v>485249.7743333333</v>
      </c>
      <c r="R113" s="25">
        <f>#N/A</f>
        <v>485249.7743333333</v>
      </c>
      <c r="S113" s="25">
        <f>#N/A</f>
        <v>485249.7743333333</v>
      </c>
      <c r="T113" s="26">
        <v>43829</v>
      </c>
      <c r="U113" s="24" t="s">
        <v>184</v>
      </c>
      <c r="V113" s="90"/>
    </row>
    <row r="114" spans="1:22" s="20" customFormat="1" ht="13.5">
      <c r="A114" s="58">
        <f>#N/A</f>
        <v>68</v>
      </c>
      <c r="B114" s="22" t="s">
        <v>84</v>
      </c>
      <c r="C114" s="23">
        <v>1991</v>
      </c>
      <c r="D114" s="24" t="s">
        <v>182</v>
      </c>
      <c r="E114" s="24" t="s">
        <v>183</v>
      </c>
      <c r="F114" s="24">
        <v>9</v>
      </c>
      <c r="G114" s="24">
        <v>1</v>
      </c>
      <c r="H114" s="6">
        <v>1</v>
      </c>
      <c r="I114" s="24">
        <v>2675.2</v>
      </c>
      <c r="J114" s="24">
        <v>2675.2</v>
      </c>
      <c r="K114" s="24">
        <v>2024.6</v>
      </c>
      <c r="L114" s="24">
        <v>91</v>
      </c>
      <c r="M114" s="25">
        <f>2112589.4</f>
        <v>2112589.4</v>
      </c>
      <c r="N114" s="25">
        <v>65143.08</v>
      </c>
      <c r="O114" s="25">
        <f>#N/A</f>
        <v>633776.82</v>
      </c>
      <c r="P114" s="25"/>
      <c r="Q114" s="25">
        <f>#N/A</f>
        <v>492937.5266666667</v>
      </c>
      <c r="R114" s="25">
        <f>#N/A</f>
        <v>492937.5266666667</v>
      </c>
      <c r="S114" s="25">
        <f>#N/A</f>
        <v>492937.5266666667</v>
      </c>
      <c r="T114" s="26">
        <v>43829</v>
      </c>
      <c r="U114" s="24" t="s">
        <v>184</v>
      </c>
      <c r="V114" s="90"/>
    </row>
    <row r="115" spans="1:22" s="20" customFormat="1" ht="13.5">
      <c r="A115" s="58">
        <f>#N/A</f>
        <v>69</v>
      </c>
      <c r="B115" s="22" t="s">
        <v>85</v>
      </c>
      <c r="C115" s="23">
        <v>1984</v>
      </c>
      <c r="D115" s="24" t="s">
        <v>182</v>
      </c>
      <c r="E115" s="24" t="s">
        <v>183</v>
      </c>
      <c r="F115" s="24" t="s">
        <v>197</v>
      </c>
      <c r="G115" s="24">
        <v>5</v>
      </c>
      <c r="H115" s="6">
        <v>3</v>
      </c>
      <c r="I115" s="24">
        <v>10338.7</v>
      </c>
      <c r="J115" s="24">
        <v>10338.7</v>
      </c>
      <c r="K115" s="24">
        <v>7768.2</v>
      </c>
      <c r="L115" s="24">
        <v>281</v>
      </c>
      <c r="M115" s="25">
        <v>6036380.61</v>
      </c>
      <c r="N115" s="25">
        <v>195429.24</v>
      </c>
      <c r="O115" s="25">
        <f>#N/A</f>
        <v>1810914.1830000002</v>
      </c>
      <c r="P115" s="25"/>
      <c r="Q115" s="25">
        <f>#N/A</f>
        <v>1408488.8090000001</v>
      </c>
      <c r="R115" s="25">
        <f>#N/A</f>
        <v>1408488.8090000001</v>
      </c>
      <c r="S115" s="25">
        <f>#N/A</f>
        <v>1408488.8090000001</v>
      </c>
      <c r="T115" s="26">
        <v>43829</v>
      </c>
      <c r="U115" s="24" t="s">
        <v>184</v>
      </c>
      <c r="V115" s="90"/>
    </row>
    <row r="116" spans="1:22" s="20" customFormat="1" ht="13.5">
      <c r="A116" s="58">
        <f>#N/A</f>
        <v>70</v>
      </c>
      <c r="B116" s="22" t="s">
        <v>86</v>
      </c>
      <c r="C116" s="23">
        <v>1987</v>
      </c>
      <c r="D116" s="24" t="s">
        <v>182</v>
      </c>
      <c r="E116" s="24" t="s">
        <v>183</v>
      </c>
      <c r="F116" s="24" t="s">
        <v>197</v>
      </c>
      <c r="G116" s="24">
        <v>5</v>
      </c>
      <c r="H116" s="6">
        <v>3</v>
      </c>
      <c r="I116" s="24">
        <v>10258.4</v>
      </c>
      <c r="J116" s="24">
        <v>10258.4</v>
      </c>
      <c r="K116" s="24">
        <v>7683.1</v>
      </c>
      <c r="L116" s="24">
        <v>330</v>
      </c>
      <c r="M116" s="25">
        <v>5981712.97</v>
      </c>
      <c r="N116" s="25">
        <v>195429.24</v>
      </c>
      <c r="O116" s="25">
        <f>#N/A</f>
        <v>1794513.8909999998</v>
      </c>
      <c r="P116" s="25"/>
      <c r="Q116" s="25">
        <f>#N/A</f>
        <v>1395733.0263333332</v>
      </c>
      <c r="R116" s="25">
        <f>#N/A</f>
        <v>1395733.0263333332</v>
      </c>
      <c r="S116" s="25">
        <f>#N/A</f>
        <v>1395733.0263333332</v>
      </c>
      <c r="T116" s="26">
        <v>43829</v>
      </c>
      <c r="U116" s="24" t="s">
        <v>184</v>
      </c>
      <c r="V116" s="90"/>
    </row>
    <row r="117" spans="1:22" s="20" customFormat="1" ht="13.5">
      <c r="A117" s="58">
        <f>#N/A</f>
        <v>71</v>
      </c>
      <c r="B117" s="22" t="s">
        <v>87</v>
      </c>
      <c r="C117" s="23">
        <v>1993</v>
      </c>
      <c r="D117" s="24" t="s">
        <v>182</v>
      </c>
      <c r="E117" s="24" t="s">
        <v>183</v>
      </c>
      <c r="F117" s="24">
        <v>9</v>
      </c>
      <c r="G117" s="24">
        <v>2</v>
      </c>
      <c r="H117" s="6">
        <v>2</v>
      </c>
      <c r="I117" s="24">
        <v>5437.1</v>
      </c>
      <c r="J117" s="24">
        <v>5437.1</v>
      </c>
      <c r="K117" s="24">
        <v>3799.5</v>
      </c>
      <c r="L117" s="24">
        <v>151</v>
      </c>
      <c r="M117" s="25">
        <v>4132901.12</v>
      </c>
      <c r="N117" s="25">
        <v>130286.16</v>
      </c>
      <c r="O117" s="25">
        <f>#N/A</f>
        <v>1239870.3360000001</v>
      </c>
      <c r="P117" s="25"/>
      <c r="Q117" s="25">
        <f>#N/A</f>
        <v>964343.5946666667</v>
      </c>
      <c r="R117" s="25">
        <f>#N/A</f>
        <v>964343.5946666667</v>
      </c>
      <c r="S117" s="25">
        <f>#N/A</f>
        <v>964343.5946666667</v>
      </c>
      <c r="T117" s="26">
        <v>43829</v>
      </c>
      <c r="U117" s="24" t="s">
        <v>184</v>
      </c>
      <c r="V117" s="90"/>
    </row>
    <row r="118" spans="1:22" s="20" customFormat="1" ht="13.5">
      <c r="A118" s="58">
        <f>#N/A</f>
        <v>72</v>
      </c>
      <c r="B118" s="22" t="s">
        <v>88</v>
      </c>
      <c r="C118" s="23">
        <v>1991</v>
      </c>
      <c r="D118" s="24" t="s">
        <v>182</v>
      </c>
      <c r="E118" s="24" t="s">
        <v>183</v>
      </c>
      <c r="F118" s="24">
        <v>9</v>
      </c>
      <c r="G118" s="24">
        <v>2</v>
      </c>
      <c r="H118" s="6">
        <v>2</v>
      </c>
      <c r="I118" s="24">
        <v>5352.7</v>
      </c>
      <c r="J118" s="24">
        <v>5352.7</v>
      </c>
      <c r="K118" s="24">
        <v>4000.7</v>
      </c>
      <c r="L118" s="24">
        <v>183</v>
      </c>
      <c r="M118" s="25">
        <v>4210501.96</v>
      </c>
      <c r="N118" s="25">
        <v>130286.16</v>
      </c>
      <c r="O118" s="25">
        <f>#N/A</f>
        <v>1263150.588</v>
      </c>
      <c r="P118" s="25"/>
      <c r="Q118" s="25">
        <f>#N/A</f>
        <v>982450.4573333333</v>
      </c>
      <c r="R118" s="25">
        <f>#N/A</f>
        <v>982450.4573333333</v>
      </c>
      <c r="S118" s="25">
        <f>#N/A</f>
        <v>982450.4573333333</v>
      </c>
      <c r="T118" s="26">
        <v>43829</v>
      </c>
      <c r="U118" s="24" t="s">
        <v>184</v>
      </c>
      <c r="V118" s="90"/>
    </row>
    <row r="119" spans="1:22" s="20" customFormat="1" ht="13.5">
      <c r="A119" s="58">
        <f>#N/A</f>
        <v>73</v>
      </c>
      <c r="B119" s="22" t="s">
        <v>89</v>
      </c>
      <c r="C119" s="23">
        <v>1988</v>
      </c>
      <c r="D119" s="24" t="s">
        <v>182</v>
      </c>
      <c r="E119" s="24" t="s">
        <v>183</v>
      </c>
      <c r="F119" s="24">
        <v>9</v>
      </c>
      <c r="G119" s="24">
        <v>2</v>
      </c>
      <c r="H119" s="6">
        <v>2</v>
      </c>
      <c r="I119" s="24">
        <v>5608.1</v>
      </c>
      <c r="J119" s="24">
        <v>5608.1</v>
      </c>
      <c r="K119" s="24">
        <v>4407.4</v>
      </c>
      <c r="L119" s="24">
        <v>177</v>
      </c>
      <c r="M119" s="25">
        <v>4181000.03</v>
      </c>
      <c r="N119" s="25">
        <v>135730.68</v>
      </c>
      <c r="O119" s="25">
        <f>#N/A</f>
        <v>1254300.0089999998</v>
      </c>
      <c r="P119" s="25"/>
      <c r="Q119" s="25">
        <f>#N/A</f>
        <v>975566.6736666666</v>
      </c>
      <c r="R119" s="25">
        <f>#N/A</f>
        <v>975566.6736666666</v>
      </c>
      <c r="S119" s="25">
        <f>#N/A</f>
        <v>975566.6736666666</v>
      </c>
      <c r="T119" s="26">
        <v>43829</v>
      </c>
      <c r="U119" s="24" t="s">
        <v>184</v>
      </c>
      <c r="V119" s="90"/>
    </row>
    <row r="120" spans="1:22" ht="15" customHeight="1">
      <c r="A120" s="531" t="s">
        <v>23</v>
      </c>
      <c r="B120" s="532"/>
      <c r="C120" s="8" t="s">
        <v>261</v>
      </c>
      <c r="D120" s="8" t="s">
        <v>261</v>
      </c>
      <c r="E120" s="6" t="s">
        <v>261</v>
      </c>
      <c r="F120" s="8" t="s">
        <v>261</v>
      </c>
      <c r="G120" s="8" t="s">
        <v>261</v>
      </c>
      <c r="H120" s="6">
        <f>#N/A</f>
        <v>14</v>
      </c>
      <c r="I120" s="6">
        <f>#N/A</f>
        <v>42265.799999999996</v>
      </c>
      <c r="J120" s="6">
        <f>#N/A</f>
        <v>42265.799999999996</v>
      </c>
      <c r="K120" s="6">
        <f>#N/A</f>
        <v>31702.1</v>
      </c>
      <c r="L120" s="6">
        <f>#N/A</f>
        <v>1296</v>
      </c>
      <c r="M120" s="10">
        <f>#N/A</f>
        <v>28734727.980000004</v>
      </c>
      <c r="N120" s="10">
        <f>#N/A</f>
        <v>919899.29</v>
      </c>
      <c r="O120" s="10">
        <f>#N/A</f>
        <v>8620418.394000001</v>
      </c>
      <c r="P120" s="10"/>
      <c r="Q120" s="10">
        <f>#N/A</f>
        <v>6704769.862000001</v>
      </c>
      <c r="R120" s="10">
        <f>#N/A</f>
        <v>6704769.862000001</v>
      </c>
      <c r="S120" s="10">
        <f>#N/A</f>
        <v>6704769.862000001</v>
      </c>
      <c r="T120" s="6" t="s">
        <v>261</v>
      </c>
      <c r="U120" s="6" t="s">
        <v>261</v>
      </c>
      <c r="V120" s="91"/>
    </row>
    <row r="121" spans="1:22" s="15" customFormat="1" ht="15" customHeight="1">
      <c r="A121" s="533" t="s">
        <v>37</v>
      </c>
      <c r="B121" s="534"/>
      <c r="C121" s="13" t="s">
        <v>261</v>
      </c>
      <c r="D121" s="13" t="s">
        <v>261</v>
      </c>
      <c r="E121" s="12" t="s">
        <v>261</v>
      </c>
      <c r="F121" s="13" t="s">
        <v>261</v>
      </c>
      <c r="G121" s="13" t="s">
        <v>261</v>
      </c>
      <c r="H121" s="12">
        <f>H120</f>
        <v>14</v>
      </c>
      <c r="I121" s="12">
        <f>I120</f>
        <v>42265.799999999996</v>
      </c>
      <c r="J121" s="12">
        <f>J120</f>
        <v>42265.799999999996</v>
      </c>
      <c r="K121" s="12">
        <f>K120</f>
        <v>31702.1</v>
      </c>
      <c r="L121" s="12">
        <f>L120</f>
        <v>1296</v>
      </c>
      <c r="M121" s="14">
        <f>#N/A</f>
        <v>28734727.980000004</v>
      </c>
      <c r="N121" s="12">
        <f>#N/A</f>
        <v>919899.29</v>
      </c>
      <c r="O121" s="14">
        <f>#N/A</f>
        <v>8620418.394000001</v>
      </c>
      <c r="P121" s="14">
        <f>#N/A</f>
        <v>0</v>
      </c>
      <c r="Q121" s="14">
        <f>#N/A</f>
        <v>6704769.862000001</v>
      </c>
      <c r="R121" s="14">
        <f>#N/A</f>
        <v>6704769.862000001</v>
      </c>
      <c r="S121" s="14">
        <f>#N/A</f>
        <v>6704769.862000001</v>
      </c>
      <c r="T121" s="12" t="s">
        <v>261</v>
      </c>
      <c r="U121" s="12" t="s">
        <v>261</v>
      </c>
      <c r="V121" s="94"/>
    </row>
    <row r="122" spans="1:22" ht="15" customHeight="1">
      <c r="A122" s="373" t="s">
        <v>38</v>
      </c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/>
      <c r="R122" s="374"/>
      <c r="S122" s="374"/>
      <c r="T122" s="374"/>
      <c r="U122" s="375"/>
      <c r="V122" s="88"/>
    </row>
    <row r="123" spans="1:22" ht="13.5">
      <c r="A123" s="376" t="s">
        <v>39</v>
      </c>
      <c r="B123" s="377"/>
      <c r="C123" s="377"/>
      <c r="D123" s="377"/>
      <c r="E123" s="378"/>
      <c r="F123" s="370"/>
      <c r="G123" s="371"/>
      <c r="H123" s="371"/>
      <c r="I123" s="371"/>
      <c r="J123" s="371"/>
      <c r="K123" s="371"/>
      <c r="L123" s="371"/>
      <c r="M123" s="371"/>
      <c r="N123" s="371"/>
      <c r="O123" s="371"/>
      <c r="P123" s="371"/>
      <c r="Q123" s="371"/>
      <c r="R123" s="371"/>
      <c r="S123" s="371"/>
      <c r="T123" s="371"/>
      <c r="U123" s="372"/>
      <c r="V123" s="91"/>
    </row>
    <row r="124" spans="1:22" s="20" customFormat="1" ht="13.5">
      <c r="A124" s="58">
        <f>A119+1</f>
        <v>74</v>
      </c>
      <c r="B124" s="22" t="s">
        <v>90</v>
      </c>
      <c r="C124" s="23">
        <v>1982</v>
      </c>
      <c r="D124" s="24" t="s">
        <v>182</v>
      </c>
      <c r="E124" s="24" t="s">
        <v>188</v>
      </c>
      <c r="F124" s="24">
        <v>9</v>
      </c>
      <c r="G124" s="24">
        <v>1</v>
      </c>
      <c r="H124" s="6">
        <v>1</v>
      </c>
      <c r="I124" s="24">
        <v>3264.3</v>
      </c>
      <c r="J124" s="24">
        <v>2219.6</v>
      </c>
      <c r="K124" s="24">
        <v>2030.2</v>
      </c>
      <c r="L124" s="24">
        <v>95</v>
      </c>
      <c r="M124" s="25">
        <f>2101585.48</f>
        <v>2101585.48</v>
      </c>
      <c r="N124" s="25">
        <v>67954.73</v>
      </c>
      <c r="O124" s="25">
        <f>M124*30/100</f>
        <v>630475.644</v>
      </c>
      <c r="P124" s="25"/>
      <c r="Q124" s="25">
        <f>#N/A</f>
        <v>490369.9453333334</v>
      </c>
      <c r="R124" s="25">
        <f>#N/A</f>
        <v>490369.9453333334</v>
      </c>
      <c r="S124" s="25">
        <f>#N/A</f>
        <v>490369.9453333334</v>
      </c>
      <c r="T124" s="26">
        <v>43829</v>
      </c>
      <c r="U124" s="24" t="s">
        <v>184</v>
      </c>
      <c r="V124" s="90"/>
    </row>
    <row r="125" spans="1:22" s="20" customFormat="1" ht="13.5">
      <c r="A125" s="58">
        <f>A124+1</f>
        <v>75</v>
      </c>
      <c r="B125" s="22" t="s">
        <v>91</v>
      </c>
      <c r="C125" s="23">
        <v>1997</v>
      </c>
      <c r="D125" s="24" t="s">
        <v>182</v>
      </c>
      <c r="E125" s="24" t="s">
        <v>183</v>
      </c>
      <c r="F125" s="24">
        <v>9</v>
      </c>
      <c r="G125" s="24">
        <v>1</v>
      </c>
      <c r="H125" s="6">
        <v>1</v>
      </c>
      <c r="I125" s="24">
        <v>3122.9</v>
      </c>
      <c r="J125" s="24">
        <v>2217</v>
      </c>
      <c r="K125" s="24">
        <v>2087.3</v>
      </c>
      <c r="L125" s="24">
        <v>107</v>
      </c>
      <c r="M125" s="25">
        <f>2099367.19</f>
        <v>2099367.19</v>
      </c>
      <c r="N125" s="25">
        <v>67954.73</v>
      </c>
      <c r="O125" s="25">
        <f>M125*30/100</f>
        <v>629810.157</v>
      </c>
      <c r="P125" s="25"/>
      <c r="Q125" s="25">
        <f>#N/A</f>
        <v>489852.34433333325</v>
      </c>
      <c r="R125" s="25">
        <f>#N/A</f>
        <v>489852.34433333325</v>
      </c>
      <c r="S125" s="25">
        <f>#N/A</f>
        <v>489852.34433333325</v>
      </c>
      <c r="T125" s="26">
        <v>43829</v>
      </c>
      <c r="U125" s="24" t="s">
        <v>184</v>
      </c>
      <c r="V125" s="90"/>
    </row>
    <row r="126" spans="1:22" s="20" customFormat="1" ht="13.5">
      <c r="A126" s="37">
        <f>A125+1</f>
        <v>76</v>
      </c>
      <c r="B126" s="35" t="s">
        <v>298</v>
      </c>
      <c r="C126" s="34">
        <v>1995</v>
      </c>
      <c r="D126" s="41"/>
      <c r="E126" s="41" t="s">
        <v>188</v>
      </c>
      <c r="F126" s="37">
        <v>9</v>
      </c>
      <c r="G126" s="37">
        <v>1</v>
      </c>
      <c r="H126" s="57">
        <v>1</v>
      </c>
      <c r="I126" s="29">
        <v>4294.5</v>
      </c>
      <c r="J126" s="29">
        <v>3229.2</v>
      </c>
      <c r="K126" s="29">
        <v>2388.5</v>
      </c>
      <c r="L126" s="37">
        <v>169</v>
      </c>
      <c r="M126" s="60">
        <v>2405345.04</v>
      </c>
      <c r="N126" s="60">
        <v>66534.3</v>
      </c>
      <c r="O126" s="60">
        <f>M126*30/100</f>
        <v>721603.512</v>
      </c>
      <c r="P126" s="60"/>
      <c r="Q126" s="60">
        <f>#N/A</f>
        <v>561247.176</v>
      </c>
      <c r="R126" s="60">
        <f>#N/A</f>
        <v>561247.176</v>
      </c>
      <c r="S126" s="60">
        <f>#N/A</f>
        <v>561247.176</v>
      </c>
      <c r="T126" s="42">
        <v>43829</v>
      </c>
      <c r="U126" s="36" t="s">
        <v>184</v>
      </c>
      <c r="V126" s="100"/>
    </row>
    <row r="127" spans="1:22" ht="15" customHeight="1">
      <c r="A127" s="531" t="s">
        <v>23</v>
      </c>
      <c r="B127" s="532"/>
      <c r="C127" s="8" t="s">
        <v>261</v>
      </c>
      <c r="D127" s="8" t="s">
        <v>261</v>
      </c>
      <c r="E127" s="6" t="s">
        <v>261</v>
      </c>
      <c r="F127" s="8" t="s">
        <v>261</v>
      </c>
      <c r="G127" s="8" t="s">
        <v>261</v>
      </c>
      <c r="H127" s="6">
        <f>#N/A</f>
        <v>3</v>
      </c>
      <c r="I127" s="6">
        <f>#N/A</f>
        <v>10681.7</v>
      </c>
      <c r="J127" s="6">
        <f>#N/A</f>
        <v>7665.8</v>
      </c>
      <c r="K127" s="6">
        <f>#N/A</f>
        <v>6506</v>
      </c>
      <c r="L127" s="6">
        <f>#N/A</f>
        <v>371</v>
      </c>
      <c r="M127" s="10">
        <f>#N/A</f>
        <v>6606297.71</v>
      </c>
      <c r="N127" s="10"/>
      <c r="O127" s="10">
        <f>M127*30/100</f>
        <v>1981889.313</v>
      </c>
      <c r="P127" s="10"/>
      <c r="Q127" s="10">
        <f>#N/A</f>
        <v>1541469.4656666666</v>
      </c>
      <c r="R127" s="10">
        <f>#N/A</f>
        <v>1541469.4656666666</v>
      </c>
      <c r="S127" s="10">
        <f>#N/A</f>
        <v>1541469.4656666666</v>
      </c>
      <c r="T127" s="6" t="s">
        <v>261</v>
      </c>
      <c r="U127" s="6" t="s">
        <v>261</v>
      </c>
      <c r="V127" s="91"/>
    </row>
    <row r="128" spans="1:22" s="15" customFormat="1" ht="15" customHeight="1">
      <c r="A128" s="533" t="s">
        <v>40</v>
      </c>
      <c r="B128" s="534"/>
      <c r="C128" s="13" t="s">
        <v>261</v>
      </c>
      <c r="D128" s="13" t="s">
        <v>261</v>
      </c>
      <c r="E128" s="12" t="s">
        <v>261</v>
      </c>
      <c r="F128" s="13" t="s">
        <v>261</v>
      </c>
      <c r="G128" s="13" t="s">
        <v>261</v>
      </c>
      <c r="H128" s="12">
        <f>H127</f>
        <v>3</v>
      </c>
      <c r="I128" s="12">
        <f>I127</f>
        <v>10681.7</v>
      </c>
      <c r="J128" s="12">
        <f>J127</f>
        <v>7665.8</v>
      </c>
      <c r="K128" s="12">
        <f>K127</f>
        <v>6506</v>
      </c>
      <c r="L128" s="12">
        <f>L127</f>
        <v>371</v>
      </c>
      <c r="M128" s="14">
        <f>#N/A</f>
        <v>6606297.71</v>
      </c>
      <c r="N128" s="12">
        <f>#N/A</f>
        <v>0</v>
      </c>
      <c r="O128" s="14">
        <f>#N/A</f>
        <v>1981889.313</v>
      </c>
      <c r="P128" s="12">
        <f>#N/A</f>
        <v>0</v>
      </c>
      <c r="Q128" s="14">
        <f>#N/A</f>
        <v>1541469.4656666666</v>
      </c>
      <c r="R128" s="14">
        <f>#N/A</f>
        <v>1541469.4656666666</v>
      </c>
      <c r="S128" s="14">
        <f>#N/A</f>
        <v>1541469.4656666666</v>
      </c>
      <c r="T128" s="12" t="s">
        <v>261</v>
      </c>
      <c r="U128" s="12" t="s">
        <v>261</v>
      </c>
      <c r="V128" s="94"/>
    </row>
    <row r="129" spans="1:22" s="15" customFormat="1" ht="15" customHeight="1">
      <c r="A129" s="548" t="s">
        <v>299</v>
      </c>
      <c r="B129" s="549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50"/>
      <c r="V129" s="97"/>
    </row>
    <row r="130" spans="1:22" s="15" customFormat="1" ht="15" customHeight="1">
      <c r="A130" s="551" t="s">
        <v>300</v>
      </c>
      <c r="B130" s="552"/>
      <c r="C130" s="553"/>
      <c r="D130" s="553"/>
      <c r="E130" s="554"/>
      <c r="F130" s="555"/>
      <c r="G130" s="555"/>
      <c r="H130" s="555"/>
      <c r="I130" s="555"/>
      <c r="J130" s="555"/>
      <c r="K130" s="555"/>
      <c r="L130" s="555"/>
      <c r="M130" s="530"/>
      <c r="N130" s="530"/>
      <c r="O130" s="530"/>
      <c r="P130" s="530"/>
      <c r="Q130" s="530"/>
      <c r="R130" s="530"/>
      <c r="S130" s="530"/>
      <c r="T130" s="530"/>
      <c r="U130" s="530"/>
      <c r="V130" s="92"/>
    </row>
    <row r="131" spans="1:23" s="15" customFormat="1" ht="15" customHeight="1">
      <c r="A131" s="31">
        <f>A126+1</f>
        <v>77</v>
      </c>
      <c r="B131" s="35" t="s">
        <v>301</v>
      </c>
      <c r="C131" s="34">
        <v>1991</v>
      </c>
      <c r="D131" s="41"/>
      <c r="E131" s="41" t="s">
        <v>188</v>
      </c>
      <c r="F131" s="37">
        <v>9</v>
      </c>
      <c r="G131" s="37">
        <v>4</v>
      </c>
      <c r="H131" s="57">
        <v>4</v>
      </c>
      <c r="I131" s="29">
        <v>10906.7</v>
      </c>
      <c r="J131" s="29">
        <v>8074.7</v>
      </c>
      <c r="K131" s="29">
        <v>7883.4</v>
      </c>
      <c r="L131" s="37">
        <v>331</v>
      </c>
      <c r="M131" s="71"/>
      <c r="N131" s="71"/>
      <c r="O131" s="60">
        <f>M131*30/100</f>
        <v>0</v>
      </c>
      <c r="P131" s="60"/>
      <c r="Q131" s="60">
        <f>#N/A</f>
        <v>0</v>
      </c>
      <c r="R131" s="60">
        <f>Q131</f>
        <v>0</v>
      </c>
      <c r="S131" s="60">
        <f>R131</f>
        <v>0</v>
      </c>
      <c r="T131" s="42">
        <v>43829</v>
      </c>
      <c r="U131" s="36" t="s">
        <v>184</v>
      </c>
      <c r="V131" s="535" t="s">
        <v>321</v>
      </c>
      <c r="W131" s="536"/>
    </row>
    <row r="132" spans="1:22" s="15" customFormat="1" ht="15" customHeight="1">
      <c r="A132" s="547" t="s">
        <v>23</v>
      </c>
      <c r="B132" s="547"/>
      <c r="C132" s="34" t="s">
        <v>261</v>
      </c>
      <c r="D132" s="30" t="s">
        <v>261</v>
      </c>
      <c r="E132" s="30" t="s">
        <v>261</v>
      </c>
      <c r="F132" s="34" t="s">
        <v>261</v>
      </c>
      <c r="G132" s="34" t="s">
        <v>261</v>
      </c>
      <c r="H132" s="57">
        <v>4</v>
      </c>
      <c r="I132" s="29">
        <f>SUM(I131:I131)</f>
        <v>10906.7</v>
      </c>
      <c r="J132" s="29">
        <f>SUM(J131:J131)</f>
        <v>8074.7</v>
      </c>
      <c r="K132" s="29">
        <f>SUM(K131:K131)</f>
        <v>7883.4</v>
      </c>
      <c r="L132" s="37">
        <f>SUM(L131:L131)</f>
        <v>331</v>
      </c>
      <c r="M132" s="60">
        <f>M131</f>
        <v>0</v>
      </c>
      <c r="N132" s="60"/>
      <c r="O132" s="60">
        <f>M132*30/100</f>
        <v>0</v>
      </c>
      <c r="P132" s="60"/>
      <c r="Q132" s="60">
        <f>#N/A</f>
        <v>0</v>
      </c>
      <c r="R132" s="60">
        <f>Q132</f>
        <v>0</v>
      </c>
      <c r="S132" s="60">
        <f>R132</f>
        <v>0</v>
      </c>
      <c r="T132" s="39" t="s">
        <v>261</v>
      </c>
      <c r="U132" s="39" t="s">
        <v>261</v>
      </c>
      <c r="V132" s="98"/>
    </row>
    <row r="133" spans="1:22" s="15" customFormat="1" ht="15" customHeight="1">
      <c r="A133" s="559" t="s">
        <v>302</v>
      </c>
      <c r="B133" s="559"/>
      <c r="C133" s="559"/>
      <c r="D133" s="47" t="s">
        <v>261</v>
      </c>
      <c r="E133" s="47" t="s">
        <v>261</v>
      </c>
      <c r="F133" s="48" t="s">
        <v>261</v>
      </c>
      <c r="G133" s="48" t="s">
        <v>261</v>
      </c>
      <c r="H133" s="6">
        <v>4</v>
      </c>
      <c r="I133" s="49">
        <f>I132</f>
        <v>10906.7</v>
      </c>
      <c r="J133" s="49">
        <f>J132</f>
        <v>8074.7</v>
      </c>
      <c r="K133" s="49">
        <f>K132</f>
        <v>7883.4</v>
      </c>
      <c r="L133" s="49">
        <f>L132</f>
        <v>331</v>
      </c>
      <c r="M133" s="49">
        <f>M132</f>
        <v>0</v>
      </c>
      <c r="N133" s="49">
        <f>#N/A</f>
        <v>0</v>
      </c>
      <c r="O133" s="49">
        <f>#N/A</f>
        <v>0</v>
      </c>
      <c r="P133" s="49">
        <f>#N/A</f>
        <v>0</v>
      </c>
      <c r="Q133" s="49">
        <f>#N/A</f>
        <v>0</v>
      </c>
      <c r="R133" s="49">
        <f>#N/A</f>
        <v>0</v>
      </c>
      <c r="S133" s="49">
        <f>#N/A</f>
        <v>0</v>
      </c>
      <c r="T133" s="50" t="s">
        <v>261</v>
      </c>
      <c r="U133" s="50" t="s">
        <v>261</v>
      </c>
      <c r="V133" s="99"/>
    </row>
    <row r="134" spans="1:22" ht="15" customHeight="1">
      <c r="A134" s="373" t="s">
        <v>181</v>
      </c>
      <c r="B134" s="374"/>
      <c r="C134" s="374"/>
      <c r="D134" s="374"/>
      <c r="E134" s="374"/>
      <c r="F134" s="374"/>
      <c r="G134" s="374"/>
      <c r="H134" s="374"/>
      <c r="I134" s="374"/>
      <c r="J134" s="374"/>
      <c r="K134" s="374"/>
      <c r="L134" s="374"/>
      <c r="M134" s="374"/>
      <c r="N134" s="374"/>
      <c r="O134" s="374"/>
      <c r="P134" s="374"/>
      <c r="Q134" s="374"/>
      <c r="R134" s="374"/>
      <c r="S134" s="374"/>
      <c r="T134" s="374"/>
      <c r="U134" s="375"/>
      <c r="V134" s="88"/>
    </row>
    <row r="135" spans="1:22" s="20" customFormat="1" ht="13.5">
      <c r="A135" s="19">
        <f>A131+1</f>
        <v>78</v>
      </c>
      <c r="B135" s="22" t="s">
        <v>92</v>
      </c>
      <c r="C135" s="23">
        <v>1984</v>
      </c>
      <c r="D135" s="24" t="s">
        <v>182</v>
      </c>
      <c r="E135" s="24" t="s">
        <v>185</v>
      </c>
      <c r="F135" s="24">
        <v>10</v>
      </c>
      <c r="G135" s="24">
        <v>1</v>
      </c>
      <c r="H135" s="6">
        <v>1</v>
      </c>
      <c r="I135" s="24">
        <v>2046.8</v>
      </c>
      <c r="J135" s="24" t="s">
        <v>204</v>
      </c>
      <c r="K135" s="24">
        <v>1231</v>
      </c>
      <c r="L135" s="24">
        <v>90</v>
      </c>
      <c r="M135" s="25">
        <v>2402822.2</v>
      </c>
      <c r="N135" s="25">
        <v>66534.3</v>
      </c>
      <c r="O135" s="25">
        <f>#N/A</f>
        <v>720846.66</v>
      </c>
      <c r="P135" s="25"/>
      <c r="Q135" s="25">
        <f>#N/A</f>
        <v>560658.5133333333</v>
      </c>
      <c r="R135" s="25">
        <f>#N/A</f>
        <v>560658.5133333333</v>
      </c>
      <c r="S135" s="25">
        <f>#N/A</f>
        <v>560658.5133333333</v>
      </c>
      <c r="T135" s="26">
        <v>43829</v>
      </c>
      <c r="U135" s="24" t="s">
        <v>184</v>
      </c>
      <c r="V135" s="90"/>
    </row>
    <row r="136" spans="1:22" s="20" customFormat="1" ht="13.5">
      <c r="A136" s="21">
        <f>A135+1</f>
        <v>79</v>
      </c>
      <c r="B136" s="22" t="s">
        <v>93</v>
      </c>
      <c r="C136" s="23">
        <v>1985</v>
      </c>
      <c r="D136" s="24" t="s">
        <v>182</v>
      </c>
      <c r="E136" s="24" t="s">
        <v>185</v>
      </c>
      <c r="F136" s="24">
        <v>10</v>
      </c>
      <c r="G136" s="24">
        <v>1</v>
      </c>
      <c r="H136" s="6">
        <v>1</v>
      </c>
      <c r="I136" s="24">
        <v>1906.1</v>
      </c>
      <c r="J136" s="24" t="s">
        <v>205</v>
      </c>
      <c r="K136" s="24" t="s">
        <v>206</v>
      </c>
      <c r="L136" s="24">
        <v>108</v>
      </c>
      <c r="M136" s="25">
        <v>2402822.2</v>
      </c>
      <c r="N136" s="25">
        <v>66534.3</v>
      </c>
      <c r="O136" s="25">
        <f>#N/A</f>
        <v>720846.66</v>
      </c>
      <c r="P136" s="25"/>
      <c r="Q136" s="25">
        <f>#N/A</f>
        <v>560658.5133333333</v>
      </c>
      <c r="R136" s="25">
        <f>#N/A</f>
        <v>560658.5133333333</v>
      </c>
      <c r="S136" s="25">
        <f>#N/A</f>
        <v>560658.5133333333</v>
      </c>
      <c r="T136" s="26">
        <v>43829</v>
      </c>
      <c r="U136" s="24" t="s">
        <v>184</v>
      </c>
      <c r="V136" s="90"/>
    </row>
    <row r="137" spans="1:22" s="20" customFormat="1" ht="13.5">
      <c r="A137" s="21">
        <f>#N/A</f>
        <v>80</v>
      </c>
      <c r="B137" s="22" t="s">
        <v>94</v>
      </c>
      <c r="C137" s="23">
        <v>1984</v>
      </c>
      <c r="D137" s="24">
        <v>2008</v>
      </c>
      <c r="E137" s="24" t="s">
        <v>185</v>
      </c>
      <c r="F137" s="24">
        <v>10</v>
      </c>
      <c r="G137" s="24">
        <v>1</v>
      </c>
      <c r="H137" s="6">
        <v>1</v>
      </c>
      <c r="I137" s="24">
        <v>1908.6</v>
      </c>
      <c r="J137" s="24" t="s">
        <v>207</v>
      </c>
      <c r="K137" s="24" t="s">
        <v>208</v>
      </c>
      <c r="L137" s="24">
        <v>99</v>
      </c>
      <c r="M137" s="25">
        <v>2402822.2</v>
      </c>
      <c r="N137" s="25">
        <v>66534.3</v>
      </c>
      <c r="O137" s="25">
        <f>#N/A</f>
        <v>720846.66</v>
      </c>
      <c r="P137" s="25"/>
      <c r="Q137" s="25">
        <f>#N/A</f>
        <v>560658.5133333333</v>
      </c>
      <c r="R137" s="25">
        <f>#N/A</f>
        <v>560658.5133333333</v>
      </c>
      <c r="S137" s="25">
        <f>#N/A</f>
        <v>560658.5133333333</v>
      </c>
      <c r="T137" s="26">
        <v>43829</v>
      </c>
      <c r="U137" s="24" t="s">
        <v>184</v>
      </c>
      <c r="V137" s="90"/>
    </row>
    <row r="138" spans="1:22" s="20" customFormat="1" ht="13.5">
      <c r="A138" s="21">
        <f>#N/A</f>
        <v>81</v>
      </c>
      <c r="B138" s="22" t="s">
        <v>95</v>
      </c>
      <c r="C138" s="23">
        <v>1976</v>
      </c>
      <c r="D138" s="24" t="s">
        <v>182</v>
      </c>
      <c r="E138" s="24" t="s">
        <v>185</v>
      </c>
      <c r="F138" s="24">
        <v>9</v>
      </c>
      <c r="G138" s="24">
        <v>1</v>
      </c>
      <c r="H138" s="6">
        <v>1</v>
      </c>
      <c r="I138" s="24">
        <v>1928.7</v>
      </c>
      <c r="J138" s="24" t="s">
        <v>209</v>
      </c>
      <c r="K138" s="24" t="s">
        <v>210</v>
      </c>
      <c r="L138" s="24">
        <v>80</v>
      </c>
      <c r="M138" s="25">
        <v>2382394.04</v>
      </c>
      <c r="N138" s="25">
        <v>66534.3</v>
      </c>
      <c r="O138" s="25">
        <f>#N/A</f>
        <v>714718.212</v>
      </c>
      <c r="P138" s="25"/>
      <c r="Q138" s="25">
        <f>#N/A</f>
        <v>555891.9426666667</v>
      </c>
      <c r="R138" s="25">
        <f>#N/A</f>
        <v>555891.9426666667</v>
      </c>
      <c r="S138" s="25">
        <f>#N/A</f>
        <v>555891.9426666667</v>
      </c>
      <c r="T138" s="26">
        <v>43829</v>
      </c>
      <c r="U138" s="24" t="s">
        <v>184</v>
      </c>
      <c r="V138" s="90"/>
    </row>
    <row r="139" spans="1:22" s="20" customFormat="1" ht="13.5">
      <c r="A139" s="21">
        <f>#N/A</f>
        <v>82</v>
      </c>
      <c r="B139" s="22" t="s">
        <v>96</v>
      </c>
      <c r="C139" s="23">
        <v>1983</v>
      </c>
      <c r="D139" s="24" t="s">
        <v>182</v>
      </c>
      <c r="E139" s="24" t="s">
        <v>185</v>
      </c>
      <c r="F139" s="24">
        <v>9</v>
      </c>
      <c r="G139" s="24">
        <v>7</v>
      </c>
      <c r="H139" s="6">
        <v>3</v>
      </c>
      <c r="I139" s="24">
        <v>14088</v>
      </c>
      <c r="J139" s="24">
        <v>14088</v>
      </c>
      <c r="K139" s="24" t="s">
        <v>211</v>
      </c>
      <c r="L139" s="24">
        <v>706</v>
      </c>
      <c r="M139" s="25">
        <v>7183179.199999999</v>
      </c>
      <c r="N139" s="25">
        <v>199602.90000000002</v>
      </c>
      <c r="O139" s="25">
        <f>#N/A</f>
        <v>2154953.76</v>
      </c>
      <c r="P139" s="25"/>
      <c r="Q139" s="25">
        <f>#N/A</f>
        <v>1676075.1466666665</v>
      </c>
      <c r="R139" s="25">
        <f>#N/A</f>
        <v>1676075.1466666665</v>
      </c>
      <c r="S139" s="25">
        <f>#N/A</f>
        <v>1676075.1466666665</v>
      </c>
      <c r="T139" s="26">
        <v>43829</v>
      </c>
      <c r="U139" s="24" t="s">
        <v>184</v>
      </c>
      <c r="V139" s="90"/>
    </row>
    <row r="140" spans="1:22" s="20" customFormat="1" ht="13.5">
      <c r="A140" s="21">
        <f>#N/A</f>
        <v>83</v>
      </c>
      <c r="B140" s="22" t="s">
        <v>97</v>
      </c>
      <c r="C140" s="23">
        <v>1975</v>
      </c>
      <c r="D140" s="24" t="s">
        <v>182</v>
      </c>
      <c r="E140" s="24" t="s">
        <v>185</v>
      </c>
      <c r="F140" s="24">
        <v>9</v>
      </c>
      <c r="G140" s="24">
        <v>1</v>
      </c>
      <c r="H140" s="6">
        <v>1</v>
      </c>
      <c r="I140" s="24">
        <v>1924.5</v>
      </c>
      <c r="J140" s="24" t="s">
        <v>212</v>
      </c>
      <c r="K140" s="24" t="s">
        <v>213</v>
      </c>
      <c r="L140" s="24">
        <v>87</v>
      </c>
      <c r="M140" s="25">
        <v>2381760.38</v>
      </c>
      <c r="N140" s="25">
        <v>66534.3</v>
      </c>
      <c r="O140" s="25">
        <f>#N/A</f>
        <v>714528.114</v>
      </c>
      <c r="P140" s="25"/>
      <c r="Q140" s="25">
        <f>#N/A</f>
        <v>555744.0886666666</v>
      </c>
      <c r="R140" s="25">
        <f>#N/A</f>
        <v>555744.0886666666</v>
      </c>
      <c r="S140" s="25">
        <f>#N/A</f>
        <v>555744.0886666666</v>
      </c>
      <c r="T140" s="26">
        <v>43829</v>
      </c>
      <c r="U140" s="24" t="s">
        <v>184</v>
      </c>
      <c r="V140" s="90"/>
    </row>
    <row r="141" spans="1:22" s="20" customFormat="1" ht="13.5">
      <c r="A141" s="21">
        <f>#N/A</f>
        <v>84</v>
      </c>
      <c r="B141" s="22" t="s">
        <v>98</v>
      </c>
      <c r="C141" s="23">
        <v>1986</v>
      </c>
      <c r="D141" s="24" t="s">
        <v>182</v>
      </c>
      <c r="E141" s="24" t="s">
        <v>185</v>
      </c>
      <c r="F141" s="24">
        <v>9</v>
      </c>
      <c r="G141" s="24">
        <v>4</v>
      </c>
      <c r="H141" s="6">
        <v>4</v>
      </c>
      <c r="I141" s="24">
        <v>7972.5</v>
      </c>
      <c r="J141" s="24" t="s">
        <v>214</v>
      </c>
      <c r="K141" s="24">
        <v>4885.6</v>
      </c>
      <c r="L141" s="24">
        <v>410</v>
      </c>
      <c r="M141" s="25">
        <v>9532155.64</v>
      </c>
      <c r="N141" s="25">
        <v>266137.2</v>
      </c>
      <c r="O141" s="25">
        <f>#N/A</f>
        <v>2859646.6920000003</v>
      </c>
      <c r="P141" s="25"/>
      <c r="Q141" s="25">
        <f>#N/A</f>
        <v>2224169.6493333336</v>
      </c>
      <c r="R141" s="25">
        <f>#N/A</f>
        <v>2224169.6493333336</v>
      </c>
      <c r="S141" s="25">
        <f>#N/A</f>
        <v>2224169.6493333336</v>
      </c>
      <c r="T141" s="26">
        <v>43829</v>
      </c>
      <c r="U141" s="24" t="s">
        <v>184</v>
      </c>
      <c r="V141" s="90"/>
    </row>
    <row r="142" spans="1:22" s="20" customFormat="1" ht="13.5">
      <c r="A142" s="21">
        <f>#N/A</f>
        <v>85</v>
      </c>
      <c r="B142" s="22" t="s">
        <v>99</v>
      </c>
      <c r="C142" s="23">
        <v>1975</v>
      </c>
      <c r="D142" s="24" t="s">
        <v>182</v>
      </c>
      <c r="E142" s="24" t="s">
        <v>185</v>
      </c>
      <c r="F142" s="24">
        <v>9</v>
      </c>
      <c r="G142" s="24">
        <v>1</v>
      </c>
      <c r="H142" s="6">
        <v>1</v>
      </c>
      <c r="I142" s="24">
        <v>1949.2</v>
      </c>
      <c r="J142" s="24" t="s">
        <v>215</v>
      </c>
      <c r="K142" s="24" t="s">
        <v>216</v>
      </c>
      <c r="L142" s="24">
        <v>80</v>
      </c>
      <c r="M142" s="25">
        <v>2381760.38</v>
      </c>
      <c r="N142" s="25">
        <v>66534.3</v>
      </c>
      <c r="O142" s="25">
        <f>#N/A</f>
        <v>714528.114</v>
      </c>
      <c r="P142" s="25"/>
      <c r="Q142" s="25">
        <f>#N/A</f>
        <v>555744.0886666666</v>
      </c>
      <c r="R142" s="25">
        <f>#N/A</f>
        <v>555744.0886666666</v>
      </c>
      <c r="S142" s="25">
        <f>#N/A</f>
        <v>555744.0886666666</v>
      </c>
      <c r="T142" s="26">
        <v>43829</v>
      </c>
      <c r="U142" s="24" t="s">
        <v>184</v>
      </c>
      <c r="V142" s="90"/>
    </row>
    <row r="143" spans="1:22" s="20" customFormat="1" ht="13.5">
      <c r="A143" s="21">
        <f>#N/A</f>
        <v>86</v>
      </c>
      <c r="B143" s="22" t="s">
        <v>100</v>
      </c>
      <c r="C143" s="23">
        <v>1976</v>
      </c>
      <c r="D143" s="24">
        <v>2008</v>
      </c>
      <c r="E143" s="24" t="s">
        <v>185</v>
      </c>
      <c r="F143" s="24">
        <v>9</v>
      </c>
      <c r="G143" s="24">
        <v>1</v>
      </c>
      <c r="H143" s="6">
        <v>1</v>
      </c>
      <c r="I143" s="24">
        <v>1889.5</v>
      </c>
      <c r="J143" s="24" t="s">
        <v>217</v>
      </c>
      <c r="K143" s="24">
        <v>1192</v>
      </c>
      <c r="L143" s="24">
        <v>92</v>
      </c>
      <c r="M143" s="25">
        <v>2381760.38</v>
      </c>
      <c r="N143" s="25">
        <v>66534.3</v>
      </c>
      <c r="O143" s="25">
        <f>#N/A</f>
        <v>714528.114</v>
      </c>
      <c r="P143" s="25"/>
      <c r="Q143" s="25">
        <f>#N/A</f>
        <v>555744.0886666666</v>
      </c>
      <c r="R143" s="25">
        <f>#N/A</f>
        <v>555744.0886666666</v>
      </c>
      <c r="S143" s="25">
        <f>#N/A</f>
        <v>555744.0886666666</v>
      </c>
      <c r="T143" s="26">
        <v>43829</v>
      </c>
      <c r="U143" s="24" t="s">
        <v>184</v>
      </c>
      <c r="V143" s="90"/>
    </row>
    <row r="144" spans="1:22" s="20" customFormat="1" ht="13.5">
      <c r="A144" s="21">
        <f>#N/A</f>
        <v>87</v>
      </c>
      <c r="B144" s="22" t="s">
        <v>101</v>
      </c>
      <c r="C144" s="23">
        <v>1979</v>
      </c>
      <c r="D144" s="24">
        <v>2010</v>
      </c>
      <c r="E144" s="24" t="s">
        <v>185</v>
      </c>
      <c r="F144" s="24">
        <v>12</v>
      </c>
      <c r="G144" s="24">
        <v>1</v>
      </c>
      <c r="H144" s="6">
        <v>2</v>
      </c>
      <c r="I144" s="24">
        <v>4460.5</v>
      </c>
      <c r="J144" s="24" t="s">
        <v>218</v>
      </c>
      <c r="K144" s="24" t="s">
        <v>219</v>
      </c>
      <c r="L144" s="24">
        <v>201</v>
      </c>
      <c r="M144" s="25">
        <v>5590896.64</v>
      </c>
      <c r="N144" s="25">
        <v>149586.24</v>
      </c>
      <c r="O144" s="25">
        <f>#N/A</f>
        <v>1677268.9919999999</v>
      </c>
      <c r="P144" s="25"/>
      <c r="Q144" s="25">
        <f>#N/A</f>
        <v>1304542.5493333333</v>
      </c>
      <c r="R144" s="25">
        <f>#N/A</f>
        <v>1304542.5493333333</v>
      </c>
      <c r="S144" s="25">
        <f>#N/A</f>
        <v>1304542.5493333333</v>
      </c>
      <c r="T144" s="26">
        <v>43829</v>
      </c>
      <c r="U144" s="24" t="s">
        <v>184</v>
      </c>
      <c r="V144" s="90"/>
    </row>
    <row r="145" spans="1:22" s="20" customFormat="1" ht="13.5">
      <c r="A145" s="21">
        <f>#N/A</f>
        <v>88</v>
      </c>
      <c r="B145" s="22" t="s">
        <v>102</v>
      </c>
      <c r="C145" s="23">
        <v>1984</v>
      </c>
      <c r="D145" s="24" t="s">
        <v>182</v>
      </c>
      <c r="E145" s="24" t="s">
        <v>185</v>
      </c>
      <c r="F145" s="24">
        <v>9</v>
      </c>
      <c r="G145" s="24">
        <v>11</v>
      </c>
      <c r="H145" s="6">
        <v>7</v>
      </c>
      <c r="I145" s="24">
        <v>17603.3</v>
      </c>
      <c r="J145" s="24" t="s">
        <v>198</v>
      </c>
      <c r="K145" s="24" t="s">
        <v>199</v>
      </c>
      <c r="L145" s="24">
        <v>845</v>
      </c>
      <c r="M145" s="25">
        <v>16596040.379999999</v>
      </c>
      <c r="N145" s="25">
        <v>460235.39999999997</v>
      </c>
      <c r="O145" s="25">
        <f>#N/A</f>
        <v>4978812.114</v>
      </c>
      <c r="P145" s="25"/>
      <c r="Q145" s="25">
        <f>#N/A</f>
        <v>3872409.422</v>
      </c>
      <c r="R145" s="25">
        <f>#N/A</f>
        <v>3872409.422</v>
      </c>
      <c r="S145" s="25">
        <f>#N/A</f>
        <v>3872409.422</v>
      </c>
      <c r="T145" s="26">
        <v>43829</v>
      </c>
      <c r="U145" s="24" t="s">
        <v>184</v>
      </c>
      <c r="V145" s="90"/>
    </row>
    <row r="146" spans="1:22" s="20" customFormat="1" ht="13.5">
      <c r="A146" s="21">
        <f>#N/A</f>
        <v>89</v>
      </c>
      <c r="B146" s="22" t="s">
        <v>103</v>
      </c>
      <c r="C146" s="23">
        <v>1977</v>
      </c>
      <c r="D146" s="24">
        <v>2012</v>
      </c>
      <c r="E146" s="24" t="s">
        <v>185</v>
      </c>
      <c r="F146" s="24">
        <v>12</v>
      </c>
      <c r="G146" s="24">
        <v>1</v>
      </c>
      <c r="H146" s="6">
        <v>1</v>
      </c>
      <c r="I146" s="24">
        <v>4489</v>
      </c>
      <c r="J146" s="24">
        <v>4489</v>
      </c>
      <c r="K146" s="24" t="s">
        <v>220</v>
      </c>
      <c r="L146" s="24">
        <v>188</v>
      </c>
      <c r="M146" s="25">
        <v>2755862.86</v>
      </c>
      <c r="N146" s="25">
        <v>74793.12</v>
      </c>
      <c r="O146" s="25">
        <f>#N/A</f>
        <v>826758.858</v>
      </c>
      <c r="P146" s="25"/>
      <c r="Q146" s="25">
        <f>#N/A</f>
        <v>643034.6673333333</v>
      </c>
      <c r="R146" s="25">
        <f>#N/A</f>
        <v>643034.6673333333</v>
      </c>
      <c r="S146" s="25">
        <f>#N/A</f>
        <v>643034.6673333333</v>
      </c>
      <c r="T146" s="26">
        <v>43829</v>
      </c>
      <c r="U146" s="24" t="s">
        <v>184</v>
      </c>
      <c r="V146" s="90"/>
    </row>
    <row r="147" spans="1:22" s="20" customFormat="1" ht="13.5">
      <c r="A147" s="21">
        <f>#N/A</f>
        <v>90</v>
      </c>
      <c r="B147" s="22" t="s">
        <v>104</v>
      </c>
      <c r="C147" s="23">
        <v>1977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1954.4</v>
      </c>
      <c r="J147" s="24" t="s">
        <v>221</v>
      </c>
      <c r="K147" s="24" t="s">
        <v>222</v>
      </c>
      <c r="L147" s="24">
        <v>89</v>
      </c>
      <c r="M147" s="25">
        <v>2383923.32</v>
      </c>
      <c r="N147" s="25">
        <v>66534.3</v>
      </c>
      <c r="O147" s="25">
        <f>#N/A</f>
        <v>715176.9959999999</v>
      </c>
      <c r="P147" s="25"/>
      <c r="Q147" s="25">
        <f>#N/A</f>
        <v>556248.7746666666</v>
      </c>
      <c r="R147" s="25">
        <f>#N/A</f>
        <v>556248.7746666666</v>
      </c>
      <c r="S147" s="25">
        <f>#N/A</f>
        <v>556248.7746666666</v>
      </c>
      <c r="T147" s="26">
        <v>43829</v>
      </c>
      <c r="U147" s="24" t="s">
        <v>184</v>
      </c>
      <c r="V147" s="90"/>
    </row>
    <row r="148" spans="1:22" s="20" customFormat="1" ht="13.5">
      <c r="A148" s="21">
        <f>#N/A</f>
        <v>91</v>
      </c>
      <c r="B148" s="22" t="s">
        <v>105</v>
      </c>
      <c r="C148" s="23">
        <v>1977</v>
      </c>
      <c r="D148" s="24" t="s">
        <v>182</v>
      </c>
      <c r="E148" s="24" t="s">
        <v>185</v>
      </c>
      <c r="F148" s="24">
        <v>9</v>
      </c>
      <c r="G148" s="24">
        <v>1</v>
      </c>
      <c r="H148" s="6">
        <v>1</v>
      </c>
      <c r="I148" s="24">
        <v>1913</v>
      </c>
      <c r="J148" s="24">
        <v>1913</v>
      </c>
      <c r="K148" s="24" t="s">
        <v>224</v>
      </c>
      <c r="L148" s="24">
        <v>87</v>
      </c>
      <c r="M148" s="25">
        <v>2383923.32</v>
      </c>
      <c r="N148" s="25">
        <v>66534.3</v>
      </c>
      <c r="O148" s="25">
        <f>#N/A</f>
        <v>715176.9959999999</v>
      </c>
      <c r="P148" s="25"/>
      <c r="Q148" s="25">
        <f>#N/A</f>
        <v>556248.7746666666</v>
      </c>
      <c r="R148" s="25">
        <f>#N/A</f>
        <v>556248.7746666666</v>
      </c>
      <c r="S148" s="25">
        <f>#N/A</f>
        <v>556248.7746666666</v>
      </c>
      <c r="T148" s="26">
        <v>43829</v>
      </c>
      <c r="U148" s="24" t="s">
        <v>184</v>
      </c>
      <c r="V148" s="90"/>
    </row>
    <row r="149" spans="1:22" s="20" customFormat="1" ht="13.5">
      <c r="A149" s="21">
        <f>#N/A</f>
        <v>92</v>
      </c>
      <c r="B149" s="22" t="s">
        <v>106</v>
      </c>
      <c r="C149" s="23">
        <v>1976</v>
      </c>
      <c r="D149" s="24" t="s">
        <v>182</v>
      </c>
      <c r="E149" s="24" t="s">
        <v>185</v>
      </c>
      <c r="F149" s="24">
        <v>12</v>
      </c>
      <c r="G149" s="24">
        <v>1</v>
      </c>
      <c r="H149" s="6">
        <v>1</v>
      </c>
      <c r="I149" s="24">
        <v>4001.3</v>
      </c>
      <c r="J149" s="24" t="s">
        <v>200</v>
      </c>
      <c r="K149" s="24" t="s">
        <v>201</v>
      </c>
      <c r="L149" s="24">
        <v>171</v>
      </c>
      <c r="M149" s="25">
        <v>3107145.32</v>
      </c>
      <c r="N149" s="25">
        <v>74793.12</v>
      </c>
      <c r="O149" s="25">
        <f>#N/A</f>
        <v>932143.5959999999</v>
      </c>
      <c r="P149" s="25"/>
      <c r="Q149" s="25">
        <f>#N/A</f>
        <v>725000.5746666667</v>
      </c>
      <c r="R149" s="25">
        <f>#N/A</f>
        <v>725000.5746666667</v>
      </c>
      <c r="S149" s="25">
        <f>#N/A</f>
        <v>725000.5746666667</v>
      </c>
      <c r="T149" s="26">
        <v>43829</v>
      </c>
      <c r="U149" s="24" t="s">
        <v>184</v>
      </c>
      <c r="V149" s="90"/>
    </row>
    <row r="150" spans="1:22" s="20" customFormat="1" ht="13.5">
      <c r="A150" s="21">
        <f>#N/A</f>
        <v>93</v>
      </c>
      <c r="B150" s="22" t="s">
        <v>107</v>
      </c>
      <c r="C150" s="23">
        <v>1987</v>
      </c>
      <c r="D150" s="24" t="s">
        <v>182</v>
      </c>
      <c r="E150" s="24" t="s">
        <v>185</v>
      </c>
      <c r="F150" s="24">
        <v>9</v>
      </c>
      <c r="G150" s="24">
        <v>8</v>
      </c>
      <c r="H150" s="6">
        <v>8</v>
      </c>
      <c r="I150" s="24">
        <v>16228.3</v>
      </c>
      <c r="J150" s="24" t="s">
        <v>225</v>
      </c>
      <c r="K150" s="24" t="s">
        <v>226</v>
      </c>
      <c r="L150" s="24">
        <v>732</v>
      </c>
      <c r="M150" s="25">
        <v>19140228.939999998</v>
      </c>
      <c r="N150" s="25">
        <v>532274.4</v>
      </c>
      <c r="O150" s="25">
        <f>#N/A</f>
        <v>5742068.681999999</v>
      </c>
      <c r="P150" s="25"/>
      <c r="Q150" s="25">
        <f>#N/A</f>
        <v>4466053.419333332</v>
      </c>
      <c r="R150" s="25">
        <f>#N/A</f>
        <v>4466053.419333332</v>
      </c>
      <c r="S150" s="25">
        <f>#N/A</f>
        <v>4466053.419333332</v>
      </c>
      <c r="T150" s="26">
        <v>43829</v>
      </c>
      <c r="U150" s="24" t="s">
        <v>184</v>
      </c>
      <c r="V150" s="90"/>
    </row>
    <row r="151" spans="1:22" s="20" customFormat="1" ht="13.5">
      <c r="A151" s="21">
        <f>#N/A</f>
        <v>94</v>
      </c>
      <c r="B151" s="22" t="s">
        <v>108</v>
      </c>
      <c r="C151" s="23">
        <v>1984</v>
      </c>
      <c r="D151" s="24" t="s">
        <v>182</v>
      </c>
      <c r="E151" s="24" t="s">
        <v>185</v>
      </c>
      <c r="F151" s="24">
        <v>10</v>
      </c>
      <c r="G151" s="24">
        <v>1</v>
      </c>
      <c r="H151" s="6">
        <v>1</v>
      </c>
      <c r="I151" s="24">
        <v>2027.3</v>
      </c>
      <c r="J151" s="24" t="s">
        <v>202</v>
      </c>
      <c r="K151" s="24" t="s">
        <v>203</v>
      </c>
      <c r="L151" s="24">
        <v>123</v>
      </c>
      <c r="M151" s="25">
        <v>2406530.94</v>
      </c>
      <c r="N151" s="25">
        <v>66534.3</v>
      </c>
      <c r="O151" s="25">
        <f>#N/A</f>
        <v>721959.282</v>
      </c>
      <c r="P151" s="25"/>
      <c r="Q151" s="25">
        <f>#N/A</f>
        <v>561523.8859999999</v>
      </c>
      <c r="R151" s="25">
        <f>#N/A</f>
        <v>561523.8859999999</v>
      </c>
      <c r="S151" s="25">
        <f>#N/A</f>
        <v>561523.8859999999</v>
      </c>
      <c r="T151" s="26">
        <v>43829</v>
      </c>
      <c r="U151" s="24" t="s">
        <v>184</v>
      </c>
      <c r="V151" s="90"/>
    </row>
    <row r="152" spans="1:22" s="20" customFormat="1" ht="13.5">
      <c r="A152" s="21">
        <f>#N/A</f>
        <v>95</v>
      </c>
      <c r="B152" s="22" t="s">
        <v>109</v>
      </c>
      <c r="C152" s="23">
        <v>1970</v>
      </c>
      <c r="D152" s="24">
        <v>2015</v>
      </c>
      <c r="E152" s="24" t="s">
        <v>185</v>
      </c>
      <c r="F152" s="24">
        <v>9</v>
      </c>
      <c r="G152" s="24">
        <v>3</v>
      </c>
      <c r="H152" s="6">
        <v>3</v>
      </c>
      <c r="I152" s="24">
        <v>5616.6</v>
      </c>
      <c r="J152" s="24" t="s">
        <v>231</v>
      </c>
      <c r="K152" s="24" t="s">
        <v>232</v>
      </c>
      <c r="L152" s="24">
        <v>258</v>
      </c>
      <c r="M152" s="25">
        <v>7026040.96</v>
      </c>
      <c r="N152" s="25">
        <v>199602.90000000002</v>
      </c>
      <c r="O152" s="25">
        <f>#N/A</f>
        <v>2107812.288</v>
      </c>
      <c r="P152" s="25"/>
      <c r="Q152" s="25">
        <f>#N/A</f>
        <v>1639409.5573333334</v>
      </c>
      <c r="R152" s="25">
        <f>#N/A</f>
        <v>1639409.5573333334</v>
      </c>
      <c r="S152" s="25">
        <f>#N/A</f>
        <v>1639409.5573333334</v>
      </c>
      <c r="T152" s="26">
        <v>43829</v>
      </c>
      <c r="U152" s="24" t="s">
        <v>184</v>
      </c>
      <c r="V152" s="90"/>
    </row>
    <row r="153" spans="1:22" s="20" customFormat="1" ht="13.5">
      <c r="A153" s="21">
        <f>#N/A</f>
        <v>96</v>
      </c>
      <c r="B153" s="22" t="s">
        <v>110</v>
      </c>
      <c r="C153" s="23">
        <v>1972</v>
      </c>
      <c r="D153" s="24" t="s">
        <v>182</v>
      </c>
      <c r="E153" s="24" t="s">
        <v>185</v>
      </c>
      <c r="F153" s="24">
        <v>12</v>
      </c>
      <c r="G153" s="24">
        <v>1</v>
      </c>
      <c r="H153" s="6">
        <v>1</v>
      </c>
      <c r="I153" s="24">
        <v>3826.9</v>
      </c>
      <c r="J153" s="24" t="s">
        <v>233</v>
      </c>
      <c r="K153" s="24" t="s">
        <v>234</v>
      </c>
      <c r="L153" s="24">
        <v>144</v>
      </c>
      <c r="M153" s="25">
        <v>3107145.32</v>
      </c>
      <c r="N153" s="25">
        <v>74793.12</v>
      </c>
      <c r="O153" s="25">
        <f>#N/A</f>
        <v>932143.5959999999</v>
      </c>
      <c r="P153" s="25"/>
      <c r="Q153" s="25">
        <f>#N/A</f>
        <v>725000.5746666667</v>
      </c>
      <c r="R153" s="25">
        <f>#N/A</f>
        <v>725000.5746666667</v>
      </c>
      <c r="S153" s="25">
        <f>#N/A</f>
        <v>725000.5746666667</v>
      </c>
      <c r="T153" s="26">
        <v>43829</v>
      </c>
      <c r="U153" s="24" t="s">
        <v>184</v>
      </c>
      <c r="V153" s="90"/>
    </row>
    <row r="154" spans="1:22" s="20" customFormat="1" ht="13.5">
      <c r="A154" s="21">
        <f>#N/A</f>
        <v>97</v>
      </c>
      <c r="B154" s="22" t="s">
        <v>111</v>
      </c>
      <c r="C154" s="23">
        <v>1971</v>
      </c>
      <c r="D154" s="24" t="s">
        <v>182</v>
      </c>
      <c r="E154" s="24" t="s">
        <v>185</v>
      </c>
      <c r="F154" s="24">
        <v>9</v>
      </c>
      <c r="G154" s="24">
        <v>1</v>
      </c>
      <c r="H154" s="6">
        <v>1</v>
      </c>
      <c r="I154" s="24">
        <v>2001.9</v>
      </c>
      <c r="J154" s="24" t="s">
        <v>228</v>
      </c>
      <c r="K154" s="24" t="s">
        <v>229</v>
      </c>
      <c r="L154" s="24">
        <v>92</v>
      </c>
      <c r="M154" s="25">
        <v>2383923.32</v>
      </c>
      <c r="N154" s="25">
        <v>66534.3</v>
      </c>
      <c r="O154" s="25">
        <f>#N/A</f>
        <v>715176.9959999999</v>
      </c>
      <c r="P154" s="25"/>
      <c r="Q154" s="25">
        <f>#N/A</f>
        <v>556248.7746666666</v>
      </c>
      <c r="R154" s="25">
        <f>#N/A</f>
        <v>556248.7746666666</v>
      </c>
      <c r="S154" s="25">
        <f>#N/A</f>
        <v>556248.7746666666</v>
      </c>
      <c r="T154" s="26">
        <v>43829</v>
      </c>
      <c r="U154" s="24" t="s">
        <v>184</v>
      </c>
      <c r="V154" s="90"/>
    </row>
    <row r="155" spans="1:22" s="20" customFormat="1" ht="18.75" customHeight="1">
      <c r="A155" s="21">
        <f>#N/A</f>
        <v>98</v>
      </c>
      <c r="B155" s="22" t="s">
        <v>112</v>
      </c>
      <c r="C155" s="23">
        <v>1971</v>
      </c>
      <c r="D155" s="24" t="s">
        <v>182</v>
      </c>
      <c r="E155" s="24" t="s">
        <v>185</v>
      </c>
      <c r="F155" s="24">
        <v>9</v>
      </c>
      <c r="G155" s="24">
        <v>1</v>
      </c>
      <c r="H155" s="6">
        <v>1</v>
      </c>
      <c r="I155" s="24">
        <v>2385.6</v>
      </c>
      <c r="J155" s="24">
        <v>2012</v>
      </c>
      <c r="K155" s="24">
        <v>1979.6</v>
      </c>
      <c r="L155" s="24">
        <v>89</v>
      </c>
      <c r="M155" s="25">
        <v>2383923.32</v>
      </c>
      <c r="N155" s="25">
        <v>66534.3</v>
      </c>
      <c r="O155" s="25">
        <f>#N/A</f>
        <v>715176.9959999999</v>
      </c>
      <c r="P155" s="25"/>
      <c r="Q155" s="25">
        <f>#N/A</f>
        <v>556248.7746666666</v>
      </c>
      <c r="R155" s="25">
        <f>#N/A</f>
        <v>556248.7746666666</v>
      </c>
      <c r="S155" s="25">
        <f>#N/A</f>
        <v>556248.7746666666</v>
      </c>
      <c r="T155" s="26">
        <v>43829</v>
      </c>
      <c r="U155" s="24" t="s">
        <v>184</v>
      </c>
      <c r="V155" s="90"/>
    </row>
    <row r="156" spans="1:22" s="20" customFormat="1" ht="18.75" customHeight="1">
      <c r="A156" s="21">
        <f>#N/A</f>
        <v>99</v>
      </c>
      <c r="B156" s="22" t="s">
        <v>113</v>
      </c>
      <c r="C156" s="23">
        <v>1971</v>
      </c>
      <c r="D156" s="24" t="s">
        <v>182</v>
      </c>
      <c r="E156" s="24" t="s">
        <v>230</v>
      </c>
      <c r="F156" s="24">
        <v>9</v>
      </c>
      <c r="G156" s="24">
        <v>1</v>
      </c>
      <c r="H156" s="6">
        <v>1</v>
      </c>
      <c r="I156" s="24">
        <v>2063.3</v>
      </c>
      <c r="J156" s="24">
        <v>2001.6</v>
      </c>
      <c r="K156" s="24">
        <v>1967.2</v>
      </c>
      <c r="L156" s="24">
        <v>109</v>
      </c>
      <c r="M156" s="25">
        <v>3677184.44</v>
      </c>
      <c r="N156" s="25">
        <v>67865.34</v>
      </c>
      <c r="O156" s="25">
        <f>#N/A</f>
        <v>1103155.332</v>
      </c>
      <c r="P156" s="25"/>
      <c r="Q156" s="25">
        <f>#N/A</f>
        <v>858009.7026666667</v>
      </c>
      <c r="R156" s="25">
        <f>#N/A</f>
        <v>858009.7026666667</v>
      </c>
      <c r="S156" s="25">
        <f>#N/A</f>
        <v>858009.7026666667</v>
      </c>
      <c r="T156" s="26">
        <v>43829</v>
      </c>
      <c r="U156" s="24" t="s">
        <v>184</v>
      </c>
      <c r="V156" s="90"/>
    </row>
    <row r="157" spans="1:22" s="20" customFormat="1" ht="18.75" customHeight="1">
      <c r="A157" s="21">
        <f>#N/A</f>
        <v>100</v>
      </c>
      <c r="B157" s="22" t="s">
        <v>114</v>
      </c>
      <c r="C157" s="23">
        <v>1982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2</v>
      </c>
      <c r="I157" s="24">
        <v>7091.7</v>
      </c>
      <c r="J157" s="24">
        <v>5405.9</v>
      </c>
      <c r="K157" s="24">
        <v>4116.5</v>
      </c>
      <c r="L157" s="24">
        <v>255</v>
      </c>
      <c r="M157" s="25">
        <v>4224766.98</v>
      </c>
      <c r="N157" s="25">
        <v>113268.2</v>
      </c>
      <c r="O157" s="25">
        <f>#N/A</f>
        <v>1267430.094</v>
      </c>
      <c r="P157" s="25"/>
      <c r="Q157" s="25">
        <f>#N/A</f>
        <v>985778.9620000002</v>
      </c>
      <c r="R157" s="25">
        <f>#N/A</f>
        <v>985778.9620000002</v>
      </c>
      <c r="S157" s="25">
        <f>#N/A</f>
        <v>985778.9620000002</v>
      </c>
      <c r="T157" s="26">
        <v>43829</v>
      </c>
      <c r="U157" s="24" t="s">
        <v>184</v>
      </c>
      <c r="V157" s="90"/>
    </row>
    <row r="158" spans="1:22" s="20" customFormat="1" ht="13.5">
      <c r="A158" s="21">
        <f>#N/A</f>
        <v>101</v>
      </c>
      <c r="B158" s="22" t="s">
        <v>115</v>
      </c>
      <c r="C158" s="23">
        <v>1972</v>
      </c>
      <c r="D158" s="24" t="s">
        <v>182</v>
      </c>
      <c r="E158" s="24" t="s">
        <v>185</v>
      </c>
      <c r="F158" s="24">
        <v>9</v>
      </c>
      <c r="G158" s="24">
        <v>1</v>
      </c>
      <c r="H158" s="6">
        <v>1</v>
      </c>
      <c r="I158" s="24">
        <v>2296.8</v>
      </c>
      <c r="J158" s="24">
        <v>1932.4</v>
      </c>
      <c r="K158" s="24">
        <v>1815.3</v>
      </c>
      <c r="L158" s="24">
        <v>82</v>
      </c>
      <c r="M158" s="25">
        <v>2383923.32</v>
      </c>
      <c r="N158" s="25">
        <v>67865.34</v>
      </c>
      <c r="O158" s="25">
        <f>#N/A</f>
        <v>715176.9959999999</v>
      </c>
      <c r="P158" s="25"/>
      <c r="Q158" s="25">
        <f>#N/A</f>
        <v>556248.7746666666</v>
      </c>
      <c r="R158" s="25">
        <f>#N/A</f>
        <v>556248.7746666666</v>
      </c>
      <c r="S158" s="25">
        <f>#N/A</f>
        <v>556248.7746666666</v>
      </c>
      <c r="T158" s="26">
        <v>43829</v>
      </c>
      <c r="U158" s="24" t="s">
        <v>184</v>
      </c>
      <c r="V158" s="90"/>
    </row>
    <row r="159" spans="1:22" s="20" customFormat="1" ht="13.5">
      <c r="A159" s="21">
        <f>#N/A</f>
        <v>102</v>
      </c>
      <c r="B159" s="22" t="s">
        <v>116</v>
      </c>
      <c r="C159" s="23">
        <v>1972</v>
      </c>
      <c r="D159" s="24">
        <v>2010</v>
      </c>
      <c r="E159" s="24" t="s">
        <v>185</v>
      </c>
      <c r="F159" s="24">
        <v>14</v>
      </c>
      <c r="G159" s="24">
        <v>1</v>
      </c>
      <c r="H159" s="6">
        <v>1</v>
      </c>
      <c r="I159" s="24">
        <v>4351</v>
      </c>
      <c r="J159" s="24">
        <v>4351</v>
      </c>
      <c r="K159" s="24" t="s">
        <v>235</v>
      </c>
      <c r="L159" s="24">
        <v>209</v>
      </c>
      <c r="M159" s="25">
        <v>3291723.28</v>
      </c>
      <c r="N159" s="25">
        <v>81904.98</v>
      </c>
      <c r="O159" s="25">
        <f>#N/A</f>
        <v>987516.9839999999</v>
      </c>
      <c r="P159" s="25"/>
      <c r="Q159" s="25">
        <f>#N/A</f>
        <v>768068.7653333334</v>
      </c>
      <c r="R159" s="25">
        <f>#N/A</f>
        <v>768068.7653333334</v>
      </c>
      <c r="S159" s="25">
        <f>#N/A</f>
        <v>768068.7653333334</v>
      </c>
      <c r="T159" s="26">
        <v>43829</v>
      </c>
      <c r="U159" s="24" t="s">
        <v>184</v>
      </c>
      <c r="V159" s="90"/>
    </row>
    <row r="160" spans="1:22" s="20" customFormat="1" ht="13.5">
      <c r="A160" s="21">
        <f>#N/A</f>
        <v>103</v>
      </c>
      <c r="B160" s="22" t="s">
        <v>117</v>
      </c>
      <c r="C160" s="23">
        <v>1980</v>
      </c>
      <c r="D160" s="24" t="s">
        <v>182</v>
      </c>
      <c r="E160" s="24" t="s">
        <v>223</v>
      </c>
      <c r="F160" s="24">
        <v>9</v>
      </c>
      <c r="G160" s="24">
        <v>1</v>
      </c>
      <c r="H160" s="6">
        <v>1</v>
      </c>
      <c r="I160" s="24">
        <v>1951.3</v>
      </c>
      <c r="J160" s="24">
        <v>1951.3</v>
      </c>
      <c r="K160" s="24">
        <v>1194.6</v>
      </c>
      <c r="L160" s="24">
        <v>92</v>
      </c>
      <c r="M160" s="25">
        <v>2425393.24</v>
      </c>
      <c r="N160" s="25">
        <v>67865.34</v>
      </c>
      <c r="O160" s="25">
        <f>#N/A</f>
        <v>727617.9720000001</v>
      </c>
      <c r="P160" s="25"/>
      <c r="Q160" s="25">
        <f>#N/A</f>
        <v>565925.0893333334</v>
      </c>
      <c r="R160" s="25">
        <f>#N/A</f>
        <v>565925.0893333334</v>
      </c>
      <c r="S160" s="25">
        <f>#N/A</f>
        <v>565925.0893333334</v>
      </c>
      <c r="T160" s="26">
        <v>43829</v>
      </c>
      <c r="U160" s="24" t="s">
        <v>184</v>
      </c>
      <c r="V160" s="90"/>
    </row>
    <row r="161" spans="1:22" s="20" customFormat="1" ht="13.5">
      <c r="A161" s="21">
        <f>#N/A</f>
        <v>104</v>
      </c>
      <c r="B161" s="22" t="s">
        <v>118</v>
      </c>
      <c r="C161" s="23">
        <v>1980</v>
      </c>
      <c r="D161" s="24" t="s">
        <v>182</v>
      </c>
      <c r="E161" s="24" t="s">
        <v>223</v>
      </c>
      <c r="F161" s="24">
        <v>9</v>
      </c>
      <c r="G161" s="24">
        <v>1</v>
      </c>
      <c r="H161" s="6">
        <v>1</v>
      </c>
      <c r="I161" s="24">
        <v>1972.7</v>
      </c>
      <c r="J161" s="24">
        <v>1972.7</v>
      </c>
      <c r="K161" s="24">
        <v>1209.8</v>
      </c>
      <c r="L161" s="24">
        <v>83</v>
      </c>
      <c r="M161" s="25">
        <v>2425393.24</v>
      </c>
      <c r="N161" s="25">
        <v>67865.34</v>
      </c>
      <c r="O161" s="25">
        <f>#N/A</f>
        <v>727617.9720000001</v>
      </c>
      <c r="P161" s="25"/>
      <c r="Q161" s="25">
        <f>#N/A</f>
        <v>565925.0893333334</v>
      </c>
      <c r="R161" s="25">
        <f>#N/A</f>
        <v>565925.0893333334</v>
      </c>
      <c r="S161" s="25">
        <f>#N/A</f>
        <v>565925.0893333334</v>
      </c>
      <c r="T161" s="26">
        <v>43829</v>
      </c>
      <c r="U161" s="24" t="s">
        <v>184</v>
      </c>
      <c r="V161" s="90"/>
    </row>
    <row r="162" spans="1:22" s="20" customFormat="1" ht="13.5">
      <c r="A162" s="21">
        <f>#N/A</f>
        <v>105</v>
      </c>
      <c r="B162" s="22" t="s">
        <v>119</v>
      </c>
      <c r="C162" s="23">
        <v>1981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1977.1</v>
      </c>
      <c r="J162" s="24">
        <v>1977.1</v>
      </c>
      <c r="K162" s="24">
        <v>1197.5</v>
      </c>
      <c r="L162" s="24">
        <v>100</v>
      </c>
      <c r="M162" s="25">
        <v>2425393.24</v>
      </c>
      <c r="N162" s="25">
        <v>67865.34</v>
      </c>
      <c r="O162" s="25">
        <f>#N/A</f>
        <v>727617.9720000001</v>
      </c>
      <c r="P162" s="25"/>
      <c r="Q162" s="25">
        <f>#N/A</f>
        <v>565925.0893333334</v>
      </c>
      <c r="R162" s="25">
        <f>#N/A</f>
        <v>565925.0893333334</v>
      </c>
      <c r="S162" s="25">
        <f>#N/A</f>
        <v>565925.0893333334</v>
      </c>
      <c r="T162" s="26">
        <v>43829</v>
      </c>
      <c r="U162" s="24" t="s">
        <v>184</v>
      </c>
      <c r="V162" s="90"/>
    </row>
    <row r="163" spans="1:22" s="20" customFormat="1" ht="13.5">
      <c r="A163" s="21">
        <f>#N/A</f>
        <v>106</v>
      </c>
      <c r="B163" s="22" t="s">
        <v>120</v>
      </c>
      <c r="C163" s="23">
        <v>1981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1754.2</v>
      </c>
      <c r="J163" s="24">
        <v>1754.2</v>
      </c>
      <c r="K163" s="24">
        <v>1064.9</v>
      </c>
      <c r="L163" s="24">
        <v>77</v>
      </c>
      <c r="M163" s="25">
        <v>2425393.24</v>
      </c>
      <c r="N163" s="25">
        <v>67865.34</v>
      </c>
      <c r="O163" s="25">
        <f>#N/A</f>
        <v>727617.9720000001</v>
      </c>
      <c r="P163" s="25"/>
      <c r="Q163" s="25">
        <f>#N/A</f>
        <v>565925.0893333334</v>
      </c>
      <c r="R163" s="25">
        <f>#N/A</f>
        <v>565925.0893333334</v>
      </c>
      <c r="S163" s="25">
        <f>#N/A</f>
        <v>565925.0893333334</v>
      </c>
      <c r="T163" s="26">
        <v>43829</v>
      </c>
      <c r="U163" s="24" t="s">
        <v>184</v>
      </c>
      <c r="V163" s="90"/>
    </row>
    <row r="164" spans="1:22" s="20" customFormat="1" ht="13.5">
      <c r="A164" s="21">
        <f>#N/A</f>
        <v>107</v>
      </c>
      <c r="B164" s="22" t="s">
        <v>121</v>
      </c>
      <c r="C164" s="23">
        <v>1982</v>
      </c>
      <c r="D164" s="24" t="s">
        <v>182</v>
      </c>
      <c r="E164" s="24" t="s">
        <v>223</v>
      </c>
      <c r="F164" s="24">
        <v>9</v>
      </c>
      <c r="G164" s="24">
        <v>1</v>
      </c>
      <c r="H164" s="6">
        <v>1</v>
      </c>
      <c r="I164" s="24">
        <v>1763.9</v>
      </c>
      <c r="J164" s="24">
        <v>1763.9</v>
      </c>
      <c r="K164" s="24">
        <v>1073.1</v>
      </c>
      <c r="L164" s="24">
        <v>92</v>
      </c>
      <c r="M164" s="25">
        <v>2425393.24</v>
      </c>
      <c r="N164" s="25">
        <v>67865.34</v>
      </c>
      <c r="O164" s="25">
        <f>#N/A</f>
        <v>727617.9720000001</v>
      </c>
      <c r="P164" s="25"/>
      <c r="Q164" s="25">
        <f>#N/A</f>
        <v>565925.0893333334</v>
      </c>
      <c r="R164" s="25">
        <f>#N/A</f>
        <v>565925.0893333334</v>
      </c>
      <c r="S164" s="25">
        <f>#N/A</f>
        <v>565925.0893333334</v>
      </c>
      <c r="T164" s="26">
        <v>43829</v>
      </c>
      <c r="U164" s="24" t="s">
        <v>184</v>
      </c>
      <c r="V164" s="90"/>
    </row>
    <row r="165" spans="1:22" s="20" customFormat="1" ht="13.5">
      <c r="A165" s="21">
        <f>#N/A</f>
        <v>108</v>
      </c>
      <c r="B165" s="22" t="s">
        <v>122</v>
      </c>
      <c r="C165" s="23">
        <v>1982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1985.6</v>
      </c>
      <c r="J165" s="24">
        <v>1985.6</v>
      </c>
      <c r="K165" s="24">
        <v>1212.4</v>
      </c>
      <c r="L165" s="24">
        <v>73</v>
      </c>
      <c r="M165" s="25">
        <v>2430984.08</v>
      </c>
      <c r="N165" s="25">
        <v>67865.34</v>
      </c>
      <c r="O165" s="25">
        <f>#N/A</f>
        <v>729295.224</v>
      </c>
      <c r="P165" s="25"/>
      <c r="Q165" s="25">
        <f>#N/A</f>
        <v>567229.6186666667</v>
      </c>
      <c r="R165" s="25">
        <f>#N/A</f>
        <v>567229.6186666667</v>
      </c>
      <c r="S165" s="25">
        <f>#N/A</f>
        <v>567229.6186666667</v>
      </c>
      <c r="T165" s="26">
        <v>43829</v>
      </c>
      <c r="U165" s="24" t="s">
        <v>184</v>
      </c>
      <c r="V165" s="90"/>
    </row>
    <row r="166" spans="1:22" s="20" customFormat="1" ht="13.5">
      <c r="A166" s="21">
        <f>#N/A</f>
        <v>109</v>
      </c>
      <c r="B166" s="22" t="s">
        <v>123</v>
      </c>
      <c r="C166" s="23">
        <v>1982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1965.4</v>
      </c>
      <c r="J166" s="24">
        <v>1965.4</v>
      </c>
      <c r="K166" s="24">
        <v>1208.4</v>
      </c>
      <c r="L166" s="24">
        <v>89</v>
      </c>
      <c r="M166" s="25">
        <v>2430984.08</v>
      </c>
      <c r="N166" s="25">
        <v>67865.34</v>
      </c>
      <c r="O166" s="25">
        <f>#N/A</f>
        <v>729295.224</v>
      </c>
      <c r="P166" s="25"/>
      <c r="Q166" s="25">
        <f>#N/A</f>
        <v>567229.6186666667</v>
      </c>
      <c r="R166" s="25">
        <f>#N/A</f>
        <v>567229.6186666667</v>
      </c>
      <c r="S166" s="25">
        <f>#N/A</f>
        <v>567229.6186666667</v>
      </c>
      <c r="T166" s="26">
        <v>43829</v>
      </c>
      <c r="U166" s="24" t="s">
        <v>184</v>
      </c>
      <c r="V166" s="90"/>
    </row>
    <row r="167" spans="1:22" s="20" customFormat="1" ht="13.5">
      <c r="A167" s="21">
        <f>#N/A</f>
        <v>110</v>
      </c>
      <c r="B167" s="22" t="s">
        <v>124</v>
      </c>
      <c r="C167" s="23">
        <v>1988</v>
      </c>
      <c r="D167" s="24" t="s">
        <v>182</v>
      </c>
      <c r="E167" s="24" t="s">
        <v>185</v>
      </c>
      <c r="F167" s="24">
        <v>9</v>
      </c>
      <c r="G167" s="24">
        <v>3</v>
      </c>
      <c r="H167" s="6">
        <v>3</v>
      </c>
      <c r="I167" s="24">
        <v>5343.7</v>
      </c>
      <c r="J167" s="24" t="s">
        <v>236</v>
      </c>
      <c r="K167" s="24" t="s">
        <v>237</v>
      </c>
      <c r="L167" s="24">
        <v>234</v>
      </c>
      <c r="M167" s="25">
        <v>6822064.98</v>
      </c>
      <c r="N167" s="25">
        <v>192364.78</v>
      </c>
      <c r="O167" s="25">
        <f>#N/A</f>
        <v>2046619.494</v>
      </c>
      <c r="P167" s="25"/>
      <c r="Q167" s="25">
        <f>#N/A</f>
        <v>1591815.1620000002</v>
      </c>
      <c r="R167" s="25">
        <f>#N/A</f>
        <v>1591815.1620000002</v>
      </c>
      <c r="S167" s="25">
        <f>#N/A</f>
        <v>1591815.1620000002</v>
      </c>
      <c r="T167" s="26">
        <v>43829</v>
      </c>
      <c r="U167" s="24" t="s">
        <v>184</v>
      </c>
      <c r="V167" s="90"/>
    </row>
    <row r="168" spans="1:22" s="20" customFormat="1" ht="13.5">
      <c r="A168" s="21">
        <f>#N/A</f>
        <v>111</v>
      </c>
      <c r="B168" s="22" t="s">
        <v>125</v>
      </c>
      <c r="C168" s="23">
        <v>1997</v>
      </c>
      <c r="D168" s="24" t="s">
        <v>182</v>
      </c>
      <c r="E168" s="24" t="s">
        <v>185</v>
      </c>
      <c r="F168" s="24">
        <v>9</v>
      </c>
      <c r="G168" s="24">
        <v>1</v>
      </c>
      <c r="H168" s="6">
        <v>1</v>
      </c>
      <c r="I168" s="24">
        <v>2660.6</v>
      </c>
      <c r="J168" s="24" t="s">
        <v>238</v>
      </c>
      <c r="K168" s="24" t="s">
        <v>239</v>
      </c>
      <c r="L168" s="24">
        <v>131</v>
      </c>
      <c r="M168" s="25">
        <v>2369524.96</v>
      </c>
      <c r="N168" s="25">
        <v>67865.34</v>
      </c>
      <c r="O168" s="25">
        <f>#N/A</f>
        <v>710857.488</v>
      </c>
      <c r="P168" s="25"/>
      <c r="Q168" s="25">
        <f>#N/A</f>
        <v>552889.1573333334</v>
      </c>
      <c r="R168" s="25">
        <f>#N/A</f>
        <v>552889.1573333334</v>
      </c>
      <c r="S168" s="25">
        <f>#N/A</f>
        <v>552889.1573333334</v>
      </c>
      <c r="T168" s="26">
        <v>43829</v>
      </c>
      <c r="U168" s="24" t="s">
        <v>184</v>
      </c>
      <c r="V168" s="90"/>
    </row>
    <row r="169" spans="1:22" s="20" customFormat="1" ht="13.5">
      <c r="A169" s="21">
        <f>#N/A</f>
        <v>112</v>
      </c>
      <c r="B169" s="22" t="s">
        <v>126</v>
      </c>
      <c r="C169" s="23">
        <v>1988</v>
      </c>
      <c r="D169" s="24" t="s">
        <v>182</v>
      </c>
      <c r="E169" s="24" t="s">
        <v>185</v>
      </c>
      <c r="F169" s="24">
        <v>9</v>
      </c>
      <c r="G169" s="24">
        <v>4</v>
      </c>
      <c r="H169" s="6">
        <v>2</v>
      </c>
      <c r="I169" s="24">
        <v>5034.8</v>
      </c>
      <c r="J169" s="24" t="s">
        <v>240</v>
      </c>
      <c r="K169" s="24" t="s">
        <v>241</v>
      </c>
      <c r="L169" s="24">
        <v>255</v>
      </c>
      <c r="M169" s="25">
        <v>4563732.6</v>
      </c>
      <c r="N169" s="25">
        <v>130115.06</v>
      </c>
      <c r="O169" s="25">
        <f>#N/A</f>
        <v>1369119.78</v>
      </c>
      <c r="P169" s="25"/>
      <c r="Q169" s="25">
        <f>#N/A</f>
        <v>1064870.9399999997</v>
      </c>
      <c r="R169" s="25">
        <f>#N/A</f>
        <v>1064870.9399999997</v>
      </c>
      <c r="S169" s="25">
        <f>#N/A</f>
        <v>1064870.9399999997</v>
      </c>
      <c r="T169" s="26">
        <v>43829</v>
      </c>
      <c r="U169" s="24" t="s">
        <v>184</v>
      </c>
      <c r="V169" s="90"/>
    </row>
    <row r="170" spans="1:22" s="20" customFormat="1" ht="13.5">
      <c r="A170" s="21">
        <f>#N/A</f>
        <v>113</v>
      </c>
      <c r="B170" s="22" t="s">
        <v>127</v>
      </c>
      <c r="C170" s="23">
        <v>1987</v>
      </c>
      <c r="D170" s="24" t="s">
        <v>182</v>
      </c>
      <c r="E170" s="24" t="s">
        <v>185</v>
      </c>
      <c r="F170" s="24">
        <v>9</v>
      </c>
      <c r="G170" s="24">
        <v>1</v>
      </c>
      <c r="H170" s="6">
        <v>1</v>
      </c>
      <c r="I170" s="24">
        <v>1784</v>
      </c>
      <c r="J170" s="24">
        <v>1784</v>
      </c>
      <c r="K170" s="24" t="s">
        <v>242</v>
      </c>
      <c r="L170" s="24">
        <v>89</v>
      </c>
      <c r="M170" s="25">
        <v>2414533.7</v>
      </c>
      <c r="N170" s="25">
        <v>67865.34</v>
      </c>
      <c r="O170" s="25">
        <f>#N/A</f>
        <v>724360.11</v>
      </c>
      <c r="P170" s="25"/>
      <c r="Q170" s="25">
        <f>#N/A</f>
        <v>563391.1966666668</v>
      </c>
      <c r="R170" s="25">
        <f>#N/A</f>
        <v>563391.1966666668</v>
      </c>
      <c r="S170" s="25">
        <f>#N/A</f>
        <v>563391.1966666668</v>
      </c>
      <c r="T170" s="26">
        <v>43829</v>
      </c>
      <c r="U170" s="24" t="s">
        <v>184</v>
      </c>
      <c r="V170" s="90"/>
    </row>
    <row r="171" spans="1:22" s="20" customFormat="1" ht="13.5">
      <c r="A171" s="21">
        <f>#N/A</f>
        <v>114</v>
      </c>
      <c r="B171" s="22" t="s">
        <v>128</v>
      </c>
      <c r="C171" s="23">
        <v>1988</v>
      </c>
      <c r="D171" s="24" t="s">
        <v>182</v>
      </c>
      <c r="E171" s="24" t="s">
        <v>185</v>
      </c>
      <c r="F171" s="24">
        <v>9</v>
      </c>
      <c r="G171" s="24">
        <v>1</v>
      </c>
      <c r="H171" s="6">
        <v>1</v>
      </c>
      <c r="I171" s="24">
        <v>2350.9</v>
      </c>
      <c r="J171" s="24" t="s">
        <v>243</v>
      </c>
      <c r="K171" s="24" t="s">
        <v>244</v>
      </c>
      <c r="L171" s="24">
        <v>91</v>
      </c>
      <c r="M171" s="25">
        <v>2420214.22</v>
      </c>
      <c r="N171" s="25">
        <v>67865.34</v>
      </c>
      <c r="O171" s="25">
        <f>#N/A</f>
        <v>726064.2660000001</v>
      </c>
      <c r="P171" s="25"/>
      <c r="Q171" s="25">
        <f>#N/A</f>
        <v>564716.6513333333</v>
      </c>
      <c r="R171" s="25">
        <f>#N/A</f>
        <v>564716.6513333333</v>
      </c>
      <c r="S171" s="25">
        <f>#N/A</f>
        <v>564716.6513333333</v>
      </c>
      <c r="T171" s="26">
        <v>43829</v>
      </c>
      <c r="U171" s="24" t="s">
        <v>184</v>
      </c>
      <c r="V171" s="90"/>
    </row>
    <row r="172" spans="1:22" s="20" customFormat="1" ht="13.5">
      <c r="A172" s="21">
        <f>#N/A</f>
        <v>115</v>
      </c>
      <c r="B172" s="22" t="s">
        <v>129</v>
      </c>
      <c r="C172" s="23">
        <v>1988</v>
      </c>
      <c r="D172" s="24" t="s">
        <v>182</v>
      </c>
      <c r="E172" s="24" t="s">
        <v>185</v>
      </c>
      <c r="F172" s="24">
        <v>9</v>
      </c>
      <c r="G172" s="24">
        <v>4</v>
      </c>
      <c r="H172" s="6">
        <v>2</v>
      </c>
      <c r="I172" s="24">
        <v>4993</v>
      </c>
      <c r="J172" s="24">
        <v>4993</v>
      </c>
      <c r="K172" s="24" t="s">
        <v>245</v>
      </c>
      <c r="L172" s="24">
        <v>236</v>
      </c>
      <c r="M172" s="25">
        <v>4556806</v>
      </c>
      <c r="N172" s="25">
        <v>130115.06</v>
      </c>
      <c r="O172" s="25">
        <f>#N/A</f>
        <v>1367041.8</v>
      </c>
      <c r="P172" s="25"/>
      <c r="Q172" s="25">
        <f>#N/A</f>
        <v>1063254.7333333334</v>
      </c>
      <c r="R172" s="25">
        <f>#N/A</f>
        <v>1063254.7333333334</v>
      </c>
      <c r="S172" s="25">
        <f>#N/A</f>
        <v>1063254.7333333334</v>
      </c>
      <c r="T172" s="26">
        <v>43829</v>
      </c>
      <c r="U172" s="24" t="s">
        <v>184</v>
      </c>
      <c r="V172" s="90"/>
    </row>
    <row r="173" spans="1:22" s="20" customFormat="1" ht="13.5">
      <c r="A173" s="21">
        <f>#N/A</f>
        <v>116</v>
      </c>
      <c r="B173" s="22" t="s">
        <v>130</v>
      </c>
      <c r="C173" s="23">
        <v>1990</v>
      </c>
      <c r="D173" s="24" t="s">
        <v>182</v>
      </c>
      <c r="E173" s="24" t="s">
        <v>185</v>
      </c>
      <c r="F173" s="24">
        <v>9</v>
      </c>
      <c r="G173" s="24">
        <v>1</v>
      </c>
      <c r="H173" s="6">
        <v>1</v>
      </c>
      <c r="I173" s="24">
        <v>3030.5</v>
      </c>
      <c r="J173" s="24" t="s">
        <v>246</v>
      </c>
      <c r="K173" s="24" t="s">
        <v>247</v>
      </c>
      <c r="L173" s="24">
        <v>136</v>
      </c>
      <c r="M173" s="25">
        <v>2369524.96</v>
      </c>
      <c r="N173" s="25">
        <v>67865.34</v>
      </c>
      <c r="O173" s="25">
        <f>#N/A</f>
        <v>710857.488</v>
      </c>
      <c r="P173" s="25"/>
      <c r="Q173" s="25">
        <f>#N/A</f>
        <v>552889.1573333334</v>
      </c>
      <c r="R173" s="25">
        <f>#N/A</f>
        <v>552889.1573333334</v>
      </c>
      <c r="S173" s="25">
        <f>#N/A</f>
        <v>552889.1573333334</v>
      </c>
      <c r="T173" s="26">
        <v>43829</v>
      </c>
      <c r="U173" s="24" t="s">
        <v>184</v>
      </c>
      <c r="V173" s="90"/>
    </row>
    <row r="174" spans="1:22" s="20" customFormat="1" ht="13.5">
      <c r="A174" s="21">
        <f>#N/A</f>
        <v>117</v>
      </c>
      <c r="B174" s="22" t="s">
        <v>131</v>
      </c>
      <c r="C174" s="23">
        <v>1990</v>
      </c>
      <c r="D174" s="24" t="s">
        <v>182</v>
      </c>
      <c r="E174" s="24" t="s">
        <v>185</v>
      </c>
      <c r="F174" s="24">
        <v>7</v>
      </c>
      <c r="G174" s="24">
        <v>9</v>
      </c>
      <c r="H174" s="6">
        <v>6</v>
      </c>
      <c r="I174" s="24">
        <v>10389.5</v>
      </c>
      <c r="J174" s="24" t="s">
        <v>248</v>
      </c>
      <c r="K174" s="24" t="s">
        <v>249</v>
      </c>
      <c r="L174" s="24">
        <v>514</v>
      </c>
      <c r="M174" s="25">
        <v>13137762.459999999</v>
      </c>
      <c r="N174" s="25">
        <v>373498.31999999995</v>
      </c>
      <c r="O174" s="25">
        <f>#N/A</f>
        <v>3941328.7379999994</v>
      </c>
      <c r="P174" s="25"/>
      <c r="Q174" s="25">
        <f>#N/A</f>
        <v>3065477.907333333</v>
      </c>
      <c r="R174" s="25">
        <f>#N/A</f>
        <v>3065477.907333333</v>
      </c>
      <c r="S174" s="25">
        <f>#N/A</f>
        <v>3065477.907333333</v>
      </c>
      <c r="T174" s="26">
        <v>43829</v>
      </c>
      <c r="U174" s="24" t="s">
        <v>184</v>
      </c>
      <c r="V174" s="90"/>
    </row>
    <row r="175" spans="1:22" s="20" customFormat="1" ht="13.5">
      <c r="A175" s="21">
        <f>#N/A</f>
        <v>118</v>
      </c>
      <c r="B175" s="22" t="s">
        <v>132</v>
      </c>
      <c r="C175" s="23">
        <v>1981</v>
      </c>
      <c r="D175" s="24" t="s">
        <v>182</v>
      </c>
      <c r="E175" s="24" t="s">
        <v>227</v>
      </c>
      <c r="F175" s="24">
        <v>9</v>
      </c>
      <c r="G175" s="24">
        <v>7</v>
      </c>
      <c r="H175" s="6">
        <v>7</v>
      </c>
      <c r="I175" s="24">
        <v>13160.1</v>
      </c>
      <c r="J175" s="24">
        <v>13160.1</v>
      </c>
      <c r="K175" s="24">
        <v>8935.7</v>
      </c>
      <c r="L175" s="24">
        <v>683</v>
      </c>
      <c r="M175" s="25">
        <v>16628701.6</v>
      </c>
      <c r="N175" s="25">
        <v>475057.3799999999</v>
      </c>
      <c r="O175" s="25">
        <f>#N/A</f>
        <v>4988610.48</v>
      </c>
      <c r="P175" s="25"/>
      <c r="Q175" s="25">
        <f>#N/A</f>
        <v>3880030.373333333</v>
      </c>
      <c r="R175" s="25">
        <f>#N/A</f>
        <v>3880030.373333333</v>
      </c>
      <c r="S175" s="25">
        <f>#N/A</f>
        <v>3880030.373333333</v>
      </c>
      <c r="T175" s="26">
        <v>43829</v>
      </c>
      <c r="U175" s="24" t="s">
        <v>184</v>
      </c>
      <c r="V175" s="90"/>
    </row>
    <row r="176" spans="1:22" s="20" customFormat="1" ht="13.5">
      <c r="A176" s="21">
        <f>#N/A</f>
        <v>119</v>
      </c>
      <c r="B176" s="22" t="s">
        <v>133</v>
      </c>
      <c r="C176" s="23">
        <v>1978</v>
      </c>
      <c r="D176" s="24" t="s">
        <v>182</v>
      </c>
      <c r="E176" s="24" t="s">
        <v>227</v>
      </c>
      <c r="F176" s="24">
        <v>9</v>
      </c>
      <c r="G176" s="24">
        <v>6</v>
      </c>
      <c r="H176" s="6">
        <v>6</v>
      </c>
      <c r="I176" s="24">
        <v>11191.5</v>
      </c>
      <c r="J176" s="24">
        <v>11191.5</v>
      </c>
      <c r="K176" s="24">
        <v>7593.5</v>
      </c>
      <c r="L176" s="24">
        <v>564</v>
      </c>
      <c r="M176" s="25">
        <v>14104556.52</v>
      </c>
      <c r="N176" s="25">
        <v>407192.0399999999</v>
      </c>
      <c r="O176" s="25">
        <f>#N/A</f>
        <v>4231366.955999999</v>
      </c>
      <c r="P176" s="25"/>
      <c r="Q176" s="25">
        <f>#N/A</f>
        <v>3291063.1879999996</v>
      </c>
      <c r="R176" s="25">
        <f>#N/A</f>
        <v>3291063.1879999996</v>
      </c>
      <c r="S176" s="25">
        <f>#N/A</f>
        <v>3291063.1879999996</v>
      </c>
      <c r="T176" s="26">
        <v>43829</v>
      </c>
      <c r="U176" s="24" t="s">
        <v>184</v>
      </c>
      <c r="V176" s="90"/>
    </row>
    <row r="177" spans="1:22" s="20" customFormat="1" ht="13.5">
      <c r="A177" s="21">
        <f>#N/A</f>
        <v>120</v>
      </c>
      <c r="B177" s="22" t="s">
        <v>134</v>
      </c>
      <c r="C177" s="23">
        <v>1973</v>
      </c>
      <c r="D177" s="24" t="s">
        <v>182</v>
      </c>
      <c r="E177" s="24" t="s">
        <v>227</v>
      </c>
      <c r="F177" s="24">
        <v>9</v>
      </c>
      <c r="G177" s="24">
        <v>5</v>
      </c>
      <c r="H177" s="6">
        <v>5</v>
      </c>
      <c r="I177" s="24">
        <v>9650.6</v>
      </c>
      <c r="J177" s="24">
        <v>9650.6</v>
      </c>
      <c r="K177" s="24">
        <v>6460.8</v>
      </c>
      <c r="L177" s="24">
        <v>414</v>
      </c>
      <c r="M177" s="25">
        <v>10874314.780000001</v>
      </c>
      <c r="N177" s="25">
        <v>332671.5</v>
      </c>
      <c r="O177" s="25">
        <f>#N/A</f>
        <v>3262294.4340000004</v>
      </c>
      <c r="P177" s="25"/>
      <c r="Q177" s="25">
        <f>#N/A</f>
        <v>2537340.1153333336</v>
      </c>
      <c r="R177" s="25">
        <f>#N/A</f>
        <v>2537340.1153333336</v>
      </c>
      <c r="S177" s="25">
        <f>#N/A</f>
        <v>2537340.1153333336</v>
      </c>
      <c r="T177" s="26">
        <v>43829</v>
      </c>
      <c r="U177" s="24" t="s">
        <v>184</v>
      </c>
      <c r="V177" s="90"/>
    </row>
    <row r="178" spans="1:22" s="20" customFormat="1" ht="13.5">
      <c r="A178" s="21">
        <f>#N/A</f>
        <v>121</v>
      </c>
      <c r="B178" s="22" t="s">
        <v>135</v>
      </c>
      <c r="C178" s="23">
        <v>1984</v>
      </c>
      <c r="D178" s="24" t="s">
        <v>182</v>
      </c>
      <c r="E178" s="24" t="s">
        <v>227</v>
      </c>
      <c r="F178" s="24">
        <v>9</v>
      </c>
      <c r="G178" s="24">
        <v>2</v>
      </c>
      <c r="H178" s="6">
        <v>2</v>
      </c>
      <c r="I178" s="24">
        <v>3567.6</v>
      </c>
      <c r="J178" s="24">
        <v>3567.6</v>
      </c>
      <c r="K178" s="24">
        <v>2209.5</v>
      </c>
      <c r="L178" s="24">
        <v>175</v>
      </c>
      <c r="M178" s="25">
        <v>4340391.640000001</v>
      </c>
      <c r="N178" s="25">
        <v>133068.6</v>
      </c>
      <c r="O178" s="25">
        <f>#N/A</f>
        <v>1302117.492</v>
      </c>
      <c r="P178" s="25"/>
      <c r="Q178" s="25">
        <f>#N/A</f>
        <v>1012758.0493333335</v>
      </c>
      <c r="R178" s="25">
        <f>#N/A</f>
        <v>1012758.0493333335</v>
      </c>
      <c r="S178" s="25">
        <f>#N/A</f>
        <v>1012758.0493333335</v>
      </c>
      <c r="T178" s="26">
        <v>43829</v>
      </c>
      <c r="U178" s="24" t="s">
        <v>184</v>
      </c>
      <c r="V178" s="90"/>
    </row>
    <row r="179" spans="1:22" s="20" customFormat="1" ht="13.5">
      <c r="A179" s="21">
        <f>#N/A</f>
        <v>122</v>
      </c>
      <c r="B179" s="22" t="s">
        <v>136</v>
      </c>
      <c r="C179" s="23">
        <v>1985</v>
      </c>
      <c r="D179" s="24" t="s">
        <v>182</v>
      </c>
      <c r="E179" s="24" t="s">
        <v>227</v>
      </c>
      <c r="F179" s="24">
        <v>9</v>
      </c>
      <c r="G179" s="24">
        <v>5</v>
      </c>
      <c r="H179" s="6">
        <v>5</v>
      </c>
      <c r="I179" s="24">
        <v>8893.8</v>
      </c>
      <c r="J179" s="24">
        <v>8893.8</v>
      </c>
      <c r="K179" s="24">
        <v>5492.7</v>
      </c>
      <c r="L179" s="24">
        <v>468</v>
      </c>
      <c r="M179" s="25">
        <v>10872495.22</v>
      </c>
      <c r="N179" s="25">
        <v>332671.5</v>
      </c>
      <c r="O179" s="25">
        <f>#N/A</f>
        <v>3261748.566</v>
      </c>
      <c r="P179" s="25"/>
      <c r="Q179" s="25">
        <f>#N/A</f>
        <v>2536915.551333334</v>
      </c>
      <c r="R179" s="25">
        <f>#N/A</f>
        <v>2536915.551333334</v>
      </c>
      <c r="S179" s="25">
        <f>#N/A</f>
        <v>2536915.551333334</v>
      </c>
      <c r="T179" s="26">
        <v>43829</v>
      </c>
      <c r="U179" s="24" t="s">
        <v>184</v>
      </c>
      <c r="V179" s="90"/>
    </row>
    <row r="180" spans="1:22" s="20" customFormat="1" ht="13.5">
      <c r="A180" s="21">
        <f>#N/A</f>
        <v>123</v>
      </c>
      <c r="B180" s="22" t="s">
        <v>137</v>
      </c>
      <c r="C180" s="23">
        <v>1985</v>
      </c>
      <c r="D180" s="24" t="s">
        <v>182</v>
      </c>
      <c r="E180" s="24" t="s">
        <v>227</v>
      </c>
      <c r="F180" s="24">
        <v>9</v>
      </c>
      <c r="G180" s="24">
        <v>3</v>
      </c>
      <c r="H180" s="6">
        <v>3</v>
      </c>
      <c r="I180" s="24">
        <v>5424.3</v>
      </c>
      <c r="J180" s="24">
        <v>5424.3</v>
      </c>
      <c r="K180" s="24">
        <v>3459.6</v>
      </c>
      <c r="L180" s="24">
        <v>297</v>
      </c>
      <c r="M180" s="25">
        <v>6527863.84</v>
      </c>
      <c r="N180" s="25">
        <v>199602.90000000002</v>
      </c>
      <c r="O180" s="25">
        <f>#N/A</f>
        <v>1958359.1519999998</v>
      </c>
      <c r="P180" s="25"/>
      <c r="Q180" s="25">
        <f>#N/A</f>
        <v>1523168.2293333334</v>
      </c>
      <c r="R180" s="25">
        <f>#N/A</f>
        <v>1523168.2293333334</v>
      </c>
      <c r="S180" s="25">
        <f>#N/A</f>
        <v>1523168.2293333334</v>
      </c>
      <c r="T180" s="26">
        <v>43829</v>
      </c>
      <c r="U180" s="24" t="s">
        <v>184</v>
      </c>
      <c r="V180" s="90"/>
    </row>
    <row r="181" spans="1:22" s="20" customFormat="1" ht="13.5">
      <c r="A181" s="21">
        <f>#N/A</f>
        <v>124</v>
      </c>
      <c r="B181" s="22" t="s">
        <v>138</v>
      </c>
      <c r="C181" s="23">
        <v>1986</v>
      </c>
      <c r="D181" s="24" t="s">
        <v>182</v>
      </c>
      <c r="E181" s="24" t="s">
        <v>227</v>
      </c>
      <c r="F181" s="24">
        <v>9</v>
      </c>
      <c r="G181" s="24">
        <v>3</v>
      </c>
      <c r="H181" s="6">
        <v>3</v>
      </c>
      <c r="I181" s="24">
        <v>5298.4</v>
      </c>
      <c r="J181" s="24">
        <v>5298.4</v>
      </c>
      <c r="K181" s="24">
        <v>3294.8</v>
      </c>
      <c r="L181" s="24">
        <v>279</v>
      </c>
      <c r="M181" s="25">
        <v>6511496.0600000005</v>
      </c>
      <c r="N181" s="25">
        <v>199602.90000000002</v>
      </c>
      <c r="O181" s="25">
        <f>#N/A</f>
        <v>1953448.8180000002</v>
      </c>
      <c r="P181" s="25"/>
      <c r="Q181" s="25">
        <f>#N/A</f>
        <v>1519349.0806666669</v>
      </c>
      <c r="R181" s="25">
        <f>#N/A</f>
        <v>1519349.0806666669</v>
      </c>
      <c r="S181" s="25">
        <f>#N/A</f>
        <v>1519349.0806666669</v>
      </c>
      <c r="T181" s="26">
        <v>43829</v>
      </c>
      <c r="U181" s="24" t="s">
        <v>184</v>
      </c>
      <c r="V181" s="90"/>
    </row>
    <row r="182" spans="1:22" s="20" customFormat="1" ht="13.5">
      <c r="A182" s="21">
        <f>#N/A</f>
        <v>125</v>
      </c>
      <c r="B182" s="22" t="s">
        <v>139</v>
      </c>
      <c r="C182" s="23">
        <v>1987</v>
      </c>
      <c r="D182" s="24" t="s">
        <v>182</v>
      </c>
      <c r="E182" s="24" t="s">
        <v>251</v>
      </c>
      <c r="F182" s="27">
        <v>9</v>
      </c>
      <c r="G182" s="27">
        <v>3</v>
      </c>
      <c r="H182" s="6">
        <v>3</v>
      </c>
      <c r="I182" s="24">
        <v>6286.2</v>
      </c>
      <c r="J182" s="24">
        <v>6286.2</v>
      </c>
      <c r="K182" s="24">
        <v>3897.7</v>
      </c>
      <c r="L182" s="24">
        <v>301</v>
      </c>
      <c r="M182" s="25">
        <v>6518771.9399999995</v>
      </c>
      <c r="N182" s="25">
        <v>199602.90000000002</v>
      </c>
      <c r="O182" s="25">
        <f>#N/A</f>
        <v>1955631.582</v>
      </c>
      <c r="P182" s="25"/>
      <c r="Q182" s="25">
        <f>#N/A</f>
        <v>1521046.7859999996</v>
      </c>
      <c r="R182" s="25">
        <f>#N/A</f>
        <v>1521046.7859999996</v>
      </c>
      <c r="S182" s="25">
        <f>#N/A</f>
        <v>1521046.7859999996</v>
      </c>
      <c r="T182" s="26">
        <v>43829</v>
      </c>
      <c r="U182" s="24" t="s">
        <v>184</v>
      </c>
      <c r="V182" s="90"/>
    </row>
    <row r="183" spans="1:22" s="20" customFormat="1" ht="13.5">
      <c r="A183" s="21">
        <f>#N/A</f>
        <v>126</v>
      </c>
      <c r="B183" s="22" t="s">
        <v>140</v>
      </c>
      <c r="C183" s="23">
        <v>1988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4079.6</v>
      </c>
      <c r="J183" s="24">
        <v>4079.6</v>
      </c>
      <c r="K183" s="24">
        <v>2354.4</v>
      </c>
      <c r="L183" s="24">
        <v>155</v>
      </c>
      <c r="M183" s="25">
        <v>4344631.380000001</v>
      </c>
      <c r="N183" s="25">
        <v>133068.6</v>
      </c>
      <c r="O183" s="25">
        <f>#N/A</f>
        <v>1303389.414</v>
      </c>
      <c r="P183" s="25"/>
      <c r="Q183" s="25">
        <f>#N/A</f>
        <v>1013747.3220000003</v>
      </c>
      <c r="R183" s="25">
        <f>#N/A</f>
        <v>1013747.3220000003</v>
      </c>
      <c r="S183" s="25">
        <f>#N/A</f>
        <v>1013747.3220000003</v>
      </c>
      <c r="T183" s="26">
        <v>43829</v>
      </c>
      <c r="U183" s="24" t="s">
        <v>184</v>
      </c>
      <c r="V183" s="90"/>
    </row>
    <row r="184" spans="1:22" s="20" customFormat="1" ht="13.5">
      <c r="A184" s="21">
        <f>#N/A</f>
        <v>127</v>
      </c>
      <c r="B184" s="22" t="s">
        <v>141</v>
      </c>
      <c r="C184" s="23">
        <v>1989</v>
      </c>
      <c r="D184" s="24" t="s">
        <v>182</v>
      </c>
      <c r="E184" s="24" t="s">
        <v>227</v>
      </c>
      <c r="F184" s="24">
        <v>9</v>
      </c>
      <c r="G184" s="24">
        <v>2</v>
      </c>
      <c r="H184" s="6">
        <v>2</v>
      </c>
      <c r="I184" s="24">
        <v>3953.6</v>
      </c>
      <c r="J184" s="24">
        <v>3953.6</v>
      </c>
      <c r="K184" s="24">
        <v>2307.6</v>
      </c>
      <c r="L184" s="24">
        <v>183</v>
      </c>
      <c r="M184" s="25">
        <v>4344631.380000001</v>
      </c>
      <c r="N184" s="25">
        <v>133068.6</v>
      </c>
      <c r="O184" s="25">
        <f>#N/A</f>
        <v>1303389.414</v>
      </c>
      <c r="P184" s="25"/>
      <c r="Q184" s="25">
        <f>#N/A</f>
        <v>1013747.3220000003</v>
      </c>
      <c r="R184" s="25">
        <f>#N/A</f>
        <v>1013747.3220000003</v>
      </c>
      <c r="S184" s="25">
        <f>#N/A</f>
        <v>1013747.3220000003</v>
      </c>
      <c r="T184" s="26">
        <v>43829</v>
      </c>
      <c r="U184" s="24" t="s">
        <v>184</v>
      </c>
      <c r="V184" s="90"/>
    </row>
    <row r="185" spans="1:22" s="20" customFormat="1" ht="13.5">
      <c r="A185" s="21">
        <f>#N/A</f>
        <v>128</v>
      </c>
      <c r="B185" s="22" t="s">
        <v>142</v>
      </c>
      <c r="C185" s="23">
        <v>1989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4714.7</v>
      </c>
      <c r="J185" s="24">
        <v>4714.7</v>
      </c>
      <c r="K185" s="24">
        <v>2543.6</v>
      </c>
      <c r="L185" s="24">
        <v>263</v>
      </c>
      <c r="M185" s="25">
        <v>2161103.92</v>
      </c>
      <c r="N185" s="25">
        <v>66534.3</v>
      </c>
      <c r="O185" s="25">
        <f>#N/A</f>
        <v>648331.176</v>
      </c>
      <c r="P185" s="25"/>
      <c r="Q185" s="25">
        <f>#N/A</f>
        <v>504257.58133333334</v>
      </c>
      <c r="R185" s="25">
        <f>#N/A</f>
        <v>504257.58133333334</v>
      </c>
      <c r="S185" s="25">
        <f>#N/A</f>
        <v>504257.58133333334</v>
      </c>
      <c r="T185" s="26">
        <v>43829</v>
      </c>
      <c r="U185" s="24" t="s">
        <v>184</v>
      </c>
      <c r="V185" s="90"/>
    </row>
    <row r="186" spans="1:22" s="20" customFormat="1" ht="13.5">
      <c r="A186" s="21">
        <f>#N/A</f>
        <v>129</v>
      </c>
      <c r="B186" s="22" t="s">
        <v>143</v>
      </c>
      <c r="C186" s="23">
        <v>1989</v>
      </c>
      <c r="D186" s="24" t="s">
        <v>182</v>
      </c>
      <c r="E186" s="24" t="s">
        <v>227</v>
      </c>
      <c r="F186" s="24">
        <v>9</v>
      </c>
      <c r="G186" s="24">
        <v>4</v>
      </c>
      <c r="H186" s="6">
        <v>4</v>
      </c>
      <c r="I186" s="24">
        <v>6880.5</v>
      </c>
      <c r="J186" s="24">
        <v>6880.5</v>
      </c>
      <c r="K186" s="24">
        <v>4321.8</v>
      </c>
      <c r="L186" s="24">
        <v>374</v>
      </c>
      <c r="M186" s="25">
        <v>8363128.459999999</v>
      </c>
      <c r="N186" s="25">
        <v>255130.16</v>
      </c>
      <c r="O186" s="25">
        <f>#N/A</f>
        <v>2508938.5379999997</v>
      </c>
      <c r="P186" s="25"/>
      <c r="Q186" s="25">
        <f>#N/A</f>
        <v>1951396.6406666664</v>
      </c>
      <c r="R186" s="25">
        <f>#N/A</f>
        <v>1951396.6406666664</v>
      </c>
      <c r="S186" s="25">
        <f>#N/A</f>
        <v>1951396.6406666664</v>
      </c>
      <c r="T186" s="26">
        <v>43829</v>
      </c>
      <c r="U186" s="24" t="s">
        <v>184</v>
      </c>
      <c r="V186" s="90"/>
    </row>
    <row r="187" spans="1:22" s="20" customFormat="1" ht="13.5">
      <c r="A187" s="21">
        <f>#N/A</f>
        <v>130</v>
      </c>
      <c r="B187" s="22" t="s">
        <v>144</v>
      </c>
      <c r="C187" s="23">
        <v>1990</v>
      </c>
      <c r="D187" s="24" t="s">
        <v>182</v>
      </c>
      <c r="E187" s="24" t="s">
        <v>223</v>
      </c>
      <c r="F187" s="24">
        <v>9</v>
      </c>
      <c r="G187" s="24">
        <v>1</v>
      </c>
      <c r="H187" s="6">
        <v>1</v>
      </c>
      <c r="I187" s="24">
        <v>4738.5</v>
      </c>
      <c r="J187" s="24">
        <v>4738.5</v>
      </c>
      <c r="K187" s="24">
        <v>2545.6</v>
      </c>
      <c r="L187" s="24">
        <v>304</v>
      </c>
      <c r="M187" s="25">
        <v>2156569.18</v>
      </c>
      <c r="N187" s="25">
        <v>66534.3</v>
      </c>
      <c r="O187" s="25">
        <f>#N/A</f>
        <v>646970.7540000001</v>
      </c>
      <c r="P187" s="25"/>
      <c r="Q187" s="25">
        <f>#N/A</f>
        <v>503199.4753333333</v>
      </c>
      <c r="R187" s="25">
        <f>#N/A</f>
        <v>503199.4753333333</v>
      </c>
      <c r="S187" s="25">
        <f>#N/A</f>
        <v>503199.4753333333</v>
      </c>
      <c r="T187" s="26">
        <v>43829</v>
      </c>
      <c r="U187" s="24" t="s">
        <v>184</v>
      </c>
      <c r="V187" s="90"/>
    </row>
    <row r="188" spans="1:22" s="20" customFormat="1" ht="13.5">
      <c r="A188" s="21">
        <f>#N/A</f>
        <v>131</v>
      </c>
      <c r="B188" s="22" t="s">
        <v>145</v>
      </c>
      <c r="C188" s="23">
        <v>1991</v>
      </c>
      <c r="D188" s="24" t="s">
        <v>182</v>
      </c>
      <c r="E188" s="24" t="s">
        <v>227</v>
      </c>
      <c r="F188" s="24">
        <v>9</v>
      </c>
      <c r="G188" s="24">
        <v>4</v>
      </c>
      <c r="H188" s="6">
        <v>4</v>
      </c>
      <c r="I188" s="24">
        <v>7021.3</v>
      </c>
      <c r="J188" s="24">
        <v>7021.3</v>
      </c>
      <c r="K188" s="24">
        <v>4228.9</v>
      </c>
      <c r="L188" s="24">
        <v>376</v>
      </c>
      <c r="M188" s="25">
        <v>8363128.46</v>
      </c>
      <c r="N188" s="25">
        <v>255130.16</v>
      </c>
      <c r="O188" s="25">
        <f>#N/A</f>
        <v>2508938.538</v>
      </c>
      <c r="P188" s="25"/>
      <c r="Q188" s="25">
        <f>#N/A</f>
        <v>1951396.6406666667</v>
      </c>
      <c r="R188" s="25">
        <f>#N/A</f>
        <v>1951396.6406666667</v>
      </c>
      <c r="S188" s="25">
        <f>#N/A</f>
        <v>1951396.6406666667</v>
      </c>
      <c r="T188" s="26">
        <v>43829</v>
      </c>
      <c r="U188" s="24" t="s">
        <v>184</v>
      </c>
      <c r="V188" s="90"/>
    </row>
    <row r="189" spans="1:22" s="20" customFormat="1" ht="13.5">
      <c r="A189" s="21">
        <f>#N/A</f>
        <v>132</v>
      </c>
      <c r="B189" s="22" t="s">
        <v>146</v>
      </c>
      <c r="C189" s="23">
        <v>1990</v>
      </c>
      <c r="D189" s="24" t="s">
        <v>182</v>
      </c>
      <c r="E189" s="24" t="s">
        <v>223</v>
      </c>
      <c r="F189" s="24">
        <v>9</v>
      </c>
      <c r="G189" s="24">
        <v>1</v>
      </c>
      <c r="H189" s="6">
        <v>1</v>
      </c>
      <c r="I189" s="24">
        <v>3264.5</v>
      </c>
      <c r="J189" s="24">
        <v>3264.5</v>
      </c>
      <c r="K189" s="24">
        <v>2029.1</v>
      </c>
      <c r="L189" s="24">
        <v>148</v>
      </c>
      <c r="M189" s="25">
        <v>2147701.48</v>
      </c>
      <c r="N189" s="25">
        <v>66534.3</v>
      </c>
      <c r="O189" s="25">
        <f>#N/A</f>
        <v>644310.444</v>
      </c>
      <c r="P189" s="25"/>
      <c r="Q189" s="25">
        <f>#N/A</f>
        <v>501130.3453333333</v>
      </c>
      <c r="R189" s="25">
        <f>#N/A</f>
        <v>501130.3453333333</v>
      </c>
      <c r="S189" s="25">
        <f>#N/A</f>
        <v>501130.3453333333</v>
      </c>
      <c r="T189" s="26">
        <v>43829</v>
      </c>
      <c r="U189" s="24" t="s">
        <v>184</v>
      </c>
      <c r="V189" s="90"/>
    </row>
    <row r="190" spans="1:22" s="20" customFormat="1" ht="13.5">
      <c r="A190" s="21">
        <f>#N/A</f>
        <v>133</v>
      </c>
      <c r="B190" s="22" t="s">
        <v>147</v>
      </c>
      <c r="C190" s="23">
        <v>1990</v>
      </c>
      <c r="D190" s="24" t="s">
        <v>182</v>
      </c>
      <c r="E190" s="24" t="s">
        <v>227</v>
      </c>
      <c r="F190" s="24">
        <v>9</v>
      </c>
      <c r="G190" s="24">
        <v>4</v>
      </c>
      <c r="H190" s="6">
        <v>4</v>
      </c>
      <c r="I190" s="24">
        <v>7473.2</v>
      </c>
      <c r="J190" s="24">
        <v>7473.2</v>
      </c>
      <c r="K190" s="24">
        <v>4195</v>
      </c>
      <c r="L190" s="24">
        <v>359</v>
      </c>
      <c r="M190" s="25">
        <v>8361307.72</v>
      </c>
      <c r="N190" s="25">
        <v>255130.16</v>
      </c>
      <c r="O190" s="25">
        <f>#N/A</f>
        <v>2508392.316</v>
      </c>
      <c r="P190" s="25"/>
      <c r="Q190" s="25">
        <f>#N/A</f>
        <v>1950971.8013333331</v>
      </c>
      <c r="R190" s="25">
        <f>#N/A</f>
        <v>1950971.8013333331</v>
      </c>
      <c r="S190" s="25">
        <f>#N/A</f>
        <v>1950971.8013333331</v>
      </c>
      <c r="T190" s="26">
        <v>43829</v>
      </c>
      <c r="U190" s="24" t="s">
        <v>184</v>
      </c>
      <c r="V190" s="90"/>
    </row>
    <row r="191" spans="1:22" s="20" customFormat="1" ht="13.5">
      <c r="A191" s="21">
        <f>#N/A</f>
        <v>134</v>
      </c>
      <c r="B191" s="22" t="s">
        <v>148</v>
      </c>
      <c r="C191" s="23">
        <v>1988</v>
      </c>
      <c r="D191" s="24" t="s">
        <v>182</v>
      </c>
      <c r="E191" s="24" t="s">
        <v>227</v>
      </c>
      <c r="F191" s="24">
        <v>9</v>
      </c>
      <c r="G191" s="24">
        <v>4</v>
      </c>
      <c r="H191" s="6">
        <v>4</v>
      </c>
      <c r="I191" s="24">
        <v>8081.1</v>
      </c>
      <c r="J191" s="24">
        <v>8081.1</v>
      </c>
      <c r="K191" s="24">
        <v>4296.6</v>
      </c>
      <c r="L191" s="24">
        <v>354</v>
      </c>
      <c r="M191" s="25">
        <v>8443325.98</v>
      </c>
      <c r="N191" s="25">
        <v>255130.16</v>
      </c>
      <c r="O191" s="25">
        <f>#N/A</f>
        <v>2532997.794</v>
      </c>
      <c r="P191" s="25"/>
      <c r="Q191" s="25">
        <f>#N/A</f>
        <v>1970109.3953333336</v>
      </c>
      <c r="R191" s="25">
        <f>#N/A</f>
        <v>1970109.3953333336</v>
      </c>
      <c r="S191" s="25">
        <f>#N/A</f>
        <v>1970109.3953333336</v>
      </c>
      <c r="T191" s="26">
        <v>43829</v>
      </c>
      <c r="U191" s="24" t="s">
        <v>184</v>
      </c>
      <c r="V191" s="90"/>
    </row>
    <row r="192" spans="1:22" s="20" customFormat="1" ht="13.5">
      <c r="A192" s="21">
        <f>#N/A</f>
        <v>135</v>
      </c>
      <c r="B192" s="22" t="s">
        <v>149</v>
      </c>
      <c r="C192" s="23">
        <v>1988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5552.5</v>
      </c>
      <c r="J192" s="24">
        <v>5552.5</v>
      </c>
      <c r="K192" s="24">
        <v>2832.6</v>
      </c>
      <c r="L192" s="24">
        <v>334</v>
      </c>
      <c r="M192" s="25">
        <v>2103446.76</v>
      </c>
      <c r="N192" s="25">
        <v>63782.54</v>
      </c>
      <c r="O192" s="25">
        <f>#N/A</f>
        <v>631034.0279999999</v>
      </c>
      <c r="P192" s="25"/>
      <c r="Q192" s="25">
        <f>#N/A</f>
        <v>490804.24399999995</v>
      </c>
      <c r="R192" s="25">
        <f>#N/A</f>
        <v>490804.24399999995</v>
      </c>
      <c r="S192" s="25">
        <f>#N/A</f>
        <v>490804.24399999995</v>
      </c>
      <c r="T192" s="26">
        <v>43829</v>
      </c>
      <c r="U192" s="24" t="s">
        <v>184</v>
      </c>
      <c r="V192" s="90"/>
    </row>
    <row r="193" spans="1:22" s="20" customFormat="1" ht="13.5">
      <c r="A193" s="21">
        <f>#N/A</f>
        <v>136</v>
      </c>
      <c r="B193" s="22" t="s">
        <v>150</v>
      </c>
      <c r="C193" s="23">
        <v>1998</v>
      </c>
      <c r="D193" s="24" t="s">
        <v>182</v>
      </c>
      <c r="E193" s="24" t="s">
        <v>223</v>
      </c>
      <c r="F193" s="24">
        <v>9</v>
      </c>
      <c r="G193" s="24">
        <v>1</v>
      </c>
      <c r="H193" s="6">
        <v>1</v>
      </c>
      <c r="I193" s="24">
        <v>4751.6</v>
      </c>
      <c r="J193" s="24">
        <v>4751.6</v>
      </c>
      <c r="K193" s="24">
        <v>2593.6</v>
      </c>
      <c r="L193" s="24">
        <v>166</v>
      </c>
      <c r="M193" s="25">
        <v>2144710.18</v>
      </c>
      <c r="N193" s="25">
        <v>66534.3</v>
      </c>
      <c r="O193" s="25">
        <f>#N/A</f>
        <v>643413.054</v>
      </c>
      <c r="P193" s="25"/>
      <c r="Q193" s="25">
        <f>#N/A</f>
        <v>500432.3753333334</v>
      </c>
      <c r="R193" s="25">
        <f>#N/A</f>
        <v>500432.3753333334</v>
      </c>
      <c r="S193" s="25">
        <f>#N/A</f>
        <v>500432.3753333334</v>
      </c>
      <c r="T193" s="26">
        <v>43829</v>
      </c>
      <c r="U193" s="24" t="s">
        <v>184</v>
      </c>
      <c r="V193" s="90"/>
    </row>
    <row r="194" spans="1:22" s="20" customFormat="1" ht="13.5">
      <c r="A194" s="21">
        <f>#N/A</f>
        <v>137</v>
      </c>
      <c r="B194" s="22" t="s">
        <v>151</v>
      </c>
      <c r="C194" s="23">
        <v>1983</v>
      </c>
      <c r="D194" s="24" t="s">
        <v>182</v>
      </c>
      <c r="E194" s="24" t="s">
        <v>227</v>
      </c>
      <c r="F194" s="24">
        <v>9</v>
      </c>
      <c r="G194" s="24">
        <v>2</v>
      </c>
      <c r="H194" s="6">
        <v>2</v>
      </c>
      <c r="I194" s="24">
        <v>3581.1</v>
      </c>
      <c r="J194" s="24">
        <v>3581.1</v>
      </c>
      <c r="K194" s="24">
        <v>2235.6</v>
      </c>
      <c r="L194" s="24">
        <v>193</v>
      </c>
      <c r="M194" s="25">
        <v>4340391.640000001</v>
      </c>
      <c r="N194" s="25">
        <v>133068.6</v>
      </c>
      <c r="O194" s="25">
        <f>#N/A</f>
        <v>1302117.492</v>
      </c>
      <c r="P194" s="25"/>
      <c r="Q194" s="25">
        <f>#N/A</f>
        <v>1012758.0493333335</v>
      </c>
      <c r="R194" s="25">
        <f>#N/A</f>
        <v>1012758.0493333335</v>
      </c>
      <c r="S194" s="25">
        <f>#N/A</f>
        <v>1012758.0493333335</v>
      </c>
      <c r="T194" s="26">
        <v>43829</v>
      </c>
      <c r="U194" s="24" t="s">
        <v>184</v>
      </c>
      <c r="V194" s="90"/>
    </row>
    <row r="195" spans="1:22" s="20" customFormat="1" ht="13.5">
      <c r="A195" s="21">
        <f>#N/A</f>
        <v>138</v>
      </c>
      <c r="B195" s="22" t="s">
        <v>152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1962.2</v>
      </c>
      <c r="J195" s="24">
        <v>1962.2</v>
      </c>
      <c r="K195" s="24">
        <v>1171.5</v>
      </c>
      <c r="L195" s="24">
        <v>84</v>
      </c>
      <c r="M195" s="25">
        <v>2145906.7</v>
      </c>
      <c r="N195" s="25">
        <v>66534.3</v>
      </c>
      <c r="O195" s="25">
        <f>#N/A</f>
        <v>643772.0100000001</v>
      </c>
      <c r="P195" s="25"/>
      <c r="Q195" s="25">
        <f>#N/A</f>
        <v>500711.5633333333</v>
      </c>
      <c r="R195" s="25">
        <f>#N/A</f>
        <v>500711.5633333333</v>
      </c>
      <c r="S195" s="25">
        <f>#N/A</f>
        <v>500711.5633333333</v>
      </c>
      <c r="T195" s="26">
        <v>43829</v>
      </c>
      <c r="U195" s="24" t="s">
        <v>184</v>
      </c>
      <c r="V195" s="90"/>
    </row>
    <row r="196" spans="1:22" s="20" customFormat="1" ht="13.5">
      <c r="A196" s="21">
        <f>#N/A</f>
        <v>139</v>
      </c>
      <c r="B196" s="22" t="s">
        <v>153</v>
      </c>
      <c r="C196" s="23">
        <v>1991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1964.5</v>
      </c>
      <c r="J196" s="24">
        <v>1964.5</v>
      </c>
      <c r="K196" s="24">
        <v>1207.9</v>
      </c>
      <c r="L196" s="24">
        <v>97</v>
      </c>
      <c r="M196" s="25">
        <v>2142261.68</v>
      </c>
      <c r="N196" s="25">
        <v>66534.3</v>
      </c>
      <c r="O196" s="25">
        <f>#N/A</f>
        <v>642678.5040000001</v>
      </c>
      <c r="P196" s="25"/>
      <c r="Q196" s="25">
        <f>#N/A</f>
        <v>499861.0586666667</v>
      </c>
      <c r="R196" s="25">
        <f>#N/A</f>
        <v>499861.0586666667</v>
      </c>
      <c r="S196" s="25">
        <f>#N/A</f>
        <v>499861.0586666667</v>
      </c>
      <c r="T196" s="26">
        <v>43829</v>
      </c>
      <c r="U196" s="24" t="s">
        <v>184</v>
      </c>
      <c r="V196" s="90"/>
    </row>
    <row r="197" spans="1:22" s="20" customFormat="1" ht="13.5">
      <c r="A197" s="21">
        <f>#N/A</f>
        <v>140</v>
      </c>
      <c r="B197" s="22" t="s">
        <v>154</v>
      </c>
      <c r="C197" s="23">
        <v>1990</v>
      </c>
      <c r="D197" s="24" t="s">
        <v>182</v>
      </c>
      <c r="E197" s="24" t="s">
        <v>223</v>
      </c>
      <c r="F197" s="24">
        <v>9</v>
      </c>
      <c r="G197" s="24">
        <v>1</v>
      </c>
      <c r="H197" s="6">
        <v>1</v>
      </c>
      <c r="I197" s="24">
        <v>1971.2</v>
      </c>
      <c r="J197" s="24">
        <v>1971.2</v>
      </c>
      <c r="K197" s="24">
        <v>1202.5</v>
      </c>
      <c r="L197" s="24">
        <v>106</v>
      </c>
      <c r="M197" s="25">
        <v>2142261.68</v>
      </c>
      <c r="N197" s="25">
        <v>66534.3</v>
      </c>
      <c r="O197" s="25">
        <f>#N/A</f>
        <v>642678.5040000001</v>
      </c>
      <c r="P197" s="25"/>
      <c r="Q197" s="25">
        <f>#N/A</f>
        <v>499861.0586666667</v>
      </c>
      <c r="R197" s="25">
        <f>#N/A</f>
        <v>499861.0586666667</v>
      </c>
      <c r="S197" s="25">
        <f>#N/A</f>
        <v>499861.0586666667</v>
      </c>
      <c r="T197" s="26">
        <v>43829</v>
      </c>
      <c r="U197" s="24" t="s">
        <v>184</v>
      </c>
      <c r="V197" s="90"/>
    </row>
    <row r="198" spans="1:22" s="20" customFormat="1" ht="13.5">
      <c r="A198" s="21">
        <f>#N/A</f>
        <v>141</v>
      </c>
      <c r="B198" s="22" t="s">
        <v>155</v>
      </c>
      <c r="C198" s="23">
        <v>1977</v>
      </c>
      <c r="D198" s="24">
        <v>2012</v>
      </c>
      <c r="E198" s="24" t="s">
        <v>185</v>
      </c>
      <c r="F198" s="24">
        <v>12</v>
      </c>
      <c r="G198" s="24">
        <v>1</v>
      </c>
      <c r="H198" s="6">
        <v>1</v>
      </c>
      <c r="I198" s="24" t="s">
        <v>250</v>
      </c>
      <c r="J198" s="24" t="s">
        <v>250</v>
      </c>
      <c r="K198" s="24">
        <v>3940</v>
      </c>
      <c r="L198" s="24" t="s">
        <v>187</v>
      </c>
      <c r="M198" s="25">
        <v>2399316.42</v>
      </c>
      <c r="N198" s="25">
        <v>74793.12</v>
      </c>
      <c r="O198" s="25">
        <f>#N/A</f>
        <v>719794.926</v>
      </c>
      <c r="P198" s="25"/>
      <c r="Q198" s="25">
        <f>#N/A</f>
        <v>559840.498</v>
      </c>
      <c r="R198" s="25">
        <f>#N/A</f>
        <v>559840.498</v>
      </c>
      <c r="S198" s="25">
        <f>#N/A</f>
        <v>559840.498</v>
      </c>
      <c r="T198" s="26">
        <v>43829</v>
      </c>
      <c r="U198" s="24" t="s">
        <v>184</v>
      </c>
      <c r="V198" s="90"/>
    </row>
    <row r="199" spans="1:23" s="20" customFormat="1" ht="13.5">
      <c r="A199" s="21">
        <f>#N/A</f>
        <v>142</v>
      </c>
      <c r="B199" s="22" t="s">
        <v>156</v>
      </c>
      <c r="C199" s="23">
        <v>1995</v>
      </c>
      <c r="D199" s="24" t="s">
        <v>182</v>
      </c>
      <c r="E199" s="24" t="s">
        <v>223</v>
      </c>
      <c r="F199" s="24">
        <v>5.9</v>
      </c>
      <c r="G199" s="24">
        <v>3</v>
      </c>
      <c r="H199" s="6">
        <v>1</v>
      </c>
      <c r="I199" s="24">
        <v>3527.7</v>
      </c>
      <c r="J199" s="24">
        <v>3527.7</v>
      </c>
      <c r="K199" s="24">
        <v>1997.9</v>
      </c>
      <c r="L199" s="24">
        <v>144</v>
      </c>
      <c r="M199" s="25">
        <v>2141973.76</v>
      </c>
      <c r="N199" s="71">
        <v>66541.3</v>
      </c>
      <c r="O199" s="25">
        <f>#N/A</f>
        <v>642592.128</v>
      </c>
      <c r="P199" s="25"/>
      <c r="Q199" s="25">
        <f>#N/A</f>
        <v>499793.87733333325</v>
      </c>
      <c r="R199" s="25">
        <f>#N/A</f>
        <v>499793.87733333325</v>
      </c>
      <c r="S199" s="25">
        <f>#N/A</f>
        <v>499793.87733333325</v>
      </c>
      <c r="T199" s="26">
        <v>43829</v>
      </c>
      <c r="U199" s="24" t="s">
        <v>184</v>
      </c>
      <c r="V199" s="90"/>
      <c r="W199" s="20">
        <v>66534.3</v>
      </c>
    </row>
    <row r="200" spans="1:23" s="20" customFormat="1" ht="13.5">
      <c r="A200" s="21">
        <f>#N/A</f>
        <v>143</v>
      </c>
      <c r="B200" s="22" t="s">
        <v>157</v>
      </c>
      <c r="C200" s="23">
        <v>1992</v>
      </c>
      <c r="D200" s="24" t="s">
        <v>182</v>
      </c>
      <c r="E200" s="24" t="s">
        <v>252</v>
      </c>
      <c r="F200" s="24">
        <v>9</v>
      </c>
      <c r="G200" s="24">
        <v>3</v>
      </c>
      <c r="H200" s="6">
        <v>3</v>
      </c>
      <c r="I200" s="24">
        <v>6677.1</v>
      </c>
      <c r="J200" s="24">
        <v>6677.1</v>
      </c>
      <c r="K200" s="24">
        <v>3955.5</v>
      </c>
      <c r="L200" s="24">
        <v>313</v>
      </c>
      <c r="M200" s="25">
        <v>6488502.58</v>
      </c>
      <c r="N200" s="71">
        <v>199629.90000000002</v>
      </c>
      <c r="O200" s="25">
        <f>#N/A</f>
        <v>1946550.774</v>
      </c>
      <c r="P200" s="25"/>
      <c r="Q200" s="25">
        <f>#N/A</f>
        <v>1513983.9353333332</v>
      </c>
      <c r="R200" s="25">
        <f>#N/A</f>
        <v>1513983.9353333332</v>
      </c>
      <c r="S200" s="25">
        <f>#N/A</f>
        <v>1513983.9353333332</v>
      </c>
      <c r="T200" s="26">
        <v>43829</v>
      </c>
      <c r="U200" s="24" t="s">
        <v>184</v>
      </c>
      <c r="V200" s="90"/>
      <c r="W200" s="20">
        <v>199602.9</v>
      </c>
    </row>
    <row r="201" spans="1:23" s="20" customFormat="1" ht="13.5">
      <c r="A201" s="21">
        <f>#N/A</f>
        <v>144</v>
      </c>
      <c r="B201" s="22" t="s">
        <v>158</v>
      </c>
      <c r="C201" s="23">
        <v>1992</v>
      </c>
      <c r="D201" s="24" t="s">
        <v>182</v>
      </c>
      <c r="E201" s="24" t="s">
        <v>227</v>
      </c>
      <c r="F201" s="24">
        <v>9</v>
      </c>
      <c r="G201" s="24">
        <v>1</v>
      </c>
      <c r="H201" s="6">
        <v>1</v>
      </c>
      <c r="I201" s="24">
        <v>2061</v>
      </c>
      <c r="J201" s="24">
        <v>2061</v>
      </c>
      <c r="K201" s="24">
        <v>1197</v>
      </c>
      <c r="L201" s="24">
        <v>82</v>
      </c>
      <c r="M201" s="25">
        <v>2141710.62</v>
      </c>
      <c r="N201" s="71">
        <v>66545.3</v>
      </c>
      <c r="O201" s="25">
        <f>#N/A</f>
        <v>642513.186</v>
      </c>
      <c r="P201" s="25"/>
      <c r="Q201" s="25">
        <f>#N/A</f>
        <v>499732.47800000006</v>
      </c>
      <c r="R201" s="25">
        <f>#N/A</f>
        <v>499732.47800000006</v>
      </c>
      <c r="S201" s="25">
        <f>#N/A</f>
        <v>499732.47800000006</v>
      </c>
      <c r="T201" s="26">
        <v>43829</v>
      </c>
      <c r="U201" s="24" t="s">
        <v>184</v>
      </c>
      <c r="V201" s="90"/>
      <c r="W201" s="20">
        <v>66534.3</v>
      </c>
    </row>
    <row r="202" spans="1:23" s="20" customFormat="1" ht="13.5">
      <c r="A202" s="21">
        <f>#N/A</f>
        <v>145</v>
      </c>
      <c r="B202" s="22" t="s">
        <v>159</v>
      </c>
      <c r="C202" s="23">
        <v>1992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2291.5</v>
      </c>
      <c r="J202" s="24">
        <v>2291.5</v>
      </c>
      <c r="K202" s="24">
        <v>1380.9</v>
      </c>
      <c r="L202" s="24">
        <v>105</v>
      </c>
      <c r="M202" s="25">
        <v>2141977.3</v>
      </c>
      <c r="N202" s="71">
        <v>66546.3</v>
      </c>
      <c r="O202" s="25">
        <f>#N/A</f>
        <v>642593.19</v>
      </c>
      <c r="P202" s="25"/>
      <c r="Q202" s="25">
        <f>#N/A</f>
        <v>499794.7033333333</v>
      </c>
      <c r="R202" s="25">
        <f>#N/A</f>
        <v>499794.7033333333</v>
      </c>
      <c r="S202" s="25">
        <f>#N/A</f>
        <v>499794.7033333333</v>
      </c>
      <c r="T202" s="26">
        <v>43829</v>
      </c>
      <c r="U202" s="24" t="s">
        <v>184</v>
      </c>
      <c r="V202" s="90"/>
      <c r="W202" s="20">
        <v>66534.3</v>
      </c>
    </row>
    <row r="203" spans="1:23" s="20" customFormat="1" ht="13.5">
      <c r="A203" s="21">
        <f>#N/A</f>
        <v>146</v>
      </c>
      <c r="B203" s="22" t="s">
        <v>160</v>
      </c>
      <c r="C203" s="23">
        <v>1994</v>
      </c>
      <c r="D203" s="24" t="s">
        <v>182</v>
      </c>
      <c r="E203" s="24" t="s">
        <v>227</v>
      </c>
      <c r="F203" s="24">
        <v>9</v>
      </c>
      <c r="G203" s="24">
        <v>1</v>
      </c>
      <c r="H203" s="6">
        <v>1</v>
      </c>
      <c r="I203" s="24">
        <v>2020.5</v>
      </c>
      <c r="J203" s="24">
        <v>2020.5</v>
      </c>
      <c r="K203" s="24">
        <v>1181.7</v>
      </c>
      <c r="L203" s="24">
        <v>98</v>
      </c>
      <c r="M203" s="25">
        <v>2149302.74</v>
      </c>
      <c r="N203" s="71">
        <v>66547.3</v>
      </c>
      <c r="O203" s="25">
        <f>#N/A</f>
        <v>644790.822</v>
      </c>
      <c r="P203" s="25"/>
      <c r="Q203" s="25">
        <f>#N/A</f>
        <v>501503.97266666667</v>
      </c>
      <c r="R203" s="25">
        <f>#N/A</f>
        <v>501503.97266666667</v>
      </c>
      <c r="S203" s="25">
        <f>#N/A</f>
        <v>501503.97266666667</v>
      </c>
      <c r="T203" s="26">
        <v>43829</v>
      </c>
      <c r="U203" s="24" t="s">
        <v>184</v>
      </c>
      <c r="V203" s="90"/>
      <c r="W203" s="20">
        <v>66534.3</v>
      </c>
    </row>
    <row r="204" spans="1:23" s="20" customFormat="1" ht="13.5">
      <c r="A204" s="21">
        <f>#N/A</f>
        <v>147</v>
      </c>
      <c r="B204" s="22" t="s">
        <v>161</v>
      </c>
      <c r="C204" s="23">
        <v>1995</v>
      </c>
      <c r="D204" s="24" t="s">
        <v>182</v>
      </c>
      <c r="E204" s="24" t="s">
        <v>252</v>
      </c>
      <c r="F204" s="24">
        <v>9</v>
      </c>
      <c r="G204" s="24">
        <v>3</v>
      </c>
      <c r="H204" s="6">
        <v>3</v>
      </c>
      <c r="I204" s="24">
        <v>6637.1</v>
      </c>
      <c r="J204" s="24">
        <v>6637.1</v>
      </c>
      <c r="K204" s="24">
        <v>3957.1</v>
      </c>
      <c r="L204" s="24">
        <v>311</v>
      </c>
      <c r="M204" s="25">
        <v>6488502.58</v>
      </c>
      <c r="N204" s="71">
        <v>199647.90000000002</v>
      </c>
      <c r="O204" s="25">
        <f>#N/A</f>
        <v>1946550.774</v>
      </c>
      <c r="P204" s="25"/>
      <c r="Q204" s="25">
        <f>#N/A</f>
        <v>1513983.9353333332</v>
      </c>
      <c r="R204" s="25">
        <f>#N/A</f>
        <v>1513983.9353333332</v>
      </c>
      <c r="S204" s="25">
        <f>#N/A</f>
        <v>1513983.9353333332</v>
      </c>
      <c r="T204" s="26">
        <v>43829</v>
      </c>
      <c r="U204" s="24" t="s">
        <v>184</v>
      </c>
      <c r="V204" s="90"/>
      <c r="W204" s="20">
        <v>199602.9</v>
      </c>
    </row>
    <row r="205" spans="1:23" s="20" customFormat="1" ht="13.5">
      <c r="A205" s="21">
        <f>#N/A</f>
        <v>148</v>
      </c>
      <c r="B205" s="22" t="s">
        <v>162</v>
      </c>
      <c r="C205" s="23">
        <v>1994</v>
      </c>
      <c r="D205" s="24" t="s">
        <v>182</v>
      </c>
      <c r="E205" s="24" t="s">
        <v>252</v>
      </c>
      <c r="F205" s="24">
        <v>9</v>
      </c>
      <c r="G205" s="24">
        <v>3</v>
      </c>
      <c r="H205" s="6">
        <v>3</v>
      </c>
      <c r="I205" s="24">
        <v>6656.9</v>
      </c>
      <c r="J205" s="24">
        <v>6656.9</v>
      </c>
      <c r="K205" s="24">
        <v>4013.1</v>
      </c>
      <c r="L205" s="24">
        <v>297</v>
      </c>
      <c r="M205" s="25">
        <v>6488502.58</v>
      </c>
      <c r="N205" s="71">
        <v>199656.90000000002</v>
      </c>
      <c r="O205" s="25">
        <f>#N/A</f>
        <v>1946550.774</v>
      </c>
      <c r="P205" s="25"/>
      <c r="Q205" s="25">
        <f>#N/A</f>
        <v>1513983.9353333332</v>
      </c>
      <c r="R205" s="25">
        <f>#N/A</f>
        <v>1513983.9353333332</v>
      </c>
      <c r="S205" s="25">
        <f>#N/A</f>
        <v>1513983.9353333332</v>
      </c>
      <c r="T205" s="26">
        <v>43829</v>
      </c>
      <c r="U205" s="24" t="s">
        <v>184</v>
      </c>
      <c r="V205" s="90"/>
      <c r="W205" s="20">
        <v>199602.9</v>
      </c>
    </row>
    <row r="206" spans="1:23" s="20" customFormat="1" ht="13.5">
      <c r="A206" s="21">
        <f>#N/A</f>
        <v>149</v>
      </c>
      <c r="B206" s="22" t="s">
        <v>163</v>
      </c>
      <c r="C206" s="23">
        <v>1993</v>
      </c>
      <c r="D206" s="24" t="s">
        <v>182</v>
      </c>
      <c r="E206" s="24" t="s">
        <v>223</v>
      </c>
      <c r="F206" s="24">
        <v>9</v>
      </c>
      <c r="G206" s="24">
        <v>1</v>
      </c>
      <c r="H206" s="6">
        <v>1</v>
      </c>
      <c r="I206" s="24">
        <v>2239.3</v>
      </c>
      <c r="J206" s="24">
        <v>2239.3</v>
      </c>
      <c r="K206" s="24">
        <v>1326.4</v>
      </c>
      <c r="L206" s="24">
        <v>102</v>
      </c>
      <c r="M206" s="25">
        <v>2141977.3</v>
      </c>
      <c r="N206" s="71">
        <v>66554.3</v>
      </c>
      <c r="O206" s="25">
        <f>#N/A</f>
        <v>642593.19</v>
      </c>
      <c r="P206" s="25"/>
      <c r="Q206" s="25">
        <f>#N/A</f>
        <v>499794.7033333333</v>
      </c>
      <c r="R206" s="25">
        <f>#N/A</f>
        <v>499794.7033333333</v>
      </c>
      <c r="S206" s="25">
        <f>#N/A</f>
        <v>499794.7033333333</v>
      </c>
      <c r="T206" s="26">
        <v>43829</v>
      </c>
      <c r="U206" s="24" t="s">
        <v>184</v>
      </c>
      <c r="V206" s="90"/>
      <c r="W206" s="20">
        <v>66534.3</v>
      </c>
    </row>
    <row r="207" spans="1:23" s="20" customFormat="1" ht="13.5">
      <c r="A207" s="21">
        <f>#N/A</f>
        <v>150</v>
      </c>
      <c r="B207" s="22" t="s">
        <v>164</v>
      </c>
      <c r="C207" s="23">
        <v>1993</v>
      </c>
      <c r="D207" s="24" t="s">
        <v>182</v>
      </c>
      <c r="E207" s="24" t="s">
        <v>223</v>
      </c>
      <c r="F207" s="24">
        <v>9</v>
      </c>
      <c r="G207" s="24">
        <v>1</v>
      </c>
      <c r="H207" s="6">
        <v>1</v>
      </c>
      <c r="I207" s="24">
        <v>2237.2</v>
      </c>
      <c r="J207" s="24">
        <v>2237.2</v>
      </c>
      <c r="K207" s="24">
        <v>1334.6</v>
      </c>
      <c r="L207" s="24">
        <v>97</v>
      </c>
      <c r="M207" s="25">
        <v>2141977.3</v>
      </c>
      <c r="N207" s="71">
        <v>66555.3</v>
      </c>
      <c r="O207" s="25">
        <f>#N/A</f>
        <v>642593.19</v>
      </c>
      <c r="P207" s="25"/>
      <c r="Q207" s="25">
        <f>#N/A</f>
        <v>499794.7033333333</v>
      </c>
      <c r="R207" s="25">
        <f>#N/A</f>
        <v>499794.7033333333</v>
      </c>
      <c r="S207" s="25">
        <f>#N/A</f>
        <v>499794.7033333333</v>
      </c>
      <c r="T207" s="26">
        <v>43829</v>
      </c>
      <c r="U207" s="24" t="s">
        <v>184</v>
      </c>
      <c r="V207" s="90"/>
      <c r="W207" s="20">
        <v>66534.3</v>
      </c>
    </row>
    <row r="208" spans="1:23" s="20" customFormat="1" ht="13.5">
      <c r="A208" s="21">
        <f>#N/A</f>
        <v>151</v>
      </c>
      <c r="B208" s="22" t="s">
        <v>165</v>
      </c>
      <c r="C208" s="23">
        <v>1979</v>
      </c>
      <c r="D208" s="24" t="s">
        <v>182</v>
      </c>
      <c r="E208" s="24" t="s">
        <v>223</v>
      </c>
      <c r="F208" s="24">
        <v>9</v>
      </c>
      <c r="G208" s="24">
        <v>2</v>
      </c>
      <c r="H208" s="6">
        <v>2</v>
      </c>
      <c r="I208" s="24">
        <v>3993.3</v>
      </c>
      <c r="J208" s="24">
        <v>3993.3</v>
      </c>
      <c r="K208" s="24">
        <v>2431.3</v>
      </c>
      <c r="L208" s="24">
        <v>154</v>
      </c>
      <c r="M208" s="25">
        <v>4314706.58</v>
      </c>
      <c r="N208" s="71">
        <v>133079.6</v>
      </c>
      <c r="O208" s="25">
        <f>#N/A</f>
        <v>1294411.9740000002</v>
      </c>
      <c r="P208" s="25"/>
      <c r="Q208" s="25">
        <f>#N/A</f>
        <v>1006764.8686666666</v>
      </c>
      <c r="R208" s="25">
        <f>#N/A</f>
        <v>1006764.8686666666</v>
      </c>
      <c r="S208" s="25">
        <f>#N/A</f>
        <v>1006764.8686666666</v>
      </c>
      <c r="T208" s="26">
        <v>43829</v>
      </c>
      <c r="U208" s="24" t="s">
        <v>184</v>
      </c>
      <c r="V208" s="90"/>
      <c r="W208" s="20">
        <v>133068.6</v>
      </c>
    </row>
    <row r="209" spans="1:23" s="20" customFormat="1" ht="13.5">
      <c r="A209" s="21">
        <f>#N/A</f>
        <v>152</v>
      </c>
      <c r="B209" s="22" t="s">
        <v>166</v>
      </c>
      <c r="C209" s="23">
        <v>1987</v>
      </c>
      <c r="D209" s="24" t="s">
        <v>182</v>
      </c>
      <c r="E209" s="24" t="s">
        <v>223</v>
      </c>
      <c r="F209" s="24">
        <v>9</v>
      </c>
      <c r="G209" s="24">
        <v>1</v>
      </c>
      <c r="H209" s="6">
        <v>1</v>
      </c>
      <c r="I209" s="24">
        <v>4659.2</v>
      </c>
      <c r="J209" s="24">
        <v>4659.2</v>
      </c>
      <c r="K209" s="24">
        <v>2495.2</v>
      </c>
      <c r="L209" s="24">
        <v>264</v>
      </c>
      <c r="M209" s="25">
        <v>2141904.14</v>
      </c>
      <c r="N209" s="71">
        <v>66538.3</v>
      </c>
      <c r="O209" s="25">
        <f>#N/A</f>
        <v>642571.2420000001</v>
      </c>
      <c r="P209" s="25"/>
      <c r="Q209" s="25">
        <f>#N/A</f>
        <v>499777.6326666667</v>
      </c>
      <c r="R209" s="25">
        <f>#N/A</f>
        <v>499777.6326666667</v>
      </c>
      <c r="S209" s="25">
        <f>#N/A</f>
        <v>499777.6326666667</v>
      </c>
      <c r="T209" s="26">
        <v>43829</v>
      </c>
      <c r="U209" s="24" t="s">
        <v>184</v>
      </c>
      <c r="V209" s="90"/>
      <c r="W209" s="20">
        <v>66534.3</v>
      </c>
    </row>
    <row r="210" spans="1:23" s="20" customFormat="1" ht="13.5">
      <c r="A210" s="21">
        <f>#N/A</f>
        <v>153</v>
      </c>
      <c r="B210" s="22" t="s">
        <v>167</v>
      </c>
      <c r="C210" s="23">
        <v>1987</v>
      </c>
      <c r="D210" s="24" t="s">
        <v>182</v>
      </c>
      <c r="E210" s="24" t="s">
        <v>223</v>
      </c>
      <c r="F210" s="24">
        <v>9</v>
      </c>
      <c r="G210" s="24">
        <v>1</v>
      </c>
      <c r="H210" s="6">
        <v>1</v>
      </c>
      <c r="I210" s="24">
        <v>4732.6</v>
      </c>
      <c r="J210" s="24">
        <v>4732.6</v>
      </c>
      <c r="K210" s="24">
        <v>2517.1</v>
      </c>
      <c r="L210" s="24">
        <v>242</v>
      </c>
      <c r="M210" s="25">
        <v>2141904.14</v>
      </c>
      <c r="N210" s="71">
        <v>66537.3</v>
      </c>
      <c r="O210" s="25">
        <f>#N/A</f>
        <v>642571.2420000001</v>
      </c>
      <c r="P210" s="25"/>
      <c r="Q210" s="25">
        <f>#N/A</f>
        <v>499777.6326666667</v>
      </c>
      <c r="R210" s="25">
        <f>#N/A</f>
        <v>499777.6326666667</v>
      </c>
      <c r="S210" s="25">
        <f>#N/A</f>
        <v>499777.6326666667</v>
      </c>
      <c r="T210" s="26">
        <v>43829</v>
      </c>
      <c r="U210" s="24" t="s">
        <v>184</v>
      </c>
      <c r="V210" s="90"/>
      <c r="W210" s="20">
        <v>66534.3</v>
      </c>
    </row>
    <row r="211" spans="1:23" s="20" customFormat="1" ht="13.5">
      <c r="A211" s="21">
        <f>#N/A</f>
        <v>154</v>
      </c>
      <c r="B211" s="22" t="s">
        <v>168</v>
      </c>
      <c r="C211" s="23">
        <v>1986</v>
      </c>
      <c r="D211" s="24" t="s">
        <v>182</v>
      </c>
      <c r="E211" s="24" t="s">
        <v>223</v>
      </c>
      <c r="F211" s="24">
        <v>9</v>
      </c>
      <c r="G211" s="24">
        <v>1</v>
      </c>
      <c r="H211" s="6">
        <v>1</v>
      </c>
      <c r="I211" s="24">
        <v>4732.4</v>
      </c>
      <c r="J211" s="24">
        <v>4732.4</v>
      </c>
      <c r="K211" s="24">
        <v>2516.4</v>
      </c>
      <c r="L211" s="24">
        <v>245</v>
      </c>
      <c r="M211" s="25">
        <v>2141904.14</v>
      </c>
      <c r="N211" s="71">
        <v>66536.3</v>
      </c>
      <c r="O211" s="25">
        <f>#N/A</f>
        <v>642571.2420000001</v>
      </c>
      <c r="P211" s="25"/>
      <c r="Q211" s="25">
        <f>#N/A</f>
        <v>499777.6326666667</v>
      </c>
      <c r="R211" s="25">
        <f>#N/A</f>
        <v>499777.6326666667</v>
      </c>
      <c r="S211" s="25">
        <f>#N/A</f>
        <v>499777.6326666667</v>
      </c>
      <c r="T211" s="26">
        <v>43829</v>
      </c>
      <c r="U211" s="24" t="s">
        <v>184</v>
      </c>
      <c r="V211" s="90"/>
      <c r="W211" s="20">
        <v>66534.3</v>
      </c>
    </row>
    <row r="212" spans="1:23" s="20" customFormat="1" ht="13.5">
      <c r="A212" s="21">
        <f>#N/A</f>
        <v>155</v>
      </c>
      <c r="B212" s="22" t="s">
        <v>169</v>
      </c>
      <c r="C212" s="23">
        <v>1986</v>
      </c>
      <c r="D212" s="24" t="s">
        <v>182</v>
      </c>
      <c r="E212" s="24" t="s">
        <v>227</v>
      </c>
      <c r="F212" s="24">
        <v>9</v>
      </c>
      <c r="G212" s="24">
        <v>2</v>
      </c>
      <c r="H212" s="6">
        <v>2</v>
      </c>
      <c r="I212" s="24">
        <v>3561.3</v>
      </c>
      <c r="J212" s="24">
        <v>3561.3</v>
      </c>
      <c r="K212" s="24">
        <v>2271.6</v>
      </c>
      <c r="L212" s="24">
        <v>180</v>
      </c>
      <c r="M212" s="25">
        <v>4326927.84</v>
      </c>
      <c r="N212" s="71">
        <v>133069.6</v>
      </c>
      <c r="O212" s="25">
        <f>#N/A</f>
        <v>1298078.352</v>
      </c>
      <c r="P212" s="25"/>
      <c r="Q212" s="25">
        <f>#N/A</f>
        <v>1009616.4959999999</v>
      </c>
      <c r="R212" s="25">
        <f>#N/A</f>
        <v>1009616.4959999999</v>
      </c>
      <c r="S212" s="25">
        <f>#N/A</f>
        <v>1009616.4959999999</v>
      </c>
      <c r="T212" s="26">
        <v>43829</v>
      </c>
      <c r="U212" s="24" t="s">
        <v>184</v>
      </c>
      <c r="V212" s="90"/>
      <c r="W212" s="20">
        <v>133068.6</v>
      </c>
    </row>
    <row r="213" spans="1:23" s="20" customFormat="1" ht="13.5">
      <c r="A213" s="21">
        <f>#N/A</f>
        <v>156</v>
      </c>
      <c r="B213" s="22" t="s">
        <v>170</v>
      </c>
      <c r="C213" s="23">
        <v>1985</v>
      </c>
      <c r="D213" s="24" t="s">
        <v>182</v>
      </c>
      <c r="E213" s="24" t="s">
        <v>223</v>
      </c>
      <c r="F213" s="24">
        <v>9</v>
      </c>
      <c r="G213" s="24">
        <v>1</v>
      </c>
      <c r="H213" s="6">
        <v>1</v>
      </c>
      <c r="I213" s="24">
        <v>4610.8</v>
      </c>
      <c r="J213" s="24">
        <v>4610.8</v>
      </c>
      <c r="K213" s="24">
        <v>2337.1</v>
      </c>
      <c r="L213" s="24">
        <v>226</v>
      </c>
      <c r="M213" s="25">
        <v>2159010.6</v>
      </c>
      <c r="N213" s="71">
        <v>66558.3</v>
      </c>
      <c r="O213" s="25">
        <f>#N/A</f>
        <v>647703.18</v>
      </c>
      <c r="P213" s="25"/>
      <c r="Q213" s="25">
        <f>#N/A</f>
        <v>503769.13999999996</v>
      </c>
      <c r="R213" s="25">
        <f>#N/A</f>
        <v>503769.13999999996</v>
      </c>
      <c r="S213" s="25">
        <f>#N/A</f>
        <v>503769.13999999996</v>
      </c>
      <c r="T213" s="26">
        <v>43829</v>
      </c>
      <c r="U213" s="24" t="s">
        <v>184</v>
      </c>
      <c r="V213" s="90"/>
      <c r="W213" s="20">
        <v>66534.3</v>
      </c>
    </row>
    <row r="214" spans="1:23" s="20" customFormat="1" ht="13.5">
      <c r="A214" s="21">
        <f>#N/A</f>
        <v>157</v>
      </c>
      <c r="B214" s="22" t="s">
        <v>171</v>
      </c>
      <c r="C214" s="23">
        <v>1978</v>
      </c>
      <c r="D214" s="24" t="s">
        <v>182</v>
      </c>
      <c r="E214" s="24" t="s">
        <v>223</v>
      </c>
      <c r="F214" s="24">
        <v>12</v>
      </c>
      <c r="G214" s="24">
        <v>1</v>
      </c>
      <c r="H214" s="6">
        <v>1</v>
      </c>
      <c r="I214" s="24">
        <v>3898.1</v>
      </c>
      <c r="J214" s="24">
        <v>3898.1</v>
      </c>
      <c r="K214" s="24">
        <v>2277.7</v>
      </c>
      <c r="L214" s="24">
        <v>194</v>
      </c>
      <c r="M214" s="71">
        <v>2406654.84</v>
      </c>
      <c r="N214" s="71">
        <v>66559.3</v>
      </c>
      <c r="O214" s="25">
        <f>#N/A</f>
        <v>721996.4519999999</v>
      </c>
      <c r="P214" s="25"/>
      <c r="Q214" s="25">
        <f>#N/A</f>
        <v>561552.796</v>
      </c>
      <c r="R214" s="25">
        <f>#N/A</f>
        <v>561552.796</v>
      </c>
      <c r="S214" s="25">
        <f>#N/A</f>
        <v>561552.796</v>
      </c>
      <c r="T214" s="26">
        <v>43829</v>
      </c>
      <c r="U214" s="24" t="s">
        <v>184</v>
      </c>
      <c r="V214" s="84">
        <v>2363422</v>
      </c>
      <c r="W214" s="20">
        <v>74793.12</v>
      </c>
    </row>
    <row r="215" spans="1:23" s="20" customFormat="1" ht="13.5">
      <c r="A215" s="21">
        <f>#N/A</f>
        <v>158</v>
      </c>
      <c r="B215" s="22" t="s">
        <v>172</v>
      </c>
      <c r="C215" s="23">
        <v>1974</v>
      </c>
      <c r="D215" s="24" t="s">
        <v>182</v>
      </c>
      <c r="E215" s="24" t="s">
        <v>186</v>
      </c>
      <c r="F215" s="24">
        <v>9</v>
      </c>
      <c r="G215" s="24">
        <v>4</v>
      </c>
      <c r="H215" s="6">
        <v>4</v>
      </c>
      <c r="I215" s="24">
        <v>9571.5</v>
      </c>
      <c r="J215" s="24">
        <v>7831.8</v>
      </c>
      <c r="K215" s="24">
        <v>7123.4</v>
      </c>
      <c r="L215" s="24">
        <v>387</v>
      </c>
      <c r="M215" s="71">
        <v>8653465.1</v>
      </c>
      <c r="N215" s="71">
        <v>266247.2</v>
      </c>
      <c r="O215" s="25">
        <f>#N/A</f>
        <v>2596039.53</v>
      </c>
      <c r="P215" s="25"/>
      <c r="Q215" s="25">
        <f>#N/A</f>
        <v>2019141.8566666667</v>
      </c>
      <c r="R215" s="25">
        <f>#N/A</f>
        <v>2019141.8566666667</v>
      </c>
      <c r="S215" s="25">
        <f>#N/A</f>
        <v>2019141.8566666667</v>
      </c>
      <c r="T215" s="26">
        <v>43829</v>
      </c>
      <c r="U215" s="24" t="s">
        <v>184</v>
      </c>
      <c r="V215" s="20">
        <v>8652927.02</v>
      </c>
      <c r="W215" s="20">
        <v>266137.2</v>
      </c>
    </row>
    <row r="216" spans="1:23" s="20" customFormat="1" ht="13.5">
      <c r="A216" s="21">
        <f>#N/A</f>
        <v>159</v>
      </c>
      <c r="B216" s="22" t="s">
        <v>173</v>
      </c>
      <c r="C216" s="23">
        <v>1974</v>
      </c>
      <c r="D216" s="24" t="s">
        <v>182</v>
      </c>
      <c r="E216" s="24" t="s">
        <v>227</v>
      </c>
      <c r="F216" s="24">
        <v>9</v>
      </c>
      <c r="G216" s="24">
        <v>4</v>
      </c>
      <c r="H216" s="6">
        <v>4</v>
      </c>
      <c r="I216" s="24">
        <v>7927.2</v>
      </c>
      <c r="J216" s="24">
        <v>7927.2</v>
      </c>
      <c r="K216" s="24">
        <v>5066.3</v>
      </c>
      <c r="L216" s="24">
        <v>381</v>
      </c>
      <c r="M216" s="25">
        <v>8609886.52</v>
      </c>
      <c r="N216" s="71">
        <v>266263.2</v>
      </c>
      <c r="O216" s="25">
        <f>#N/A</f>
        <v>2582965.956</v>
      </c>
      <c r="P216" s="25"/>
      <c r="Q216" s="25">
        <f>#N/A</f>
        <v>2008973.521333333</v>
      </c>
      <c r="R216" s="25">
        <f>#N/A</f>
        <v>2008973.521333333</v>
      </c>
      <c r="S216" s="25">
        <f>#N/A</f>
        <v>2008973.521333333</v>
      </c>
      <c r="T216" s="26">
        <v>43829</v>
      </c>
      <c r="U216" s="24" t="s">
        <v>184</v>
      </c>
      <c r="V216" s="90"/>
      <c r="W216" s="20">
        <v>266137.2</v>
      </c>
    </row>
    <row r="217" spans="1:23" s="20" customFormat="1" ht="13.5">
      <c r="A217" s="21">
        <f>#N/A</f>
        <v>160</v>
      </c>
      <c r="B217" s="22" t="s">
        <v>174</v>
      </c>
      <c r="C217" s="23">
        <v>1975</v>
      </c>
      <c r="D217" s="24" t="s">
        <v>182</v>
      </c>
      <c r="E217" s="24" t="s">
        <v>186</v>
      </c>
      <c r="F217" s="24">
        <v>9</v>
      </c>
      <c r="G217" s="24">
        <v>4</v>
      </c>
      <c r="H217" s="6">
        <v>3</v>
      </c>
      <c r="I217" s="24">
        <v>7861.3</v>
      </c>
      <c r="J217" s="24">
        <v>7861.3</v>
      </c>
      <c r="K217" s="24">
        <v>7861.3</v>
      </c>
      <c r="L217" s="24">
        <v>413</v>
      </c>
      <c r="M217" s="25">
        <v>6468901.6</v>
      </c>
      <c r="N217" s="71">
        <v>199707.90000000002</v>
      </c>
      <c r="O217" s="25">
        <f>#N/A</f>
        <v>1940670.48</v>
      </c>
      <c r="P217" s="25"/>
      <c r="Q217" s="25">
        <f>#N/A</f>
        <v>1509410.373333333</v>
      </c>
      <c r="R217" s="25">
        <f>#N/A</f>
        <v>1509410.373333333</v>
      </c>
      <c r="S217" s="25">
        <f>#N/A</f>
        <v>1509410.373333333</v>
      </c>
      <c r="T217" s="26">
        <v>43829</v>
      </c>
      <c r="U217" s="24" t="s">
        <v>184</v>
      </c>
      <c r="V217" s="90"/>
      <c r="W217" s="20">
        <v>199602.9</v>
      </c>
    </row>
    <row r="218" spans="1:23" s="20" customFormat="1" ht="13.5">
      <c r="A218" s="21">
        <f>#N/A</f>
        <v>161</v>
      </c>
      <c r="B218" s="22" t="s">
        <v>175</v>
      </c>
      <c r="C218" s="23">
        <v>1975</v>
      </c>
      <c r="D218" s="24" t="s">
        <v>182</v>
      </c>
      <c r="E218" s="24" t="s">
        <v>186</v>
      </c>
      <c r="F218" s="24">
        <v>9</v>
      </c>
      <c r="G218" s="24">
        <v>4</v>
      </c>
      <c r="H218" s="6">
        <v>4</v>
      </c>
      <c r="I218" s="24">
        <v>9749.5</v>
      </c>
      <c r="J218" s="24">
        <v>7853.9</v>
      </c>
      <c r="K218" s="24">
        <v>7391</v>
      </c>
      <c r="L218" s="24">
        <v>348</v>
      </c>
      <c r="M218" s="25">
        <v>8652287.459999999</v>
      </c>
      <c r="N218" s="71">
        <v>266291.2</v>
      </c>
      <c r="O218" s="25">
        <f>#N/A</f>
        <v>2595686.238</v>
      </c>
      <c r="P218" s="25"/>
      <c r="Q218" s="25">
        <f>#N/A</f>
        <v>2018867.0739999998</v>
      </c>
      <c r="R218" s="25">
        <f>#N/A</f>
        <v>2018867.0739999998</v>
      </c>
      <c r="S218" s="25">
        <f>#N/A</f>
        <v>2018867.0739999998</v>
      </c>
      <c r="T218" s="26">
        <v>43829</v>
      </c>
      <c r="U218" s="24" t="s">
        <v>184</v>
      </c>
      <c r="V218" s="90"/>
      <c r="W218" s="20">
        <v>266137.2</v>
      </c>
    </row>
    <row r="219" spans="1:23" s="20" customFormat="1" ht="13.5">
      <c r="A219" s="21">
        <f>#N/A</f>
        <v>162</v>
      </c>
      <c r="B219" s="22" t="s">
        <v>176</v>
      </c>
      <c r="C219" s="23">
        <v>1976</v>
      </c>
      <c r="D219" s="24">
        <v>2008</v>
      </c>
      <c r="E219" s="24" t="s">
        <v>186</v>
      </c>
      <c r="F219" s="24">
        <v>9</v>
      </c>
      <c r="G219" s="24">
        <v>4</v>
      </c>
      <c r="H219" s="6">
        <v>4</v>
      </c>
      <c r="I219" s="24">
        <v>8573.2</v>
      </c>
      <c r="J219" s="24" t="s">
        <v>254</v>
      </c>
      <c r="K219" s="24" t="s">
        <v>255</v>
      </c>
      <c r="L219" s="24">
        <v>395</v>
      </c>
      <c r="M219" s="25">
        <v>8643213.26</v>
      </c>
      <c r="N219" s="71">
        <v>266307.2</v>
      </c>
      <c r="O219" s="25">
        <f>#N/A</f>
        <v>2592963.9779999997</v>
      </c>
      <c r="P219" s="25"/>
      <c r="Q219" s="25">
        <f>#N/A</f>
        <v>2016749.7606666666</v>
      </c>
      <c r="R219" s="25">
        <f>#N/A</f>
        <v>2016749.7606666666</v>
      </c>
      <c r="S219" s="25">
        <f>#N/A</f>
        <v>2016749.7606666666</v>
      </c>
      <c r="T219" s="26">
        <v>43829</v>
      </c>
      <c r="U219" s="24" t="s">
        <v>184</v>
      </c>
      <c r="V219" s="90"/>
      <c r="W219" s="20">
        <v>266137.2</v>
      </c>
    </row>
    <row r="220" spans="1:23" s="20" customFormat="1" ht="13.5">
      <c r="A220" s="21">
        <f>#N/A</f>
        <v>163</v>
      </c>
      <c r="B220" s="22" t="s">
        <v>177</v>
      </c>
      <c r="C220" s="23">
        <v>1978</v>
      </c>
      <c r="D220" s="24" t="s">
        <v>182</v>
      </c>
      <c r="E220" s="24" t="s">
        <v>185</v>
      </c>
      <c r="F220" s="24">
        <v>12</v>
      </c>
      <c r="G220" s="24">
        <v>1</v>
      </c>
      <c r="H220" s="6">
        <v>2</v>
      </c>
      <c r="I220" s="24">
        <v>5077</v>
      </c>
      <c r="J220" s="24">
        <v>3889.6</v>
      </c>
      <c r="K220" s="24">
        <v>3367.5</v>
      </c>
      <c r="L220" s="24">
        <v>183</v>
      </c>
      <c r="M220" s="71">
        <v>4818506.4</v>
      </c>
      <c r="N220" s="71">
        <v>149587.24</v>
      </c>
      <c r="O220" s="25">
        <f>#N/A</f>
        <v>1445551.92</v>
      </c>
      <c r="P220" s="25"/>
      <c r="Q220" s="25">
        <f>#N/A</f>
        <v>1124318.1600000001</v>
      </c>
      <c r="R220" s="25">
        <f>#N/A</f>
        <v>1124318.1600000001</v>
      </c>
      <c r="S220" s="25">
        <f>#N/A</f>
        <v>1124318.1600000001</v>
      </c>
      <c r="T220" s="26">
        <v>43829</v>
      </c>
      <c r="U220" s="24" t="s">
        <v>184</v>
      </c>
      <c r="V220" s="90">
        <v>4775272.38</v>
      </c>
      <c r="W220" s="20">
        <v>149586.24</v>
      </c>
    </row>
    <row r="221" spans="1:23" s="20" customFormat="1" ht="13.5">
      <c r="A221" s="21">
        <f>#N/A</f>
        <v>164</v>
      </c>
      <c r="B221" s="22" t="s">
        <v>178</v>
      </c>
      <c r="C221" s="23">
        <v>1971</v>
      </c>
      <c r="D221" s="24" t="s">
        <v>182</v>
      </c>
      <c r="E221" s="24" t="s">
        <v>185</v>
      </c>
      <c r="F221" s="24">
        <v>9</v>
      </c>
      <c r="G221" s="24">
        <v>1</v>
      </c>
      <c r="H221" s="6">
        <v>1</v>
      </c>
      <c r="I221" s="24">
        <v>1965.8</v>
      </c>
      <c r="J221" s="24" t="s">
        <v>253</v>
      </c>
      <c r="K221" s="24">
        <v>1926</v>
      </c>
      <c r="L221" s="24">
        <v>87</v>
      </c>
      <c r="M221" s="25">
        <v>2670042.64</v>
      </c>
      <c r="N221" s="71">
        <v>66557.3</v>
      </c>
      <c r="O221" s="25">
        <f>#N/A</f>
        <v>801012.792</v>
      </c>
      <c r="P221" s="25"/>
      <c r="Q221" s="25">
        <f>#N/A</f>
        <v>623009.9493333334</v>
      </c>
      <c r="R221" s="25">
        <f>#N/A</f>
        <v>623009.9493333334</v>
      </c>
      <c r="S221" s="25">
        <f>#N/A</f>
        <v>623009.9493333334</v>
      </c>
      <c r="T221" s="26">
        <v>43829</v>
      </c>
      <c r="U221" s="24" t="s">
        <v>184</v>
      </c>
      <c r="V221" s="90"/>
      <c r="W221" s="20">
        <v>66534.3</v>
      </c>
    </row>
    <row r="222" spans="1:22" s="20" customFormat="1" ht="13.5">
      <c r="A222" s="41">
        <f>#N/A</f>
        <v>165</v>
      </c>
      <c r="B222" s="35" t="s">
        <v>303</v>
      </c>
      <c r="C222" s="34">
        <v>1984</v>
      </c>
      <c r="D222" s="41"/>
      <c r="E222" s="36" t="s">
        <v>268</v>
      </c>
      <c r="F222" s="37">
        <v>10</v>
      </c>
      <c r="G222" s="37">
        <v>1</v>
      </c>
      <c r="H222" s="57">
        <v>1</v>
      </c>
      <c r="I222" s="29">
        <v>2006.5</v>
      </c>
      <c r="J222" s="29">
        <v>2006.5</v>
      </c>
      <c r="K222" s="29">
        <v>1231.8</v>
      </c>
      <c r="L222" s="37">
        <v>87</v>
      </c>
      <c r="M222" s="25">
        <v>2402822.2</v>
      </c>
      <c r="N222" s="25">
        <v>66534.3</v>
      </c>
      <c r="O222" s="60">
        <f>#N/A</f>
        <v>720846.66</v>
      </c>
      <c r="P222" s="60"/>
      <c r="Q222" s="60">
        <f>#N/A</f>
        <v>560658.5133333333</v>
      </c>
      <c r="R222" s="60">
        <f>#N/A</f>
        <v>560658.5133333333</v>
      </c>
      <c r="S222" s="60">
        <f>#N/A</f>
        <v>560658.5133333333</v>
      </c>
      <c r="T222" s="42">
        <v>43829</v>
      </c>
      <c r="U222" s="36" t="s">
        <v>184</v>
      </c>
      <c r="V222" s="100"/>
    </row>
    <row r="223" spans="1:22" s="20" customFormat="1" ht="13.5">
      <c r="A223" s="41">
        <f>#N/A</f>
        <v>166</v>
      </c>
      <c r="B223" s="35" t="s">
        <v>304</v>
      </c>
      <c r="C223" s="43">
        <v>1980</v>
      </c>
      <c r="D223" s="44"/>
      <c r="E223" s="36" t="s">
        <v>268</v>
      </c>
      <c r="F223" s="43">
        <v>9</v>
      </c>
      <c r="G223" s="43">
        <v>1</v>
      </c>
      <c r="H223" s="57">
        <v>1</v>
      </c>
      <c r="I223" s="45">
        <v>1945.2</v>
      </c>
      <c r="J223" s="45">
        <v>1945.2</v>
      </c>
      <c r="K223" s="45">
        <v>1186.8</v>
      </c>
      <c r="L223" s="43">
        <v>73</v>
      </c>
      <c r="M223" s="25">
        <v>2478450.76</v>
      </c>
      <c r="N223" s="25">
        <v>66534.3</v>
      </c>
      <c r="O223" s="60">
        <f>#N/A</f>
        <v>743535.228</v>
      </c>
      <c r="P223" s="60"/>
      <c r="Q223" s="60">
        <f>#N/A</f>
        <v>578305.1773333332</v>
      </c>
      <c r="R223" s="60">
        <f>#N/A</f>
        <v>578305.1773333332</v>
      </c>
      <c r="S223" s="60">
        <f>#N/A</f>
        <v>578305.1773333332</v>
      </c>
      <c r="T223" s="42">
        <v>43829</v>
      </c>
      <c r="U223" s="36" t="s">
        <v>184</v>
      </c>
      <c r="V223" s="100"/>
    </row>
    <row r="224" spans="1:22" s="20" customFormat="1" ht="13.5">
      <c r="A224" s="41">
        <f>#N/A</f>
        <v>167</v>
      </c>
      <c r="B224" s="35" t="s">
        <v>305</v>
      </c>
      <c r="C224" s="43">
        <v>1971</v>
      </c>
      <c r="D224" s="44"/>
      <c r="E224" s="36" t="s">
        <v>268</v>
      </c>
      <c r="F224" s="43">
        <v>9</v>
      </c>
      <c r="G224" s="43">
        <v>3</v>
      </c>
      <c r="H224" s="57">
        <v>3</v>
      </c>
      <c r="I224" s="45">
        <v>5546.8</v>
      </c>
      <c r="J224" s="54">
        <v>5497.37</v>
      </c>
      <c r="K224" s="54">
        <v>5336.5</v>
      </c>
      <c r="L224" s="43">
        <v>251</v>
      </c>
      <c r="M224" s="25">
        <v>7026040.96</v>
      </c>
      <c r="N224" s="25">
        <v>199602.90000000002</v>
      </c>
      <c r="O224" s="60">
        <f>#N/A</f>
        <v>2107812.288</v>
      </c>
      <c r="P224" s="60"/>
      <c r="Q224" s="60">
        <f>#N/A</f>
        <v>1639409.5573333334</v>
      </c>
      <c r="R224" s="60">
        <f>#N/A</f>
        <v>1639409.5573333334</v>
      </c>
      <c r="S224" s="60">
        <f>#N/A</f>
        <v>1639409.5573333334</v>
      </c>
      <c r="T224" s="42">
        <v>43829</v>
      </c>
      <c r="U224" s="36" t="s">
        <v>184</v>
      </c>
      <c r="V224" s="100"/>
    </row>
    <row r="225" spans="1:22" s="20" customFormat="1" ht="27">
      <c r="A225" s="41">
        <f>#N/A</f>
        <v>168</v>
      </c>
      <c r="B225" s="35" t="s">
        <v>306</v>
      </c>
      <c r="C225" s="34">
        <v>1971</v>
      </c>
      <c r="D225" s="41"/>
      <c r="E225" s="36" t="s">
        <v>268</v>
      </c>
      <c r="F225" s="37">
        <v>9</v>
      </c>
      <c r="G225" s="37">
        <v>3</v>
      </c>
      <c r="H225" s="57">
        <v>3</v>
      </c>
      <c r="I225" s="29">
        <v>5528.1</v>
      </c>
      <c r="J225" s="29">
        <v>5528.1</v>
      </c>
      <c r="K225" s="29">
        <v>3599.3</v>
      </c>
      <c r="L225" s="37">
        <v>264</v>
      </c>
      <c r="M225" s="71">
        <v>7037436.22</v>
      </c>
      <c r="N225" s="25">
        <v>199602.90000000002</v>
      </c>
      <c r="O225" s="60">
        <f>#N/A</f>
        <v>2111230.866</v>
      </c>
      <c r="P225" s="60"/>
      <c r="Q225" s="60">
        <f>#N/A</f>
        <v>1642068.4513333335</v>
      </c>
      <c r="R225" s="60">
        <f>#N/A</f>
        <v>1642068.4513333335</v>
      </c>
      <c r="S225" s="60">
        <f>#N/A</f>
        <v>1642068.4513333335</v>
      </c>
      <c r="T225" s="42">
        <v>43829</v>
      </c>
      <c r="U225" s="36" t="s">
        <v>184</v>
      </c>
      <c r="V225" s="85" t="s">
        <v>319</v>
      </c>
    </row>
    <row r="226" spans="1:22" s="20" customFormat="1" ht="13.5">
      <c r="A226" s="41">
        <f>#N/A</f>
        <v>169</v>
      </c>
      <c r="B226" s="35" t="s">
        <v>307</v>
      </c>
      <c r="C226" s="43">
        <v>1967</v>
      </c>
      <c r="D226" s="44"/>
      <c r="E226" s="36" t="s">
        <v>268</v>
      </c>
      <c r="F226" s="43">
        <v>9</v>
      </c>
      <c r="G226" s="43">
        <v>1</v>
      </c>
      <c r="H226" s="57">
        <v>1</v>
      </c>
      <c r="I226" s="45">
        <v>2050.2</v>
      </c>
      <c r="J226" s="54">
        <v>1939.7</v>
      </c>
      <c r="K226" s="54">
        <v>1939.7</v>
      </c>
      <c r="L226" s="43">
        <v>70</v>
      </c>
      <c r="M226" s="25">
        <v>3680239.46</v>
      </c>
      <c r="N226" s="25">
        <v>66534.3</v>
      </c>
      <c r="O226" s="60">
        <f>#N/A</f>
        <v>1104071.838</v>
      </c>
      <c r="P226" s="60"/>
      <c r="Q226" s="60">
        <f>#N/A</f>
        <v>858722.5406666667</v>
      </c>
      <c r="R226" s="60">
        <f>#N/A</f>
        <v>858722.5406666667</v>
      </c>
      <c r="S226" s="60">
        <f>#N/A</f>
        <v>858722.5406666667</v>
      </c>
      <c r="T226" s="42">
        <v>43829</v>
      </c>
      <c r="U226" s="36" t="s">
        <v>184</v>
      </c>
      <c r="V226" s="100"/>
    </row>
    <row r="227" spans="1:22" s="20" customFormat="1" ht="13.5">
      <c r="A227" s="41">
        <f>#N/A</f>
        <v>170</v>
      </c>
      <c r="B227" s="35" t="s">
        <v>308</v>
      </c>
      <c r="C227" s="43">
        <v>1979</v>
      </c>
      <c r="D227" s="44"/>
      <c r="E227" s="41" t="s">
        <v>188</v>
      </c>
      <c r="F227" s="43">
        <v>9</v>
      </c>
      <c r="G227" s="43">
        <v>6</v>
      </c>
      <c r="H227" s="57">
        <v>6</v>
      </c>
      <c r="I227" s="45">
        <v>12483</v>
      </c>
      <c r="J227" s="45">
        <v>11198</v>
      </c>
      <c r="K227" s="45">
        <v>10050.9</v>
      </c>
      <c r="L227" s="43">
        <v>549</v>
      </c>
      <c r="M227" s="25">
        <v>14104556.52</v>
      </c>
      <c r="N227" s="25">
        <v>399205.8</v>
      </c>
      <c r="O227" s="60">
        <f>#N/A</f>
        <v>4231366.955999999</v>
      </c>
      <c r="P227" s="60"/>
      <c r="Q227" s="60">
        <f>#N/A</f>
        <v>3291063.1879999996</v>
      </c>
      <c r="R227" s="60">
        <f>#N/A</f>
        <v>3291063.1879999996</v>
      </c>
      <c r="S227" s="60">
        <f>#N/A</f>
        <v>3291063.1879999996</v>
      </c>
      <c r="T227" s="42">
        <v>43829</v>
      </c>
      <c r="U227" s="36" t="s">
        <v>184</v>
      </c>
      <c r="V227" s="100"/>
    </row>
    <row r="228" spans="1:22" s="20" customFormat="1" ht="13.5">
      <c r="A228" s="41">
        <f>#N/A</f>
        <v>171</v>
      </c>
      <c r="B228" s="35" t="s">
        <v>309</v>
      </c>
      <c r="C228" s="43">
        <v>1982</v>
      </c>
      <c r="D228" s="44"/>
      <c r="E228" s="36" t="s">
        <v>268</v>
      </c>
      <c r="F228" s="43">
        <v>9</v>
      </c>
      <c r="G228" s="43">
        <v>1</v>
      </c>
      <c r="H228" s="57">
        <v>1</v>
      </c>
      <c r="I228" s="45">
        <v>2322.2</v>
      </c>
      <c r="J228" s="45">
        <v>1933.8</v>
      </c>
      <c r="K228" s="45">
        <v>1933.8</v>
      </c>
      <c r="L228" s="43">
        <v>87</v>
      </c>
      <c r="M228" s="25">
        <v>2427414.58</v>
      </c>
      <c r="N228" s="25">
        <v>66534.3</v>
      </c>
      <c r="O228" s="60">
        <f>#N/A</f>
        <v>728224.3740000001</v>
      </c>
      <c r="P228" s="60"/>
      <c r="Q228" s="60">
        <f>#N/A</f>
        <v>566396.7353333334</v>
      </c>
      <c r="R228" s="60">
        <f>#N/A</f>
        <v>566396.7353333334</v>
      </c>
      <c r="S228" s="60">
        <f>#N/A</f>
        <v>566396.7353333334</v>
      </c>
      <c r="T228" s="42">
        <v>43829</v>
      </c>
      <c r="U228" s="36" t="s">
        <v>184</v>
      </c>
      <c r="V228" s="100"/>
    </row>
    <row r="229" spans="1:22" s="20" customFormat="1" ht="13.5">
      <c r="A229" s="41">
        <f>#N/A</f>
        <v>172</v>
      </c>
      <c r="B229" s="40" t="s">
        <v>310</v>
      </c>
      <c r="C229" s="43">
        <v>1982</v>
      </c>
      <c r="D229" s="44"/>
      <c r="E229" s="36" t="s">
        <v>268</v>
      </c>
      <c r="F229" s="43">
        <v>9</v>
      </c>
      <c r="G229" s="43">
        <v>1</v>
      </c>
      <c r="H229" s="57">
        <v>1</v>
      </c>
      <c r="I229" s="45">
        <v>2243</v>
      </c>
      <c r="J229" s="45">
        <v>1954</v>
      </c>
      <c r="K229" s="45">
        <v>1791.6</v>
      </c>
      <c r="L229" s="43">
        <v>96</v>
      </c>
      <c r="M229" s="25">
        <v>2427414.58</v>
      </c>
      <c r="N229" s="25">
        <v>66534.3</v>
      </c>
      <c r="O229" s="60">
        <f>#N/A</f>
        <v>728224.3740000001</v>
      </c>
      <c r="P229" s="60"/>
      <c r="Q229" s="60">
        <f>#N/A</f>
        <v>566396.7353333334</v>
      </c>
      <c r="R229" s="60">
        <f>#N/A</f>
        <v>566396.7353333334</v>
      </c>
      <c r="S229" s="60">
        <f>#N/A</f>
        <v>566396.7353333334</v>
      </c>
      <c r="T229" s="42">
        <v>43829</v>
      </c>
      <c r="U229" s="36" t="s">
        <v>184</v>
      </c>
      <c r="V229" s="100"/>
    </row>
    <row r="230" spans="1:22" s="20" customFormat="1" ht="13.5">
      <c r="A230" s="41">
        <f>#N/A</f>
        <v>173</v>
      </c>
      <c r="B230" s="40" t="s">
        <v>311</v>
      </c>
      <c r="C230" s="55">
        <v>1980</v>
      </c>
      <c r="D230" s="56"/>
      <c r="E230" s="36" t="s">
        <v>268</v>
      </c>
      <c r="F230" s="55">
        <v>9</v>
      </c>
      <c r="G230" s="55">
        <v>1</v>
      </c>
      <c r="H230" s="57">
        <v>1</v>
      </c>
      <c r="I230" s="56">
        <v>6080.6</v>
      </c>
      <c r="J230" s="56">
        <v>6080.6</v>
      </c>
      <c r="K230" s="56">
        <v>3128</v>
      </c>
      <c r="L230" s="55">
        <v>262</v>
      </c>
      <c r="M230" s="25">
        <v>2383923.32</v>
      </c>
      <c r="N230" s="25">
        <v>66534.3</v>
      </c>
      <c r="O230" s="60">
        <f>#N/A</f>
        <v>715176.9959999999</v>
      </c>
      <c r="P230" s="60"/>
      <c r="Q230" s="60">
        <f>#N/A</f>
        <v>556248.7746666666</v>
      </c>
      <c r="R230" s="60">
        <f>#N/A</f>
        <v>556248.7746666666</v>
      </c>
      <c r="S230" s="60">
        <f>#N/A</f>
        <v>556248.7746666666</v>
      </c>
      <c r="T230" s="42">
        <v>43829</v>
      </c>
      <c r="U230" s="36" t="s">
        <v>184</v>
      </c>
      <c r="V230" s="100"/>
    </row>
    <row r="231" spans="1:22" s="15" customFormat="1" ht="15" customHeight="1">
      <c r="A231" s="533" t="s">
        <v>23</v>
      </c>
      <c r="B231" s="534"/>
      <c r="C231" s="13" t="s">
        <v>261</v>
      </c>
      <c r="D231" s="13" t="s">
        <v>261</v>
      </c>
      <c r="E231" s="12" t="s">
        <v>261</v>
      </c>
      <c r="F231" s="13" t="s">
        <v>261</v>
      </c>
      <c r="G231" s="13" t="s">
        <v>261</v>
      </c>
      <c r="H231" s="14">
        <f>#N/A</f>
        <v>200</v>
      </c>
      <c r="I231" s="14">
        <f>#N/A</f>
        <v>455811.69999999995</v>
      </c>
      <c r="J231" s="14">
        <f>#N/A</f>
        <v>327785.77</v>
      </c>
      <c r="K231" s="14">
        <f>#N/A</f>
        <v>210823</v>
      </c>
      <c r="L231" s="14">
        <f>#N/A</f>
        <v>21382</v>
      </c>
      <c r="M231" s="14">
        <f>#N/A</f>
        <v>458862212.75999975</v>
      </c>
      <c r="N231" s="14">
        <f>#N/A</f>
        <v>13312939.580000011</v>
      </c>
      <c r="O231" s="14">
        <f>#N/A</f>
        <v>137658663.82800004</v>
      </c>
      <c r="P231" s="14">
        <f>#N/A</f>
        <v>0</v>
      </c>
      <c r="Q231" s="14">
        <f>#N/A</f>
        <v>107067849.64399998</v>
      </c>
      <c r="R231" s="14">
        <f>#N/A</f>
        <v>107067849.64399998</v>
      </c>
      <c r="S231" s="14">
        <f>#N/A</f>
        <v>107067849.64399998</v>
      </c>
      <c r="T231" s="12" t="s">
        <v>261</v>
      </c>
      <c r="U231" s="12" t="s">
        <v>261</v>
      </c>
      <c r="V231" s="94"/>
    </row>
    <row r="232" spans="1:22" ht="15" customHeight="1">
      <c r="A232" s="373" t="s">
        <v>180</v>
      </c>
      <c r="B232" s="374"/>
      <c r="C232" s="374"/>
      <c r="D232" s="374"/>
      <c r="E232" s="374"/>
      <c r="F232" s="374"/>
      <c r="G232" s="374"/>
      <c r="H232" s="374"/>
      <c r="I232" s="374"/>
      <c r="J232" s="374"/>
      <c r="K232" s="374"/>
      <c r="L232" s="374"/>
      <c r="M232" s="374"/>
      <c r="N232" s="374"/>
      <c r="O232" s="374"/>
      <c r="P232" s="374"/>
      <c r="Q232" s="374"/>
      <c r="R232" s="374"/>
      <c r="S232" s="374"/>
      <c r="T232" s="374"/>
      <c r="U232" s="375"/>
      <c r="V232" s="88"/>
    </row>
    <row r="233" spans="1:22" ht="13.5">
      <c r="A233" s="376" t="s">
        <v>41</v>
      </c>
      <c r="B233" s="377"/>
      <c r="C233" s="377"/>
      <c r="D233" s="377"/>
      <c r="E233" s="378"/>
      <c r="F233" s="370"/>
      <c r="G233" s="371"/>
      <c r="H233" s="371"/>
      <c r="I233" s="371"/>
      <c r="J233" s="371"/>
      <c r="K233" s="371"/>
      <c r="L233" s="371"/>
      <c r="M233" s="371"/>
      <c r="N233" s="371"/>
      <c r="O233" s="371"/>
      <c r="P233" s="371"/>
      <c r="Q233" s="371"/>
      <c r="R233" s="371"/>
      <c r="S233" s="371"/>
      <c r="T233" s="371"/>
      <c r="U233" s="372"/>
      <c r="V233" s="91"/>
    </row>
    <row r="234" spans="1:22" ht="13.5">
      <c r="A234" s="31">
        <f>A230+1</f>
        <v>174</v>
      </c>
      <c r="B234" s="35" t="s">
        <v>312</v>
      </c>
      <c r="C234" s="34">
        <v>1990</v>
      </c>
      <c r="D234" s="36"/>
      <c r="E234" s="36" t="s">
        <v>313</v>
      </c>
      <c r="F234" s="34">
        <v>9</v>
      </c>
      <c r="G234" s="34">
        <v>5</v>
      </c>
      <c r="H234" s="57">
        <v>5</v>
      </c>
      <c r="I234" s="30">
        <v>12617.19</v>
      </c>
      <c r="J234" s="30">
        <v>10892.59</v>
      </c>
      <c r="K234" s="30">
        <v>9984.01</v>
      </c>
      <c r="L234" s="34">
        <v>544</v>
      </c>
      <c r="M234" s="60">
        <v>12079778</v>
      </c>
      <c r="N234" s="60">
        <v>332671.5</v>
      </c>
      <c r="O234" s="60">
        <f>M234*30/100</f>
        <v>3623933.4</v>
      </c>
      <c r="P234" s="60"/>
      <c r="Q234" s="60">
        <f>(M234-O234)/3</f>
        <v>2818614.8666666667</v>
      </c>
      <c r="R234" s="60">
        <f>#N/A</f>
        <v>2818614.8666666667</v>
      </c>
      <c r="S234" s="60">
        <f>#N/A</f>
        <v>2818614.8666666667</v>
      </c>
      <c r="T234" s="42">
        <v>43829</v>
      </c>
      <c r="U234" s="36" t="s">
        <v>184</v>
      </c>
      <c r="V234" s="100"/>
    </row>
    <row r="235" spans="1:22" s="20" customFormat="1" ht="13.5">
      <c r="A235" s="19">
        <f>A234+1</f>
        <v>175</v>
      </c>
      <c r="B235" s="22" t="s">
        <v>179</v>
      </c>
      <c r="C235" s="23">
        <v>1995</v>
      </c>
      <c r="D235" s="24" t="s">
        <v>182</v>
      </c>
      <c r="E235" s="24" t="s">
        <v>185</v>
      </c>
      <c r="F235" s="24">
        <v>9</v>
      </c>
      <c r="G235" s="24">
        <v>11</v>
      </c>
      <c r="H235" s="6">
        <v>2</v>
      </c>
      <c r="I235" s="24">
        <v>15334.56</v>
      </c>
      <c r="J235" s="24">
        <v>13418.96</v>
      </c>
      <c r="K235" s="24">
        <v>9074.8</v>
      </c>
      <c r="L235" s="24">
        <v>422</v>
      </c>
      <c r="M235" s="25">
        <v>4291422.82</v>
      </c>
      <c r="N235" s="25">
        <v>130286.16</v>
      </c>
      <c r="O235" s="25">
        <f>M235*30/100</f>
        <v>1287426.8460000001</v>
      </c>
      <c r="P235" s="25"/>
      <c r="Q235" s="25">
        <f>(M235-O235)/3</f>
        <v>1001331.9913333334</v>
      </c>
      <c r="R235" s="25">
        <f>#N/A</f>
        <v>1001331.9913333334</v>
      </c>
      <c r="S235" s="25">
        <f>#N/A</f>
        <v>1001331.9913333334</v>
      </c>
      <c r="T235" s="26">
        <v>43829</v>
      </c>
      <c r="U235" s="24" t="s">
        <v>184</v>
      </c>
      <c r="V235" s="90"/>
    </row>
    <row r="236" spans="1:22" ht="15" customHeight="1">
      <c r="A236" s="531" t="s">
        <v>23</v>
      </c>
      <c r="B236" s="532"/>
      <c r="C236" s="8" t="s">
        <v>261</v>
      </c>
      <c r="D236" s="8" t="s">
        <v>261</v>
      </c>
      <c r="E236" s="6" t="s">
        <v>261</v>
      </c>
      <c r="F236" s="8" t="s">
        <v>261</v>
      </c>
      <c r="G236" s="8" t="s">
        <v>261</v>
      </c>
      <c r="H236" s="6">
        <v>7</v>
      </c>
      <c r="I236" s="6">
        <f>I235</f>
        <v>15334.56</v>
      </c>
      <c r="J236" s="6">
        <f>#N/A</f>
        <v>13418.96</v>
      </c>
      <c r="K236" s="6">
        <f>#N/A</f>
        <v>9074.8</v>
      </c>
      <c r="L236" s="6">
        <f>#N/A</f>
        <v>422</v>
      </c>
      <c r="M236" s="10">
        <f>SUM(M234:M235)</f>
        <v>16371200.82</v>
      </c>
      <c r="N236" s="10"/>
      <c r="O236" s="10">
        <f>M236*30/100</f>
        <v>4911360.246</v>
      </c>
      <c r="P236" s="10"/>
      <c r="Q236" s="10">
        <f>(M236-O236)/3</f>
        <v>3819946.8580000005</v>
      </c>
      <c r="R236" s="10">
        <f>#N/A</f>
        <v>3819946.8580000005</v>
      </c>
      <c r="S236" s="10">
        <f>#N/A</f>
        <v>3819946.8580000005</v>
      </c>
      <c r="T236" s="6" t="s">
        <v>261</v>
      </c>
      <c r="U236" s="6" t="s">
        <v>261</v>
      </c>
      <c r="V236" s="91"/>
    </row>
    <row r="237" spans="1:22" s="15" customFormat="1" ht="15" customHeight="1">
      <c r="A237" s="533" t="s">
        <v>42</v>
      </c>
      <c r="B237" s="534"/>
      <c r="C237" s="13" t="s">
        <v>261</v>
      </c>
      <c r="D237" s="13" t="s">
        <v>261</v>
      </c>
      <c r="E237" s="12" t="s">
        <v>261</v>
      </c>
      <c r="F237" s="13" t="s">
        <v>261</v>
      </c>
      <c r="G237" s="13" t="s">
        <v>261</v>
      </c>
      <c r="H237" s="12">
        <f>H236</f>
        <v>7</v>
      </c>
      <c r="I237" s="12">
        <f>I236</f>
        <v>15334.56</v>
      </c>
      <c r="J237" s="12">
        <f>#N/A</f>
        <v>13418.96</v>
      </c>
      <c r="K237" s="12">
        <f>#N/A</f>
        <v>9074.8</v>
      </c>
      <c r="L237" s="12">
        <f>#N/A</f>
        <v>422</v>
      </c>
      <c r="M237" s="14">
        <f>#N/A</f>
        <v>16371200.82</v>
      </c>
      <c r="N237" s="12">
        <f>#N/A</f>
        <v>0</v>
      </c>
      <c r="O237" s="12">
        <f>#N/A</f>
        <v>4911360.246</v>
      </c>
      <c r="P237" s="12">
        <f>#N/A</f>
        <v>0</v>
      </c>
      <c r="Q237" s="12">
        <f>#N/A</f>
        <v>3819946.8580000005</v>
      </c>
      <c r="R237" s="12">
        <f>#N/A</f>
        <v>3819946.8580000005</v>
      </c>
      <c r="S237" s="12">
        <f>#N/A</f>
        <v>3819946.8580000005</v>
      </c>
      <c r="T237" s="6" t="s">
        <v>261</v>
      </c>
      <c r="U237" s="6" t="s">
        <v>261</v>
      </c>
      <c r="V237" s="91"/>
    </row>
    <row r="238" spans="1:22" s="15" customFormat="1" ht="13.5">
      <c r="A238" s="376" t="s">
        <v>43</v>
      </c>
      <c r="B238" s="378"/>
      <c r="C238" s="13" t="s">
        <v>261</v>
      </c>
      <c r="D238" s="13" t="s">
        <v>261</v>
      </c>
      <c r="E238" s="12" t="s">
        <v>261</v>
      </c>
      <c r="F238" s="13" t="s">
        <v>261</v>
      </c>
      <c r="G238" s="13" t="s">
        <v>261</v>
      </c>
      <c r="H238" s="12">
        <f>#N/A</f>
        <v>424</v>
      </c>
      <c r="I238" s="12">
        <f>#N/A</f>
        <v>980363.9499999998</v>
      </c>
      <c r="J238" s="12">
        <f>#N/A</f>
        <v>753214.78</v>
      </c>
      <c r="K238" s="12">
        <f>#N/A</f>
        <v>580113.1399999999</v>
      </c>
      <c r="L238" s="12">
        <f>#N/A</f>
        <v>41456</v>
      </c>
      <c r="M238" s="14">
        <f>#N/A</f>
        <v>912964708.4399996</v>
      </c>
      <c r="N238" s="14">
        <f>#N/A</f>
        <v>18361661.990000013</v>
      </c>
      <c r="O238" s="14">
        <f>#N/A</f>
        <v>273889412.532</v>
      </c>
      <c r="P238" s="14">
        <f>#N/A</f>
        <v>0</v>
      </c>
      <c r="Q238" s="14">
        <f>#N/A</f>
        <v>213025098.63599992</v>
      </c>
      <c r="R238" s="14">
        <f>#N/A</f>
        <v>213025098.63599992</v>
      </c>
      <c r="S238" s="14">
        <f>#N/A</f>
        <v>213025098.63599992</v>
      </c>
      <c r="T238" s="12" t="s">
        <v>261</v>
      </c>
      <c r="U238" s="12" t="s">
        <v>261</v>
      </c>
      <c r="V238" s="94"/>
    </row>
    <row r="239" spans="1:22" s="15" customFormat="1" ht="13.5">
      <c r="A239" s="89" t="s">
        <v>22</v>
      </c>
      <c r="B239" s="82"/>
      <c r="C239" s="13"/>
      <c r="D239" s="13"/>
      <c r="E239" s="12"/>
      <c r="F239" s="13"/>
      <c r="G239" s="13"/>
      <c r="H239" s="12"/>
      <c r="I239" s="12"/>
      <c r="J239" s="12"/>
      <c r="K239" s="12"/>
      <c r="L239" s="12"/>
      <c r="M239" s="14">
        <f>M238+N238</f>
        <v>931326370.4299996</v>
      </c>
      <c r="N239" s="14"/>
      <c r="O239" s="14">
        <f>O238</f>
        <v>273889412.532</v>
      </c>
      <c r="P239" s="14">
        <f>P238</f>
        <v>0</v>
      </c>
      <c r="Q239" s="14">
        <f>Q238</f>
        <v>213025098.63599992</v>
      </c>
      <c r="R239" s="14">
        <f>R238</f>
        <v>213025098.63599992</v>
      </c>
      <c r="S239" s="14">
        <f>S238</f>
        <v>213025098.63599992</v>
      </c>
      <c r="T239" s="94"/>
      <c r="U239" s="94"/>
      <c r="V239" s="94"/>
    </row>
    <row r="240" spans="1:22" s="15" customFormat="1" ht="13.5">
      <c r="A240" s="89"/>
      <c r="B240" s="82" t="s">
        <v>322</v>
      </c>
      <c r="C240" s="13"/>
      <c r="D240" s="13"/>
      <c r="E240" s="12"/>
      <c r="F240" s="13"/>
      <c r="G240" s="13"/>
      <c r="H240" s="12"/>
      <c r="I240" s="12"/>
      <c r="J240" s="12"/>
      <c r="K240" s="12"/>
      <c r="L240" s="12"/>
      <c r="M240" s="14">
        <f>M238*0.0214</f>
        <v>19537444.76061599</v>
      </c>
      <c r="N240" s="14"/>
      <c r="O240" s="14">
        <v>19537444.76061599</v>
      </c>
      <c r="P240" s="14"/>
      <c r="Q240" s="14"/>
      <c r="R240" s="14"/>
      <c r="S240" s="14"/>
      <c r="T240" s="94"/>
      <c r="U240" s="94"/>
      <c r="V240" s="94"/>
    </row>
    <row r="241" spans="1:22" s="15" customFormat="1" ht="13.5">
      <c r="A241" s="89"/>
      <c r="B241" s="82" t="s">
        <v>323</v>
      </c>
      <c r="C241" s="13"/>
      <c r="D241" s="13"/>
      <c r="E241" s="12"/>
      <c r="F241" s="13"/>
      <c r="G241" s="13"/>
      <c r="H241" s="12"/>
      <c r="I241" s="12"/>
      <c r="J241" s="12"/>
      <c r="K241" s="12"/>
      <c r="L241" s="12"/>
      <c r="M241" s="14">
        <f>M240+M239</f>
        <v>950863815.1906155</v>
      </c>
      <c r="N241" s="14">
        <f>#N/A</f>
        <v>0</v>
      </c>
      <c r="O241" s="14">
        <f>#N/A</f>
        <v>293426857.292616</v>
      </c>
      <c r="P241" s="14">
        <f>#N/A</f>
        <v>0</v>
      </c>
      <c r="Q241" s="14">
        <f>#N/A</f>
        <v>213025098.63599992</v>
      </c>
      <c r="R241" s="14">
        <f>#N/A</f>
        <v>213025098.63599992</v>
      </c>
      <c r="S241" s="14">
        <f>#N/A</f>
        <v>213025098.63599992</v>
      </c>
      <c r="T241" s="94"/>
      <c r="U241" s="94"/>
      <c r="V241" s="94"/>
    </row>
    <row r="242" spans="1:19" ht="13.5">
      <c r="A242" s="101" t="e">
        <f>A235-'раздел 1 2020'!#REF!-'2017'!A78</f>
        <v>#REF!</v>
      </c>
      <c r="B242" s="101"/>
      <c r="C242" s="101"/>
      <c r="D242" s="101"/>
      <c r="E242" s="101"/>
      <c r="F242" s="101"/>
      <c r="G242" s="101"/>
      <c r="H242" s="101">
        <f>H238-'раздел 1 2020'!H155-'2017'!H81</f>
        <v>37</v>
      </c>
      <c r="I242" s="101"/>
      <c r="J242" s="101"/>
      <c r="K242" s="101"/>
      <c r="L242" s="101"/>
      <c r="M242" s="101">
        <f>M238-'раздел 1 2020'!N155-'2017'!M81</f>
        <v>160462667.7479996</v>
      </c>
      <c r="N242" s="101"/>
      <c r="O242" s="101"/>
      <c r="P242" s="101"/>
      <c r="Q242" s="101"/>
      <c r="R242" s="101" t="e">
        <f>R238-'раздел 1 2020'!#REF!-'2017'!R81</f>
        <v>#REF!</v>
      </c>
      <c r="S242" s="101" t="e">
        <f>S238-'раздел 1 2020'!#REF!-'2017'!S81</f>
        <v>#REF!</v>
      </c>
    </row>
  </sheetData>
  <sheetProtection/>
  <mergeCells count="92">
    <mergeCell ref="A236:B236"/>
    <mergeCell ref="A237:B237"/>
    <mergeCell ref="A238:B238"/>
    <mergeCell ref="H5:H9"/>
    <mergeCell ref="A133:C133"/>
    <mergeCell ref="A134:U134"/>
    <mergeCell ref="A231:B231"/>
    <mergeCell ref="A232:U232"/>
    <mergeCell ref="A233:E233"/>
    <mergeCell ref="F233:U233"/>
    <mergeCell ref="A130:E130"/>
    <mergeCell ref="F130:U130"/>
    <mergeCell ref="A110:C110"/>
    <mergeCell ref="A111:U111"/>
    <mergeCell ref="A112:E112"/>
    <mergeCell ref="F112:U112"/>
    <mergeCell ref="V131:W131"/>
    <mergeCell ref="A132:B132"/>
    <mergeCell ref="A120:B120"/>
    <mergeCell ref="A121:B121"/>
    <mergeCell ref="A122:U122"/>
    <mergeCell ref="A123:E123"/>
    <mergeCell ref="F123:U123"/>
    <mergeCell ref="A127:B127"/>
    <mergeCell ref="A128:B128"/>
    <mergeCell ref="A129:U129"/>
    <mergeCell ref="A107:E107"/>
    <mergeCell ref="F107:U107"/>
    <mergeCell ref="V108:X108"/>
    <mergeCell ref="A109:B109"/>
    <mergeCell ref="A82:U82"/>
    <mergeCell ref="A83:E83"/>
    <mergeCell ref="F83:U83"/>
    <mergeCell ref="A95:B95"/>
    <mergeCell ref="A96:E96"/>
    <mergeCell ref="F96:U96"/>
    <mergeCell ref="A104:B104"/>
    <mergeCell ref="A106:U106"/>
    <mergeCell ref="A87:B87"/>
    <mergeCell ref="A88:E88"/>
    <mergeCell ref="F88:U88"/>
    <mergeCell ref="A70:B70"/>
    <mergeCell ref="A71:C71"/>
    <mergeCell ref="A72:U72"/>
    <mergeCell ref="A73:E73"/>
    <mergeCell ref="F73:U73"/>
    <mergeCell ref="A55:B55"/>
    <mergeCell ref="A80:B80"/>
    <mergeCell ref="A81:B81"/>
    <mergeCell ref="V59:W59"/>
    <mergeCell ref="A60:B60"/>
    <mergeCell ref="A61:B61"/>
    <mergeCell ref="A62:U62"/>
    <mergeCell ref="A63:E63"/>
    <mergeCell ref="F63:U63"/>
    <mergeCell ref="F15:U15"/>
    <mergeCell ref="A19:B19"/>
    <mergeCell ref="A23:B23"/>
    <mergeCell ref="A24:B24"/>
    <mergeCell ref="A25:U25"/>
    <mergeCell ref="A26:E26"/>
    <mergeCell ref="F26:U26"/>
    <mergeCell ref="T5:T9"/>
    <mergeCell ref="R7:R8"/>
    <mergeCell ref="S7:S8"/>
    <mergeCell ref="J5:K5"/>
    <mergeCell ref="A20:E20"/>
    <mergeCell ref="F20:U20"/>
    <mergeCell ref="A11:U11"/>
    <mergeCell ref="A12:U12"/>
    <mergeCell ref="A14:B14"/>
    <mergeCell ref="A15:E15"/>
    <mergeCell ref="F5:F9"/>
    <mergeCell ref="G5:G9"/>
    <mergeCell ref="I5:I8"/>
    <mergeCell ref="Q7:Q8"/>
    <mergeCell ref="U5:U9"/>
    <mergeCell ref="C6:C9"/>
    <mergeCell ref="D6:D9"/>
    <mergeCell ref="J6:J8"/>
    <mergeCell ref="K6:K8"/>
    <mergeCell ref="O7:P8"/>
    <mergeCell ref="L5:L8"/>
    <mergeCell ref="M5:M8"/>
    <mergeCell ref="N5:N8"/>
    <mergeCell ref="O5:S6"/>
    <mergeCell ref="A2:T2"/>
    <mergeCell ref="D3:S3"/>
    <mergeCell ref="A5:A9"/>
    <mergeCell ref="B5:B9"/>
    <mergeCell ref="C5:D5"/>
    <mergeCell ref="E5:E9"/>
  </mergeCells>
  <printOptions/>
  <pageMargins left="0.7" right="0.7" top="0.75" bottom="0.75" header="0.3" footer="0.3"/>
  <pageSetup orientation="portrait" paperSize="9"/>
  <ignoredErrors>
    <ignoredError sqref="N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G234"/>
  <sheetViews>
    <sheetView zoomScale="60" zoomScaleNormal="60" zoomScalePageLayoutView="0" workbookViewId="0" topLeftCell="D203">
      <selection activeCell="Q233" sqref="Q233:S233"/>
    </sheetView>
  </sheetViews>
  <sheetFormatPr defaultColWidth="9.28125" defaultRowHeight="18" customHeight="1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102" customWidth="1"/>
    <col min="15" max="15" width="14.7109375" style="102" customWidth="1"/>
    <col min="16" max="16" width="18.28125" style="102" customWidth="1"/>
    <col min="17" max="17" width="15.7109375" style="102" customWidth="1"/>
    <col min="18" max="18" width="15.421875" style="102" customWidth="1"/>
    <col min="19" max="19" width="17.00390625" style="102" customWidth="1"/>
    <col min="20" max="20" width="14.28125" style="102" customWidth="1"/>
    <col min="21" max="22" width="15.28125" style="7" customWidth="1"/>
    <col min="23" max="23" width="14.28125" style="7" customWidth="1"/>
    <col min="24" max="24" width="12.28125" style="4" customWidth="1"/>
    <col min="25" max="25" width="9.28125" style="4" customWidth="1"/>
    <col min="26" max="26" width="12.00390625" style="4" customWidth="1"/>
    <col min="27" max="27" width="19.00390625" style="4" customWidth="1"/>
    <col min="28" max="28" width="13.7109375" style="4" customWidth="1"/>
    <col min="29" max="29" width="23.57421875" style="4" customWidth="1"/>
    <col min="30" max="16384" width="9.28125" style="4" customWidth="1"/>
  </cols>
  <sheetData>
    <row r="1" spans="1:2" ht="18" customHeight="1">
      <c r="A1" s="7"/>
      <c r="B1" s="7"/>
    </row>
    <row r="2" spans="1:23" s="2" customFormat="1" ht="18" customHeight="1">
      <c r="A2" s="520" t="s">
        <v>259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1"/>
      <c r="V2" s="1"/>
      <c r="W2" s="1"/>
    </row>
    <row r="3" spans="1:23" s="2" customFormat="1" ht="18" customHeight="1">
      <c r="A3" s="1"/>
      <c r="B3" s="1"/>
      <c r="C3" s="1"/>
      <c r="D3" s="380" t="s">
        <v>260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103"/>
      <c r="U3" s="1"/>
      <c r="V3" s="1"/>
      <c r="W3" s="1"/>
    </row>
    <row r="4" spans="1:23" s="2" customFormat="1" ht="18" customHeight="1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104"/>
      <c r="N4" s="104"/>
      <c r="O4" s="104"/>
      <c r="P4" s="104"/>
      <c r="Q4" s="104"/>
      <c r="R4" s="104"/>
      <c r="S4" s="104"/>
      <c r="T4" s="103"/>
      <c r="U4" s="1"/>
      <c r="V4" s="1"/>
      <c r="W4" s="1"/>
    </row>
    <row r="5" spans="1:23" s="2" customFormat="1" ht="18" customHeight="1">
      <c r="A5" s="400" t="s">
        <v>1</v>
      </c>
      <c r="B5" s="400" t="s">
        <v>0</v>
      </c>
      <c r="C5" s="368" t="s">
        <v>2</v>
      </c>
      <c r="D5" s="368"/>
      <c r="E5" s="383" t="s">
        <v>3</v>
      </c>
      <c r="F5" s="383" t="s">
        <v>4</v>
      </c>
      <c r="G5" s="383" t="s">
        <v>5</v>
      </c>
      <c r="H5" s="556" t="s">
        <v>257</v>
      </c>
      <c r="I5" s="510" t="s">
        <v>6</v>
      </c>
      <c r="J5" s="400" t="s">
        <v>7</v>
      </c>
      <c r="K5" s="400"/>
      <c r="L5" s="510" t="s">
        <v>8</v>
      </c>
      <c r="M5" s="560" t="s">
        <v>315</v>
      </c>
      <c r="N5" s="560" t="s">
        <v>316</v>
      </c>
      <c r="O5" s="570" t="s">
        <v>258</v>
      </c>
      <c r="P5" s="571"/>
      <c r="Q5" s="571"/>
      <c r="R5" s="571"/>
      <c r="S5" s="572"/>
      <c r="T5" s="576" t="s">
        <v>9</v>
      </c>
      <c r="U5" s="399" t="s">
        <v>10</v>
      </c>
      <c r="V5" s="86"/>
      <c r="W5" s="86"/>
    </row>
    <row r="6" spans="1:23" s="2" customFormat="1" ht="18" customHeight="1">
      <c r="A6" s="400"/>
      <c r="B6" s="400"/>
      <c r="C6" s="399" t="s">
        <v>11</v>
      </c>
      <c r="D6" s="399" t="s">
        <v>12</v>
      </c>
      <c r="E6" s="383"/>
      <c r="F6" s="383"/>
      <c r="G6" s="383"/>
      <c r="H6" s="557"/>
      <c r="I6" s="511"/>
      <c r="J6" s="510" t="s">
        <v>13</v>
      </c>
      <c r="K6" s="510" t="s">
        <v>14</v>
      </c>
      <c r="L6" s="511"/>
      <c r="M6" s="561"/>
      <c r="N6" s="561"/>
      <c r="O6" s="573"/>
      <c r="P6" s="574"/>
      <c r="Q6" s="574"/>
      <c r="R6" s="574"/>
      <c r="S6" s="575"/>
      <c r="T6" s="576"/>
      <c r="U6" s="399"/>
      <c r="V6" s="86"/>
      <c r="W6" s="86"/>
    </row>
    <row r="7" spans="1:23" s="2" customFormat="1" ht="18" customHeight="1">
      <c r="A7" s="400"/>
      <c r="B7" s="400"/>
      <c r="C7" s="399"/>
      <c r="D7" s="399"/>
      <c r="E7" s="383"/>
      <c r="F7" s="383"/>
      <c r="G7" s="383"/>
      <c r="H7" s="557"/>
      <c r="I7" s="511"/>
      <c r="J7" s="511"/>
      <c r="K7" s="511"/>
      <c r="L7" s="511"/>
      <c r="M7" s="561"/>
      <c r="N7" s="561"/>
      <c r="O7" s="566">
        <v>2018</v>
      </c>
      <c r="P7" s="567"/>
      <c r="Q7" s="563">
        <v>2019</v>
      </c>
      <c r="R7" s="563">
        <v>2020</v>
      </c>
      <c r="S7" s="563">
        <v>2021</v>
      </c>
      <c r="T7" s="576"/>
      <c r="U7" s="399"/>
      <c r="V7" s="86"/>
      <c r="W7" s="86"/>
    </row>
    <row r="8" spans="1:23" s="2" customFormat="1" ht="18" customHeight="1">
      <c r="A8" s="400"/>
      <c r="B8" s="400"/>
      <c r="C8" s="399"/>
      <c r="D8" s="399"/>
      <c r="E8" s="383"/>
      <c r="F8" s="383"/>
      <c r="G8" s="383"/>
      <c r="H8" s="557"/>
      <c r="I8" s="512"/>
      <c r="J8" s="512"/>
      <c r="K8" s="512"/>
      <c r="L8" s="512"/>
      <c r="M8" s="565"/>
      <c r="N8" s="562"/>
      <c r="O8" s="568"/>
      <c r="P8" s="569"/>
      <c r="Q8" s="564"/>
      <c r="R8" s="564"/>
      <c r="S8" s="564"/>
      <c r="T8" s="576"/>
      <c r="U8" s="399"/>
      <c r="V8" s="86"/>
      <c r="W8" s="86"/>
    </row>
    <row r="9" spans="1:23" s="2" customFormat="1" ht="42" customHeight="1">
      <c r="A9" s="400"/>
      <c r="B9" s="400"/>
      <c r="C9" s="399"/>
      <c r="D9" s="399"/>
      <c r="E9" s="383"/>
      <c r="F9" s="383"/>
      <c r="G9" s="383"/>
      <c r="H9" s="558"/>
      <c r="I9" s="75" t="s">
        <v>15</v>
      </c>
      <c r="J9" s="75" t="s">
        <v>15</v>
      </c>
      <c r="K9" s="75" t="s">
        <v>15</v>
      </c>
      <c r="L9" s="75" t="s">
        <v>16</v>
      </c>
      <c r="M9" s="105" t="s">
        <v>17</v>
      </c>
      <c r="N9" s="105" t="s">
        <v>17</v>
      </c>
      <c r="O9" s="106" t="s">
        <v>325</v>
      </c>
      <c r="P9" s="105" t="s">
        <v>317</v>
      </c>
      <c r="Q9" s="105" t="s">
        <v>17</v>
      </c>
      <c r="R9" s="105" t="s">
        <v>17</v>
      </c>
      <c r="S9" s="105" t="s">
        <v>17</v>
      </c>
      <c r="T9" s="576"/>
      <c r="U9" s="399"/>
      <c r="V9" s="86"/>
      <c r="W9" s="86"/>
    </row>
    <row r="10" spans="1:23" s="3" customFormat="1" ht="30" customHeight="1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107">
        <v>13</v>
      </c>
      <c r="N10" s="107">
        <v>14</v>
      </c>
      <c r="O10" s="107">
        <v>15</v>
      </c>
      <c r="P10" s="107">
        <v>16</v>
      </c>
      <c r="Q10" s="107">
        <v>17</v>
      </c>
      <c r="R10" s="107">
        <v>18</v>
      </c>
      <c r="S10" s="107">
        <v>19</v>
      </c>
      <c r="T10" s="107">
        <v>20</v>
      </c>
      <c r="U10" s="76">
        <v>21</v>
      </c>
      <c r="V10" s="87"/>
      <c r="W10" s="87"/>
    </row>
    <row r="11" spans="1:23" s="3" customFormat="1" ht="18" customHeight="1">
      <c r="A11" s="398" t="s">
        <v>24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88"/>
      <c r="W11" s="88"/>
    </row>
    <row r="12" spans="1:23" ht="18" customHeight="1">
      <c r="A12" s="376" t="s">
        <v>45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8"/>
      <c r="V12" s="89"/>
      <c r="W12" s="89"/>
    </row>
    <row r="13" spans="1:24" s="20" customFormat="1" ht="18" customHeight="1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108">
        <v>14714735.77</v>
      </c>
      <c r="N13" s="108">
        <v>475683.11</v>
      </c>
      <c r="O13" s="108">
        <f>M13*30/100</f>
        <v>4414420.731</v>
      </c>
      <c r="P13" s="108">
        <f>N13</f>
        <v>475683.11</v>
      </c>
      <c r="Q13" s="108">
        <f>(M13-O13)/3</f>
        <v>3433438.3463333338</v>
      </c>
      <c r="R13" s="108">
        <f>Q13</f>
        <v>3433438.3463333338</v>
      </c>
      <c r="S13" s="108">
        <f>R13</f>
        <v>3433438.3463333338</v>
      </c>
      <c r="T13" s="108">
        <v>43829</v>
      </c>
      <c r="U13" s="24" t="s">
        <v>184</v>
      </c>
      <c r="V13" s="116">
        <f>M13+N13-O13-P13-Q13-R13-S13</f>
        <v>0</v>
      </c>
      <c r="W13" s="90"/>
      <c r="X13" s="84" t="s">
        <v>318</v>
      </c>
    </row>
    <row r="14" spans="1:23" ht="18" customHeight="1">
      <c r="A14" s="531" t="s">
        <v>23</v>
      </c>
      <c r="B14" s="532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>#N/A</f>
        <v>16048.5</v>
      </c>
      <c r="J14" s="6">
        <f>#N/A</f>
        <v>14356.3</v>
      </c>
      <c r="K14" s="6">
        <f>#N/A</f>
        <v>13514.37</v>
      </c>
      <c r="L14" s="6">
        <f>#N/A</f>
        <v>714</v>
      </c>
      <c r="M14" s="109">
        <f>#N/A</f>
        <v>14714735.77</v>
      </c>
      <c r="N14" s="109">
        <f>#N/A</f>
        <v>475683.11</v>
      </c>
      <c r="O14" s="109">
        <f>#N/A</f>
        <v>4414420.731</v>
      </c>
      <c r="P14" s="109">
        <f>#N/A</f>
        <v>475683.11</v>
      </c>
      <c r="Q14" s="109">
        <f>#N/A</f>
        <v>3433438.3463333338</v>
      </c>
      <c r="R14" s="109">
        <f>#N/A</f>
        <v>3433438.3463333338</v>
      </c>
      <c r="S14" s="109">
        <f>#N/A</f>
        <v>3433438.3463333338</v>
      </c>
      <c r="T14" s="109" t="s">
        <v>261</v>
      </c>
      <c r="U14" s="6" t="s">
        <v>261</v>
      </c>
      <c r="V14" s="116">
        <f>#N/A</f>
        <v>0</v>
      </c>
      <c r="W14" s="91"/>
    </row>
    <row r="15" spans="1:23" ht="18" customHeight="1">
      <c r="A15" s="376" t="s">
        <v>47</v>
      </c>
      <c r="B15" s="377"/>
      <c r="C15" s="377"/>
      <c r="D15" s="377"/>
      <c r="E15" s="378"/>
      <c r="F15" s="370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2"/>
      <c r="V15" s="116">
        <f>#N/A</f>
        <v>0</v>
      </c>
      <c r="W15" s="91"/>
    </row>
    <row r="16" spans="1:24" s="20" customFormat="1" ht="18" customHeight="1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108">
        <v>10374481.16</v>
      </c>
      <c r="N16" s="108">
        <v>297600.8</v>
      </c>
      <c r="O16" s="108">
        <f>M16*30/100</f>
        <v>3112344.348</v>
      </c>
      <c r="P16" s="108">
        <f>N16</f>
        <v>297600.8</v>
      </c>
      <c r="Q16" s="108">
        <f>(M16-O16)/3</f>
        <v>2420712.270666667</v>
      </c>
      <c r="R16" s="108">
        <f>#N/A</f>
        <v>2420712.270666667</v>
      </c>
      <c r="S16" s="108">
        <f>#N/A</f>
        <v>2420712.270666667</v>
      </c>
      <c r="T16" s="108">
        <v>43829</v>
      </c>
      <c r="U16" s="24" t="s">
        <v>184</v>
      </c>
      <c r="V16" s="116">
        <f>#N/A</f>
        <v>0</v>
      </c>
      <c r="W16" s="90"/>
      <c r="X16" s="84" t="s">
        <v>318</v>
      </c>
    </row>
    <row r="17" spans="1:24" s="20" customFormat="1" ht="18" customHeight="1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108">
        <f>2158425.19</f>
        <v>2158425.19</v>
      </c>
      <c r="N17" s="108">
        <v>67954.73</v>
      </c>
      <c r="O17" s="108">
        <f>M17*30/100</f>
        <v>647527.5569999999</v>
      </c>
      <c r="P17" s="108">
        <f>N17</f>
        <v>67954.73</v>
      </c>
      <c r="Q17" s="108">
        <f>(M17-O17)/3</f>
        <v>503632.5443333333</v>
      </c>
      <c r="R17" s="108">
        <f>#N/A</f>
        <v>503632.5443333333</v>
      </c>
      <c r="S17" s="108">
        <f>#N/A</f>
        <v>503632.5443333333</v>
      </c>
      <c r="T17" s="108">
        <v>43829</v>
      </c>
      <c r="U17" s="24" t="s">
        <v>184</v>
      </c>
      <c r="V17" s="116">
        <f>#N/A</f>
        <v>0</v>
      </c>
      <c r="W17" s="90"/>
      <c r="X17" s="84" t="s">
        <v>318</v>
      </c>
    </row>
    <row r="18" spans="1:24" s="20" customFormat="1" ht="18" customHeight="1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108">
        <f>2173380.24</f>
        <v>2173380.24</v>
      </c>
      <c r="N18" s="108">
        <v>67954.73</v>
      </c>
      <c r="O18" s="108">
        <f>M18*30/100</f>
        <v>652014.072</v>
      </c>
      <c r="P18" s="108">
        <f>N18</f>
        <v>67954.73</v>
      </c>
      <c r="Q18" s="108">
        <f>(M18-O18)/3</f>
        <v>507122.05600000004</v>
      </c>
      <c r="R18" s="108">
        <f>#N/A</f>
        <v>507122.05600000004</v>
      </c>
      <c r="S18" s="108">
        <f>#N/A</f>
        <v>507122.05600000004</v>
      </c>
      <c r="T18" s="108">
        <v>43829</v>
      </c>
      <c r="U18" s="24" t="s">
        <v>184</v>
      </c>
      <c r="V18" s="116">
        <f>#N/A</f>
        <v>0</v>
      </c>
      <c r="W18" s="90"/>
      <c r="X18" s="84" t="s">
        <v>318</v>
      </c>
    </row>
    <row r="19" spans="1:23" ht="18" customHeight="1">
      <c r="A19" s="531" t="s">
        <v>23</v>
      </c>
      <c r="B19" s="532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9">
        <f>SUM(M16:M18)</f>
        <v>14706286.59</v>
      </c>
      <c r="N19" s="109">
        <f>SUM(N16:N18)</f>
        <v>433510.25999999995</v>
      </c>
      <c r="O19" s="109">
        <f>M19*30/100</f>
        <v>4411885.977</v>
      </c>
      <c r="P19" s="109">
        <f>SUM(P16:P18)</f>
        <v>433510.25999999995</v>
      </c>
      <c r="Q19" s="109">
        <f>(M19-O19)/3</f>
        <v>3431466.871</v>
      </c>
      <c r="R19" s="109">
        <f>#N/A</f>
        <v>3431466.871</v>
      </c>
      <c r="S19" s="109">
        <f>#N/A</f>
        <v>3431466.871</v>
      </c>
      <c r="T19" s="109">
        <v>43829</v>
      </c>
      <c r="U19" s="6" t="s">
        <v>261</v>
      </c>
      <c r="V19" s="116">
        <f>#N/A</f>
        <v>0</v>
      </c>
      <c r="W19" s="91"/>
    </row>
    <row r="20" spans="1:23" ht="18" customHeight="1">
      <c r="A20" s="527" t="s">
        <v>262</v>
      </c>
      <c r="B20" s="528"/>
      <c r="C20" s="528"/>
      <c r="D20" s="528"/>
      <c r="E20" s="529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116">
        <f>#N/A</f>
        <v>0</v>
      </c>
      <c r="W20" s="92"/>
    </row>
    <row r="21" spans="1:23" ht="18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110">
        <v>16698608.339999998</v>
      </c>
      <c r="N21" s="110">
        <v>465740.1</v>
      </c>
      <c r="O21" s="110">
        <f>M21*30/100</f>
        <v>5009582.501999999</v>
      </c>
      <c r="P21" s="108">
        <f>N21</f>
        <v>465740.1</v>
      </c>
      <c r="Q21" s="110">
        <f>(M21-O21)/3</f>
        <v>3896341.946</v>
      </c>
      <c r="R21" s="110">
        <f>Q21</f>
        <v>3896341.946</v>
      </c>
      <c r="S21" s="110">
        <f>R21</f>
        <v>3896341.946</v>
      </c>
      <c r="T21" s="110">
        <v>43829</v>
      </c>
      <c r="U21" s="36" t="s">
        <v>184</v>
      </c>
      <c r="V21" s="116">
        <f>#N/A</f>
        <v>0</v>
      </c>
      <c r="W21" s="100"/>
    </row>
    <row r="22" spans="1:23" ht="18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110">
        <v>16698608.339999998</v>
      </c>
      <c r="N22" s="110">
        <v>465740.1</v>
      </c>
      <c r="O22" s="110">
        <f>M22*30/100</f>
        <v>5009582.501999999</v>
      </c>
      <c r="P22" s="108">
        <f>N22</f>
        <v>465740.1</v>
      </c>
      <c r="Q22" s="110">
        <f>(M22-O22)/3</f>
        <v>3896341.946</v>
      </c>
      <c r="R22" s="110">
        <f>Q22</f>
        <v>3896341.946</v>
      </c>
      <c r="S22" s="110">
        <f>R22</f>
        <v>3896341.946</v>
      </c>
      <c r="T22" s="110">
        <v>43829</v>
      </c>
      <c r="U22" s="36" t="s">
        <v>184</v>
      </c>
      <c r="V22" s="116">
        <f>#N/A</f>
        <v>0</v>
      </c>
      <c r="W22" s="100"/>
    </row>
    <row r="23" spans="1:23" ht="18" customHeight="1">
      <c r="A23" s="531" t="s">
        <v>23</v>
      </c>
      <c r="B23" s="532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9">
        <f>SUM(M21:M22)</f>
        <v>33397216.679999996</v>
      </c>
      <c r="N23" s="109">
        <f>#N/A</f>
        <v>931480.2</v>
      </c>
      <c r="O23" s="109">
        <f>#N/A</f>
        <v>10019165.003999999</v>
      </c>
      <c r="P23" s="109">
        <f>#N/A</f>
        <v>931480.2</v>
      </c>
      <c r="Q23" s="109">
        <f>#N/A</f>
        <v>7792683.892</v>
      </c>
      <c r="R23" s="109">
        <f>#N/A</f>
        <v>7792683.892</v>
      </c>
      <c r="S23" s="109">
        <f>#N/A</f>
        <v>7792683.892</v>
      </c>
      <c r="T23" s="105" t="s">
        <v>261</v>
      </c>
      <c r="U23" s="67" t="s">
        <v>261</v>
      </c>
      <c r="V23" s="116">
        <f>#N/A</f>
        <v>0</v>
      </c>
      <c r="W23" s="93"/>
    </row>
    <row r="24" spans="1:29" s="15" customFormat="1" ht="18" customHeight="1">
      <c r="A24" s="533" t="s">
        <v>25</v>
      </c>
      <c r="B24" s="534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11">
        <f>M23+M19+M14</f>
        <v>62818239.03999999</v>
      </c>
      <c r="N24" s="111">
        <f>#N/A</f>
        <v>1840673.5699999998</v>
      </c>
      <c r="O24" s="111">
        <f>#N/A</f>
        <v>18845471.711999997</v>
      </c>
      <c r="P24" s="111">
        <f>#N/A</f>
        <v>1840673.5699999998</v>
      </c>
      <c r="Q24" s="111">
        <f>#N/A</f>
        <v>14657589.109333334</v>
      </c>
      <c r="R24" s="111">
        <f>#N/A</f>
        <v>14657589.109333334</v>
      </c>
      <c r="S24" s="111">
        <f>#N/A</f>
        <v>14657589.109333334</v>
      </c>
      <c r="T24" s="111" t="s">
        <v>261</v>
      </c>
      <c r="U24" s="12" t="s">
        <v>261</v>
      </c>
      <c r="V24" s="116">
        <f>M24-'2017'!M15-'раздел 1 2020'!N86</f>
        <v>-293138513.46299994</v>
      </c>
      <c r="W24" s="116">
        <f>N24-'2017'!N15-'раздел 1 2020'!P86</f>
        <v>-11021751.24</v>
      </c>
      <c r="X24" s="116" t="e">
        <f>O24-'2017'!O15-'раздел 1 2020'!#REF!</f>
        <v>#REF!</v>
      </c>
      <c r="Y24" s="116" t="e">
        <f>P24-'2017'!P15-'раздел 1 2020'!#REF!</f>
        <v>#REF!</v>
      </c>
      <c r="Z24" s="116" t="e">
        <f>Q24-'2017'!Q15-'раздел 1 2020'!#REF!</f>
        <v>#REF!</v>
      </c>
      <c r="AA24" s="116" t="e">
        <f>T24-'2017'!T15-'раздел 1 2020'!R86</f>
        <v>#VALUE!</v>
      </c>
      <c r="AB24" s="116" t="e">
        <f>U24-'2017'!U15-'раздел 1 2020'!S86</f>
        <v>#VALUE!</v>
      </c>
      <c r="AC24" s="116" t="e">
        <f>V24-'2017'!V15-'раздел 1 2020'!#REF!</f>
        <v>#REF!</v>
      </c>
    </row>
    <row r="25" spans="1:23" ht="18" customHeight="1">
      <c r="A25" s="373" t="s">
        <v>256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5"/>
      <c r="V25" s="116">
        <f>#N/A</f>
        <v>0</v>
      </c>
      <c r="W25" s="88"/>
    </row>
    <row r="26" spans="1:23" ht="18" customHeight="1">
      <c r="A26" s="376" t="s">
        <v>26</v>
      </c>
      <c r="B26" s="377"/>
      <c r="C26" s="377"/>
      <c r="D26" s="377"/>
      <c r="E26" s="378"/>
      <c r="F26" s="370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2"/>
      <c r="V26" s="116">
        <f>#N/A</f>
        <v>0</v>
      </c>
      <c r="W26" s="91"/>
    </row>
    <row r="27" spans="1:23" ht="18" customHeight="1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110">
        <v>3249638.58</v>
      </c>
      <c r="N27" s="110">
        <v>61029.6</v>
      </c>
      <c r="O27" s="110">
        <f>M27*30/100</f>
        <v>974891.574</v>
      </c>
      <c r="P27" s="108">
        <f>N27</f>
        <v>61029.6</v>
      </c>
      <c r="Q27" s="110">
        <f>#N/A</f>
        <v>758249.002</v>
      </c>
      <c r="R27" s="110">
        <f>#N/A</f>
        <v>758249.002</v>
      </c>
      <c r="S27" s="110">
        <f>#N/A</f>
        <v>758249.002</v>
      </c>
      <c r="T27" s="110">
        <v>43829</v>
      </c>
      <c r="U27" s="36" t="s">
        <v>184</v>
      </c>
      <c r="V27" s="116">
        <f>#N/A</f>
        <v>0</v>
      </c>
      <c r="W27" s="100"/>
    </row>
    <row r="28" spans="1:23" ht="18" customHeight="1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110">
        <v>2421558.24</v>
      </c>
      <c r="N28" s="110">
        <v>66534.3</v>
      </c>
      <c r="O28" s="110">
        <f>M28*30/100</f>
        <v>726467.4720000001</v>
      </c>
      <c r="P28" s="108">
        <f>#N/A</f>
        <v>66534.3</v>
      </c>
      <c r="Q28" s="110">
        <f>#N/A</f>
        <v>565030.256</v>
      </c>
      <c r="R28" s="110">
        <f>#N/A</f>
        <v>565030.256</v>
      </c>
      <c r="S28" s="110">
        <f>#N/A</f>
        <v>565030.256</v>
      </c>
      <c r="T28" s="110">
        <v>43829</v>
      </c>
      <c r="U28" s="36" t="s">
        <v>184</v>
      </c>
      <c r="V28" s="116">
        <f>#N/A</f>
        <v>0</v>
      </c>
      <c r="W28" s="100"/>
    </row>
    <row r="29" spans="1:23" s="20" customFormat="1" ht="18" customHeight="1">
      <c r="A29" s="19">
        <f>#N/A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108">
        <v>4264610.86</v>
      </c>
      <c r="N29" s="108">
        <v>141532.5</v>
      </c>
      <c r="O29" s="108">
        <f>M29*30/100</f>
        <v>1279383.2580000001</v>
      </c>
      <c r="P29" s="108">
        <f>#N/A</f>
        <v>141532.5</v>
      </c>
      <c r="Q29" s="108">
        <f>#N/A</f>
        <v>995075.8673333334</v>
      </c>
      <c r="R29" s="108">
        <f>#N/A</f>
        <v>995075.8673333334</v>
      </c>
      <c r="S29" s="108">
        <f>#N/A</f>
        <v>995075.8673333334</v>
      </c>
      <c r="T29" s="108">
        <v>43829</v>
      </c>
      <c r="U29" s="24" t="s">
        <v>184</v>
      </c>
      <c r="V29" s="116">
        <f>#N/A</f>
        <v>0</v>
      </c>
      <c r="W29" s="90"/>
    </row>
    <row r="30" spans="1:23" s="20" customFormat="1" ht="18" customHeight="1">
      <c r="A30" s="19">
        <f>#N/A</f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108">
        <v>5372847.39</v>
      </c>
      <c r="N30" s="108">
        <v>141532.5</v>
      </c>
      <c r="O30" s="108">
        <f>#N/A</f>
        <v>1611854.217</v>
      </c>
      <c r="P30" s="108">
        <f>#N/A</f>
        <v>141532.5</v>
      </c>
      <c r="Q30" s="108">
        <f>#N/A</f>
        <v>1253664.3909999998</v>
      </c>
      <c r="R30" s="108">
        <f>#N/A</f>
        <v>1253664.3909999998</v>
      </c>
      <c r="S30" s="108">
        <f>#N/A</f>
        <v>1253664.3909999998</v>
      </c>
      <c r="T30" s="108">
        <v>43829</v>
      </c>
      <c r="U30" s="24" t="s">
        <v>184</v>
      </c>
      <c r="V30" s="116">
        <f>#N/A</f>
        <v>0</v>
      </c>
      <c r="W30" s="90"/>
    </row>
    <row r="31" spans="1:23" s="20" customFormat="1" ht="18" customHeight="1">
      <c r="A31" s="19">
        <f>#N/A</f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108">
        <v>11712390.83</v>
      </c>
      <c r="N31" s="108">
        <v>348207.88</v>
      </c>
      <c r="O31" s="108">
        <f>#N/A</f>
        <v>3513717.249</v>
      </c>
      <c r="P31" s="108">
        <f>#N/A</f>
        <v>348207.88</v>
      </c>
      <c r="Q31" s="108">
        <f>#N/A</f>
        <v>2732891.1936666667</v>
      </c>
      <c r="R31" s="108">
        <f>#N/A</f>
        <v>2732891.1936666667</v>
      </c>
      <c r="S31" s="108">
        <f>#N/A</f>
        <v>2732891.1936666667</v>
      </c>
      <c r="T31" s="108">
        <v>43829</v>
      </c>
      <c r="U31" s="24" t="s">
        <v>184</v>
      </c>
      <c r="V31" s="116">
        <f>#N/A</f>
        <v>0</v>
      </c>
      <c r="W31" s="90"/>
    </row>
    <row r="32" spans="1:23" s="20" customFormat="1" ht="18" customHeight="1">
      <c r="A32" s="19">
        <f>#N/A</f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108">
        <v>8476810.51</v>
      </c>
      <c r="N32" s="108">
        <v>178560.48</v>
      </c>
      <c r="O32" s="108">
        <f>#N/A</f>
        <v>2543043.153</v>
      </c>
      <c r="P32" s="108">
        <f>#N/A</f>
        <v>178560.48</v>
      </c>
      <c r="Q32" s="108">
        <f>#N/A</f>
        <v>1977922.4523333332</v>
      </c>
      <c r="R32" s="108">
        <f>#N/A</f>
        <v>1977922.4523333332</v>
      </c>
      <c r="S32" s="108">
        <f>#N/A</f>
        <v>1977922.4523333332</v>
      </c>
      <c r="T32" s="108">
        <v>43829</v>
      </c>
      <c r="U32" s="24" t="s">
        <v>184</v>
      </c>
      <c r="V32" s="116">
        <f>#N/A</f>
        <v>0</v>
      </c>
      <c r="W32" s="90"/>
    </row>
    <row r="33" spans="1:23" s="20" customFormat="1" ht="18" customHeight="1">
      <c r="A33" s="19">
        <f>#N/A</f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108">
        <v>2834967.65</v>
      </c>
      <c r="N33" s="108">
        <v>62331.67</v>
      </c>
      <c r="O33" s="108">
        <f>#N/A</f>
        <v>850490.295</v>
      </c>
      <c r="P33" s="108">
        <f>#N/A</f>
        <v>62331.67</v>
      </c>
      <c r="Q33" s="108">
        <f>#N/A</f>
        <v>661492.4516666667</v>
      </c>
      <c r="R33" s="108">
        <f>#N/A</f>
        <v>661492.4516666667</v>
      </c>
      <c r="S33" s="108">
        <f>#N/A</f>
        <v>661492.4516666667</v>
      </c>
      <c r="T33" s="108">
        <v>43829</v>
      </c>
      <c r="U33" s="24" t="s">
        <v>184</v>
      </c>
      <c r="V33" s="116">
        <f>#N/A</f>
        <v>0</v>
      </c>
      <c r="W33" s="90"/>
    </row>
    <row r="34" spans="1:23" s="20" customFormat="1" ht="18" customHeight="1">
      <c r="A34" s="19">
        <f>#N/A</f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108">
        <v>2114073.43</v>
      </c>
      <c r="N34" s="108">
        <v>67954.73</v>
      </c>
      <c r="O34" s="108">
        <f>#N/A</f>
        <v>634222.0290000001</v>
      </c>
      <c r="P34" s="108">
        <f>#N/A</f>
        <v>67954.73</v>
      </c>
      <c r="Q34" s="108">
        <f>#N/A</f>
        <v>493283.8003333334</v>
      </c>
      <c r="R34" s="108">
        <f>#N/A</f>
        <v>493283.8003333334</v>
      </c>
      <c r="S34" s="108">
        <f>#N/A</f>
        <v>493283.8003333334</v>
      </c>
      <c r="T34" s="108">
        <v>43829</v>
      </c>
      <c r="U34" s="24" t="s">
        <v>184</v>
      </c>
      <c r="V34" s="116">
        <f>#N/A</f>
        <v>0</v>
      </c>
      <c r="W34" s="90"/>
    </row>
    <row r="35" spans="1:23" s="20" customFormat="1" ht="18" customHeight="1">
      <c r="A35" s="19">
        <f>#N/A</f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108">
        <v>4153483.33</v>
      </c>
      <c r="N35" s="108">
        <v>135909.46</v>
      </c>
      <c r="O35" s="108">
        <f>#N/A</f>
        <v>1246044.999</v>
      </c>
      <c r="P35" s="108">
        <f>#N/A</f>
        <v>135909.46</v>
      </c>
      <c r="Q35" s="108">
        <f>#N/A</f>
        <v>969146.1103333334</v>
      </c>
      <c r="R35" s="108">
        <f>#N/A</f>
        <v>969146.1103333334</v>
      </c>
      <c r="S35" s="108">
        <f>#N/A</f>
        <v>969146.1103333334</v>
      </c>
      <c r="T35" s="108">
        <v>43829</v>
      </c>
      <c r="U35" s="24" t="s">
        <v>184</v>
      </c>
      <c r="V35" s="116">
        <f>#N/A</f>
        <v>0</v>
      </c>
      <c r="W35" s="90"/>
    </row>
    <row r="36" spans="1:23" s="20" customFormat="1" ht="18" customHeight="1">
      <c r="A36" s="19">
        <f>#N/A</f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108">
        <v>4153483.33</v>
      </c>
      <c r="N36" s="108">
        <v>135909.46</v>
      </c>
      <c r="O36" s="108">
        <f>#N/A</f>
        <v>1246044.999</v>
      </c>
      <c r="P36" s="108">
        <f>#N/A</f>
        <v>135909.46</v>
      </c>
      <c r="Q36" s="108">
        <f>#N/A</f>
        <v>969146.1103333334</v>
      </c>
      <c r="R36" s="108">
        <f>#N/A</f>
        <v>969146.1103333334</v>
      </c>
      <c r="S36" s="108">
        <f>#N/A</f>
        <v>969146.1103333334</v>
      </c>
      <c r="T36" s="108">
        <v>43829</v>
      </c>
      <c r="U36" s="24" t="s">
        <v>184</v>
      </c>
      <c r="V36" s="116">
        <f>#N/A</f>
        <v>0</v>
      </c>
      <c r="W36" s="90"/>
    </row>
    <row r="37" spans="1:23" s="20" customFormat="1" ht="18" customHeight="1">
      <c r="A37" s="19">
        <f>#N/A</f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108">
        <v>6208034.49</v>
      </c>
      <c r="N37" s="108">
        <f>SUM(T36:T38)</f>
        <v>131487</v>
      </c>
      <c r="O37" s="108">
        <f>#N/A</f>
        <v>1862410.347</v>
      </c>
      <c r="P37" s="108">
        <f>#N/A</f>
        <v>131487</v>
      </c>
      <c r="Q37" s="108">
        <f>#N/A</f>
        <v>1448541.381</v>
      </c>
      <c r="R37" s="108">
        <f>#N/A</f>
        <v>1448541.381</v>
      </c>
      <c r="S37" s="108">
        <f>#N/A</f>
        <v>1448541.381</v>
      </c>
      <c r="T37" s="108">
        <v>43829</v>
      </c>
      <c r="U37" s="24" t="s">
        <v>184</v>
      </c>
      <c r="V37" s="116">
        <f>#N/A</f>
        <v>0</v>
      </c>
      <c r="W37" s="90"/>
    </row>
    <row r="38" spans="1:23" s="20" customFormat="1" ht="18" customHeight="1">
      <c r="A38" s="19">
        <f>#N/A</f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108">
        <v>4105584.58</v>
      </c>
      <c r="N38" s="108">
        <v>130286.4</v>
      </c>
      <c r="O38" s="108">
        <f>#N/A</f>
        <v>1231675.374</v>
      </c>
      <c r="P38" s="108">
        <f>#N/A</f>
        <v>130286.4</v>
      </c>
      <c r="Q38" s="108">
        <f>#N/A</f>
        <v>957969.7353333334</v>
      </c>
      <c r="R38" s="108">
        <f>#N/A</f>
        <v>957969.7353333334</v>
      </c>
      <c r="S38" s="108">
        <f>#N/A</f>
        <v>957969.7353333334</v>
      </c>
      <c r="T38" s="108">
        <v>43829</v>
      </c>
      <c r="U38" s="24" t="s">
        <v>184</v>
      </c>
      <c r="V38" s="116">
        <f>#N/A</f>
        <v>0</v>
      </c>
      <c r="W38" s="90"/>
    </row>
    <row r="39" spans="1:23" s="20" customFormat="1" ht="18" customHeight="1">
      <c r="A39" s="19">
        <f>#N/A</f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108">
        <v>4098963.52</v>
      </c>
      <c r="N39" s="108">
        <v>130286.4</v>
      </c>
      <c r="O39" s="108">
        <f>#N/A</f>
        <v>1229689.0559999999</v>
      </c>
      <c r="P39" s="108">
        <f>#N/A</f>
        <v>130286.4</v>
      </c>
      <c r="Q39" s="108">
        <f>#N/A</f>
        <v>956424.8213333334</v>
      </c>
      <c r="R39" s="108">
        <f>#N/A</f>
        <v>956424.8213333334</v>
      </c>
      <c r="S39" s="108">
        <f>#N/A</f>
        <v>956424.8213333334</v>
      </c>
      <c r="T39" s="108">
        <v>43829</v>
      </c>
      <c r="U39" s="24" t="s">
        <v>184</v>
      </c>
      <c r="V39" s="116">
        <f>#N/A</f>
        <v>0</v>
      </c>
      <c r="W39" s="90"/>
    </row>
    <row r="40" spans="1:23" s="20" customFormat="1" ht="18" customHeight="1">
      <c r="A40" s="19">
        <f>#N/A</f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108">
        <v>4108023.93</v>
      </c>
      <c r="N40" s="108">
        <v>130286.4</v>
      </c>
      <c r="O40" s="108">
        <f>#N/A</f>
        <v>1232407.179</v>
      </c>
      <c r="P40" s="108">
        <f>#N/A</f>
        <v>130286.4</v>
      </c>
      <c r="Q40" s="108">
        <f>#N/A</f>
        <v>958538.917</v>
      </c>
      <c r="R40" s="108">
        <f>#N/A</f>
        <v>958538.917</v>
      </c>
      <c r="S40" s="108">
        <f>#N/A</f>
        <v>958538.917</v>
      </c>
      <c r="T40" s="108">
        <v>43829</v>
      </c>
      <c r="U40" s="24" t="s">
        <v>184</v>
      </c>
      <c r="V40" s="116">
        <f>#N/A</f>
        <v>0</v>
      </c>
      <c r="W40" s="90"/>
    </row>
    <row r="41" spans="1:23" s="20" customFormat="1" ht="18" customHeight="1">
      <c r="A41" s="19">
        <f>#N/A</f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108">
        <v>6750207.7</v>
      </c>
      <c r="N41" s="108">
        <v>203596.02</v>
      </c>
      <c r="O41" s="108">
        <f>#N/A</f>
        <v>2025062.31</v>
      </c>
      <c r="P41" s="108">
        <f>#N/A</f>
        <v>203596.02</v>
      </c>
      <c r="Q41" s="108">
        <f>#N/A</f>
        <v>1575048.4633333336</v>
      </c>
      <c r="R41" s="108">
        <f>#N/A</f>
        <v>1575048.4633333336</v>
      </c>
      <c r="S41" s="108">
        <f>#N/A</f>
        <v>1575048.4633333336</v>
      </c>
      <c r="T41" s="108">
        <v>43829</v>
      </c>
      <c r="U41" s="24" t="s">
        <v>184</v>
      </c>
      <c r="V41" s="116">
        <f>#N/A</f>
        <v>0</v>
      </c>
      <c r="W41" s="90"/>
    </row>
    <row r="42" spans="1:23" s="20" customFormat="1" ht="18" customHeight="1">
      <c r="A42" s="19">
        <f>#N/A</f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108">
        <v>10355055.78</v>
      </c>
      <c r="N42" s="108">
        <v>260232.48</v>
      </c>
      <c r="O42" s="108">
        <f>#N/A</f>
        <v>3106516.7339999997</v>
      </c>
      <c r="P42" s="108">
        <f>#N/A</f>
        <v>260232.48</v>
      </c>
      <c r="Q42" s="108">
        <f>#N/A</f>
        <v>2416179.682</v>
      </c>
      <c r="R42" s="108">
        <f>#N/A</f>
        <v>2416179.682</v>
      </c>
      <c r="S42" s="108">
        <f>#N/A</f>
        <v>2416179.682</v>
      </c>
      <c r="T42" s="108">
        <v>43829</v>
      </c>
      <c r="U42" s="24" t="s">
        <v>184</v>
      </c>
      <c r="V42" s="116">
        <f>#N/A</f>
        <v>0</v>
      </c>
      <c r="W42" s="90"/>
    </row>
    <row r="43" spans="1:23" s="20" customFormat="1" ht="18" customHeight="1">
      <c r="A43" s="19">
        <f>#N/A</f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108">
        <v>6395649.56</v>
      </c>
      <c r="N43" s="108">
        <v>186749.16</v>
      </c>
      <c r="O43" s="108">
        <f>#N/A</f>
        <v>1918694.8679999998</v>
      </c>
      <c r="P43" s="108">
        <f>#N/A</f>
        <v>186749.16</v>
      </c>
      <c r="Q43" s="108">
        <f>#N/A</f>
        <v>1492318.2306666665</v>
      </c>
      <c r="R43" s="108">
        <f>#N/A</f>
        <v>1492318.2306666665</v>
      </c>
      <c r="S43" s="108">
        <f>#N/A</f>
        <v>1492318.2306666665</v>
      </c>
      <c r="T43" s="108">
        <v>43829</v>
      </c>
      <c r="U43" s="24" t="s">
        <v>184</v>
      </c>
      <c r="V43" s="116">
        <f>#N/A</f>
        <v>0</v>
      </c>
      <c r="W43" s="90"/>
    </row>
    <row r="44" spans="1:23" s="20" customFormat="1" ht="18" customHeight="1">
      <c r="A44" s="19">
        <f>#N/A</f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108">
        <v>4253339.5</v>
      </c>
      <c r="N44" s="108">
        <v>130286.16</v>
      </c>
      <c r="O44" s="108">
        <f>#N/A</f>
        <v>1276001.85</v>
      </c>
      <c r="P44" s="108">
        <f>#N/A</f>
        <v>130286.16</v>
      </c>
      <c r="Q44" s="108">
        <f>#N/A</f>
        <v>992445.8833333333</v>
      </c>
      <c r="R44" s="108">
        <f>#N/A</f>
        <v>992445.8833333333</v>
      </c>
      <c r="S44" s="108">
        <f>#N/A</f>
        <v>992445.8833333333</v>
      </c>
      <c r="T44" s="108">
        <v>43829</v>
      </c>
      <c r="U44" s="24" t="s">
        <v>184</v>
      </c>
      <c r="V44" s="116">
        <f>#N/A</f>
        <v>0</v>
      </c>
      <c r="W44" s="90"/>
    </row>
    <row r="45" spans="1:23" s="20" customFormat="1" ht="18" customHeight="1">
      <c r="A45" s="19">
        <f>#N/A</f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108">
        <f>2138688.64</f>
        <v>2138688.64</v>
      </c>
      <c r="N45" s="108">
        <v>65143.08</v>
      </c>
      <c r="O45" s="108">
        <f>#N/A</f>
        <v>641606.5920000001</v>
      </c>
      <c r="P45" s="108">
        <f>#N/A</f>
        <v>65143.08</v>
      </c>
      <c r="Q45" s="108">
        <f>#N/A</f>
        <v>499027.3493333333</v>
      </c>
      <c r="R45" s="108">
        <f>#N/A</f>
        <v>499027.3493333333</v>
      </c>
      <c r="S45" s="108">
        <f>#N/A</f>
        <v>499027.3493333333</v>
      </c>
      <c r="T45" s="108">
        <v>43829</v>
      </c>
      <c r="U45" s="24" t="s">
        <v>184</v>
      </c>
      <c r="V45" s="116">
        <f>#N/A</f>
        <v>0</v>
      </c>
      <c r="W45" s="90"/>
    </row>
    <row r="46" spans="1:23" s="20" customFormat="1" ht="18" customHeight="1">
      <c r="A46" s="19">
        <f>#N/A</f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108">
        <v>6351148.22</v>
      </c>
      <c r="N46" s="108">
        <v>203861.52</v>
      </c>
      <c r="O46" s="108">
        <f>#N/A</f>
        <v>1905344.466</v>
      </c>
      <c r="P46" s="108">
        <f>#N/A</f>
        <v>203861.52</v>
      </c>
      <c r="Q46" s="108">
        <f>#N/A</f>
        <v>1481934.5846666666</v>
      </c>
      <c r="R46" s="108">
        <f>#N/A</f>
        <v>1481934.5846666666</v>
      </c>
      <c r="S46" s="108">
        <f>#N/A</f>
        <v>1481934.5846666666</v>
      </c>
      <c r="T46" s="108">
        <v>43829</v>
      </c>
      <c r="U46" s="24" t="s">
        <v>184</v>
      </c>
      <c r="V46" s="116">
        <f>#N/A</f>
        <v>0</v>
      </c>
      <c r="W46" s="90"/>
    </row>
    <row r="47" spans="1:23" s="20" customFormat="1" ht="18" customHeight="1">
      <c r="A47" s="19">
        <f>#N/A</f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108">
        <f>2256141.12</f>
        <v>2256141.12</v>
      </c>
      <c r="N47" s="108">
        <v>67865.34</v>
      </c>
      <c r="O47" s="108">
        <f>#N/A</f>
        <v>676842.3360000001</v>
      </c>
      <c r="P47" s="108">
        <f>#N/A</f>
        <v>67865.34</v>
      </c>
      <c r="Q47" s="108">
        <f>#N/A</f>
        <v>526432.928</v>
      </c>
      <c r="R47" s="108">
        <f>#N/A</f>
        <v>526432.928</v>
      </c>
      <c r="S47" s="108">
        <f>#N/A</f>
        <v>526432.928</v>
      </c>
      <c r="T47" s="108">
        <v>43829</v>
      </c>
      <c r="U47" s="24" t="s">
        <v>184</v>
      </c>
      <c r="V47" s="116">
        <f>#N/A</f>
        <v>0</v>
      </c>
      <c r="W47" s="90"/>
    </row>
    <row r="48" spans="1:23" s="20" customFormat="1" ht="18" customHeight="1">
      <c r="A48" s="19">
        <f>#N/A</f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108">
        <f>2256141.12</f>
        <v>2256141.12</v>
      </c>
      <c r="N48" s="108">
        <v>67865.34</v>
      </c>
      <c r="O48" s="108">
        <f>#N/A</f>
        <v>676842.3360000001</v>
      </c>
      <c r="P48" s="108">
        <f>#N/A</f>
        <v>67865.34</v>
      </c>
      <c r="Q48" s="108">
        <f>#N/A</f>
        <v>526432.928</v>
      </c>
      <c r="R48" s="108">
        <f>#N/A</f>
        <v>526432.928</v>
      </c>
      <c r="S48" s="108">
        <f>#N/A</f>
        <v>526432.928</v>
      </c>
      <c r="T48" s="108">
        <v>43829</v>
      </c>
      <c r="U48" s="24" t="s">
        <v>184</v>
      </c>
      <c r="V48" s="116">
        <f>#N/A</f>
        <v>0</v>
      </c>
      <c r="W48" s="90"/>
    </row>
    <row r="49" spans="1:23" s="20" customFormat="1" ht="18" customHeight="1">
      <c r="A49" s="19">
        <f>#N/A</f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108">
        <f>2256141.12</f>
        <v>2256141.12</v>
      </c>
      <c r="N49" s="108">
        <v>67865.34</v>
      </c>
      <c r="O49" s="108">
        <f>#N/A</f>
        <v>676842.3360000001</v>
      </c>
      <c r="P49" s="108">
        <f>#N/A</f>
        <v>67865.34</v>
      </c>
      <c r="Q49" s="108">
        <f>#N/A</f>
        <v>526432.928</v>
      </c>
      <c r="R49" s="108">
        <f>#N/A</f>
        <v>526432.928</v>
      </c>
      <c r="S49" s="108">
        <f>#N/A</f>
        <v>526432.928</v>
      </c>
      <c r="T49" s="108">
        <v>43829</v>
      </c>
      <c r="U49" s="24" t="s">
        <v>184</v>
      </c>
      <c r="V49" s="116">
        <f>#N/A</f>
        <v>0</v>
      </c>
      <c r="W49" s="90"/>
    </row>
    <row r="50" spans="1:23" s="20" customFormat="1" ht="18" customHeight="1">
      <c r="A50" s="19">
        <f>#N/A</f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108">
        <v>4226752.92</v>
      </c>
      <c r="N50" s="108">
        <v>130286.16</v>
      </c>
      <c r="O50" s="108">
        <f>#N/A</f>
        <v>1268025.876</v>
      </c>
      <c r="P50" s="108">
        <f>#N/A</f>
        <v>130286.16</v>
      </c>
      <c r="Q50" s="108">
        <f>#N/A</f>
        <v>986242.3479999999</v>
      </c>
      <c r="R50" s="108">
        <f>#N/A</f>
        <v>986242.3479999999</v>
      </c>
      <c r="S50" s="108">
        <f>#N/A</f>
        <v>986242.3479999999</v>
      </c>
      <c r="T50" s="108">
        <v>43829</v>
      </c>
      <c r="U50" s="24" t="s">
        <v>184</v>
      </c>
      <c r="V50" s="116">
        <f>#N/A</f>
        <v>0</v>
      </c>
      <c r="W50" s="90"/>
    </row>
    <row r="51" spans="1:23" s="20" customFormat="1" ht="18" customHeight="1">
      <c r="A51" s="19">
        <f>#N/A</f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108">
        <v>5884421.64</v>
      </c>
      <c r="N51" s="108">
        <v>163809.96</v>
      </c>
      <c r="O51" s="108">
        <f>#N/A</f>
        <v>1765326.4919999999</v>
      </c>
      <c r="P51" s="108">
        <f>#N/A</f>
        <v>163809.96</v>
      </c>
      <c r="Q51" s="108">
        <f>#N/A</f>
        <v>1373031.716</v>
      </c>
      <c r="R51" s="108">
        <f>#N/A</f>
        <v>1373031.716</v>
      </c>
      <c r="S51" s="108">
        <f>#N/A</f>
        <v>1373031.716</v>
      </c>
      <c r="T51" s="108">
        <v>43829</v>
      </c>
      <c r="U51" s="24" t="s">
        <v>184</v>
      </c>
      <c r="V51" s="116">
        <f>#N/A</f>
        <v>0</v>
      </c>
      <c r="W51" s="90"/>
    </row>
    <row r="52" spans="1:23" s="20" customFormat="1" ht="18" customHeight="1">
      <c r="A52" s="19">
        <f>#N/A</f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108">
        <v>4464153.58</v>
      </c>
      <c r="N52" s="108">
        <v>135730.68</v>
      </c>
      <c r="O52" s="108">
        <f>#N/A</f>
        <v>1339246.074</v>
      </c>
      <c r="P52" s="108">
        <f>#N/A</f>
        <v>135730.68</v>
      </c>
      <c r="Q52" s="108">
        <f>#N/A</f>
        <v>1041635.8353333334</v>
      </c>
      <c r="R52" s="108">
        <f>#N/A</f>
        <v>1041635.8353333334</v>
      </c>
      <c r="S52" s="108">
        <f>#N/A</f>
        <v>1041635.8353333334</v>
      </c>
      <c r="T52" s="108">
        <v>43829</v>
      </c>
      <c r="U52" s="24" t="s">
        <v>184</v>
      </c>
      <c r="V52" s="116">
        <f>#N/A</f>
        <v>0</v>
      </c>
      <c r="W52" s="90"/>
    </row>
    <row r="53" spans="1:23" s="20" customFormat="1" ht="18" customHeight="1">
      <c r="A53" s="19">
        <f>#N/A</f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108">
        <f>2788331.24</f>
        <v>2788331.24</v>
      </c>
      <c r="N53" s="108">
        <v>62249.72</v>
      </c>
      <c r="O53" s="108">
        <f>#N/A</f>
        <v>836499.372</v>
      </c>
      <c r="P53" s="108">
        <f>N53</f>
        <v>62249.72</v>
      </c>
      <c r="Q53" s="108">
        <f>#N/A</f>
        <v>650610.6226666667</v>
      </c>
      <c r="R53" s="108">
        <f>#N/A</f>
        <v>650610.6226666667</v>
      </c>
      <c r="S53" s="108">
        <f>#N/A</f>
        <v>650610.6226666667</v>
      </c>
      <c r="T53" s="108">
        <v>43829</v>
      </c>
      <c r="U53" s="24" t="s">
        <v>184</v>
      </c>
      <c r="V53" s="116">
        <f>#N/A</f>
        <v>0</v>
      </c>
      <c r="W53" s="90"/>
    </row>
    <row r="54" spans="1:23" s="20" customFormat="1" ht="18" customHeight="1">
      <c r="A54" s="19">
        <f>#N/A</f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108">
        <v>4504657.08</v>
      </c>
      <c r="N54" s="108">
        <v>130115.06</v>
      </c>
      <c r="O54" s="108">
        <f>#N/A</f>
        <v>1351397.124</v>
      </c>
      <c r="P54" s="108">
        <f>#N/A</f>
        <v>130115.06</v>
      </c>
      <c r="Q54" s="108">
        <f>#N/A</f>
        <v>1051086.652</v>
      </c>
      <c r="R54" s="108">
        <f>#N/A</f>
        <v>1051086.652</v>
      </c>
      <c r="S54" s="108">
        <f>#N/A</f>
        <v>1051086.652</v>
      </c>
      <c r="T54" s="108">
        <v>43829</v>
      </c>
      <c r="U54" s="24" t="s">
        <v>184</v>
      </c>
      <c r="V54" s="116">
        <f>#N/A</f>
        <v>0</v>
      </c>
      <c r="W54" s="90"/>
    </row>
    <row r="55" spans="1:23" ht="18" customHeight="1">
      <c r="A55" s="531" t="s">
        <v>23</v>
      </c>
      <c r="B55" s="532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>#N/A</f>
        <v>57</v>
      </c>
      <c r="I55" s="10">
        <f>#N/A</f>
        <v>132919.71000000002</v>
      </c>
      <c r="J55" s="10">
        <f>#N/A</f>
        <v>120311.13999999998</v>
      </c>
      <c r="K55" s="10">
        <f>#N/A</f>
        <v>100136.57</v>
      </c>
      <c r="L55" s="10">
        <f>#N/A</f>
        <v>5284</v>
      </c>
      <c r="M55" s="109">
        <f>#N/A</f>
        <v>132155299.89000002</v>
      </c>
      <c r="N55" s="109">
        <f>#N/A</f>
        <v>3737504.8000000003</v>
      </c>
      <c r="O55" s="109">
        <f>#N/A</f>
        <v>39646589.967</v>
      </c>
      <c r="P55" s="109">
        <f>#N/A</f>
        <v>3737504.8000000003</v>
      </c>
      <c r="Q55" s="109">
        <f>#N/A</f>
        <v>30836236.640999995</v>
      </c>
      <c r="R55" s="109">
        <f>#N/A</f>
        <v>30836236.640999995</v>
      </c>
      <c r="S55" s="109">
        <f>#N/A</f>
        <v>30836236.640999995</v>
      </c>
      <c r="T55" s="109" t="s">
        <v>261</v>
      </c>
      <c r="U55" s="6" t="s">
        <v>261</v>
      </c>
      <c r="V55" s="116">
        <f>#N/A</f>
        <v>3.725290298461914E-08</v>
      </c>
      <c r="W55" s="91"/>
    </row>
    <row r="56" spans="1:23" ht="18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112"/>
      <c r="N56" s="112"/>
      <c r="O56" s="112"/>
      <c r="P56" s="112"/>
      <c r="Q56" s="112"/>
      <c r="R56" s="112"/>
      <c r="S56" s="112"/>
      <c r="T56" s="112"/>
      <c r="U56" s="72"/>
      <c r="V56" s="116">
        <f>#N/A</f>
        <v>0</v>
      </c>
      <c r="W56" s="92"/>
    </row>
    <row r="57" spans="1:23" ht="18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110">
        <v>5417787.1</v>
      </c>
      <c r="N57" s="110">
        <v>149586.24</v>
      </c>
      <c r="O57" s="110">
        <f>#N/A</f>
        <v>1625336.13</v>
      </c>
      <c r="P57" s="108">
        <f>N57</f>
        <v>149586.24</v>
      </c>
      <c r="Q57" s="110">
        <f>#N/A</f>
        <v>1264150.3233333332</v>
      </c>
      <c r="R57" s="110">
        <f>#N/A</f>
        <v>1264150.3233333332</v>
      </c>
      <c r="S57" s="110">
        <f>#N/A</f>
        <v>1264150.3233333332</v>
      </c>
      <c r="T57" s="113" t="s">
        <v>314</v>
      </c>
      <c r="U57" s="36" t="s">
        <v>184</v>
      </c>
      <c r="V57" s="116">
        <f>#N/A</f>
        <v>0</v>
      </c>
      <c r="W57" s="100"/>
    </row>
    <row r="58" spans="1:23" ht="18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110">
        <v>9430303.940000001</v>
      </c>
      <c r="N58" s="110">
        <v>266137.2</v>
      </c>
      <c r="O58" s="110">
        <f>#N/A</f>
        <v>2829091.1820000005</v>
      </c>
      <c r="P58" s="108">
        <f>N58</f>
        <v>266137.2</v>
      </c>
      <c r="Q58" s="110">
        <f>#N/A</f>
        <v>2200404.252666667</v>
      </c>
      <c r="R58" s="110">
        <f>#N/A</f>
        <v>2200404.252666667</v>
      </c>
      <c r="S58" s="110">
        <f>#N/A</f>
        <v>2200404.252666667</v>
      </c>
      <c r="T58" s="113" t="s">
        <v>314</v>
      </c>
      <c r="U58" s="36" t="s">
        <v>184</v>
      </c>
      <c r="V58" s="116">
        <f>#N/A</f>
        <v>0</v>
      </c>
      <c r="W58" s="100"/>
    </row>
    <row r="59" spans="1:23" ht="18" customHeight="1">
      <c r="A59" s="537" t="s">
        <v>23</v>
      </c>
      <c r="B59" s="537"/>
      <c r="C59" s="64" t="s">
        <v>261</v>
      </c>
      <c r="D59" s="83" t="s">
        <v>261</v>
      </c>
      <c r="E59" s="83" t="s">
        <v>261</v>
      </c>
      <c r="F59" s="64" t="s">
        <v>261</v>
      </c>
      <c r="G59" s="64" t="s">
        <v>261</v>
      </c>
      <c r="H59" s="65">
        <f>#N/A</f>
        <v>6</v>
      </c>
      <c r="I59" s="65">
        <f>#N/A</f>
        <v>10742.4</v>
      </c>
      <c r="J59" s="65">
        <f>#N/A</f>
        <v>10742.4</v>
      </c>
      <c r="K59" s="65">
        <f>#N/A</f>
        <v>8288.55</v>
      </c>
      <c r="L59" s="66">
        <f>#N/A</f>
        <v>467</v>
      </c>
      <c r="M59" s="109">
        <f>#N/A</f>
        <v>14848091.040000001</v>
      </c>
      <c r="N59" s="109">
        <f>#N/A</f>
        <v>415723.44</v>
      </c>
      <c r="O59" s="109">
        <f>#N/A</f>
        <v>4454427.312000001</v>
      </c>
      <c r="P59" s="109">
        <f>#N/A</f>
        <v>415723.44</v>
      </c>
      <c r="Q59" s="109">
        <f>#N/A</f>
        <v>3464554.5760000004</v>
      </c>
      <c r="R59" s="109">
        <f>#N/A</f>
        <v>3464554.5760000004</v>
      </c>
      <c r="S59" s="109">
        <f>#N/A</f>
        <v>3464554.5760000004</v>
      </c>
      <c r="T59" s="105" t="s">
        <v>261</v>
      </c>
      <c r="U59" s="67" t="s">
        <v>261</v>
      </c>
      <c r="V59" s="116">
        <f>#N/A</f>
        <v>0</v>
      </c>
      <c r="W59" s="93"/>
    </row>
    <row r="60" spans="1:31" s="15" customFormat="1" ht="18" customHeight="1">
      <c r="A60" s="533" t="s">
        <v>27</v>
      </c>
      <c r="B60" s="534"/>
      <c r="C60" s="13" t="s">
        <v>261</v>
      </c>
      <c r="D60" s="13" t="s">
        <v>261</v>
      </c>
      <c r="E60" s="12" t="s">
        <v>261</v>
      </c>
      <c r="F60" s="13" t="s">
        <v>261</v>
      </c>
      <c r="G60" s="13" t="s">
        <v>261</v>
      </c>
      <c r="H60" s="14">
        <f>#N/A</f>
        <v>63</v>
      </c>
      <c r="I60" s="14">
        <f>#N/A</f>
        <v>143662.11000000002</v>
      </c>
      <c r="J60" s="14">
        <f>#N/A</f>
        <v>131053.53999999998</v>
      </c>
      <c r="K60" s="14">
        <f>#N/A</f>
        <v>108425.12000000001</v>
      </c>
      <c r="L60" s="14">
        <f>#N/A</f>
        <v>5751</v>
      </c>
      <c r="M60" s="111">
        <f>#N/A</f>
        <v>147003390.93</v>
      </c>
      <c r="N60" s="111">
        <f>#N/A</f>
        <v>4153228.24</v>
      </c>
      <c r="O60" s="111">
        <f>#N/A</f>
        <v>44101017.279</v>
      </c>
      <c r="P60" s="111">
        <f>#N/A</f>
        <v>4153228.24</v>
      </c>
      <c r="Q60" s="111">
        <f>#N/A</f>
        <v>34300791.21699999</v>
      </c>
      <c r="R60" s="111">
        <f>#N/A</f>
        <v>34300791.21699999</v>
      </c>
      <c r="S60" s="111">
        <f>#N/A</f>
        <v>34300791.21699999</v>
      </c>
      <c r="T60" s="111" t="s">
        <v>261</v>
      </c>
      <c r="U60" s="12" t="s">
        <v>261</v>
      </c>
      <c r="V60" s="116">
        <f>#N/A</f>
        <v>0</v>
      </c>
      <c r="W60" s="118" t="e">
        <f>M60-'2017'!M25-'раздел 1 2020'!#REF!</f>
        <v>#REF!</v>
      </c>
      <c r="X60" s="118" t="e">
        <f>N60-'2017'!N25-'раздел 1 2020'!#REF!</f>
        <v>#REF!</v>
      </c>
      <c r="Y60" s="118" t="e">
        <f>O60-'2017'!O25-'раздел 1 2020'!#REF!</f>
        <v>#REF!</v>
      </c>
      <c r="Z60" s="118" t="e">
        <f>P60-'2017'!P25-'раздел 1 2020'!#REF!</f>
        <v>#REF!</v>
      </c>
      <c r="AA60" s="118" t="e">
        <f>Q60-'2017'!Q25-'раздел 1 2020'!#REF!</f>
        <v>#REF!</v>
      </c>
      <c r="AB60" s="118" t="e">
        <f>R60-'2017'!R25-'раздел 1 2020'!#REF!</f>
        <v>#REF!</v>
      </c>
      <c r="AC60" s="118" t="e">
        <f>S60-'2017'!S25-'раздел 1 2020'!#REF!</f>
        <v>#REF!</v>
      </c>
      <c r="AD60" s="118" t="e">
        <f>T60-'2017'!T25-'раздел 1 2020'!#REF!</f>
        <v>#VALUE!</v>
      </c>
      <c r="AE60" s="118" t="e">
        <f>U60-'2017'!U25-'раздел 1 2020'!#REF!</f>
        <v>#VALUE!</v>
      </c>
    </row>
    <row r="61" spans="1:23" s="15" customFormat="1" ht="18" customHeight="1">
      <c r="A61" s="538" t="s">
        <v>273</v>
      </c>
      <c r="B61" s="539"/>
      <c r="C61" s="539"/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40"/>
      <c r="V61" s="116">
        <f>#N/A</f>
        <v>0</v>
      </c>
      <c r="W61" s="92"/>
    </row>
    <row r="62" spans="1:23" s="15" customFormat="1" ht="18" customHeight="1">
      <c r="A62" s="527" t="s">
        <v>274</v>
      </c>
      <c r="B62" s="528"/>
      <c r="C62" s="528"/>
      <c r="D62" s="528"/>
      <c r="E62" s="529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116">
        <f>#N/A</f>
        <v>0</v>
      </c>
      <c r="W62" s="92"/>
    </row>
    <row r="63" spans="1:23" s="15" customFormat="1" ht="18" customHeight="1">
      <c r="A63" s="32">
        <f>A58+1</f>
        <v>37</v>
      </c>
      <c r="B63" s="28" t="s">
        <v>275</v>
      </c>
      <c r="C63" s="34">
        <v>1975</v>
      </c>
      <c r="D63" s="41"/>
      <c r="E63" s="36" t="s">
        <v>268</v>
      </c>
      <c r="F63" s="37">
        <v>9</v>
      </c>
      <c r="G63" s="37">
        <v>1</v>
      </c>
      <c r="H63" s="61">
        <v>1</v>
      </c>
      <c r="I63" s="29">
        <v>3520.71</v>
      </c>
      <c r="J63" s="29">
        <v>3520.71</v>
      </c>
      <c r="K63" s="29">
        <v>3520.71</v>
      </c>
      <c r="L63" s="37">
        <v>175</v>
      </c>
      <c r="M63" s="110">
        <v>2352780.76</v>
      </c>
      <c r="N63" s="110">
        <v>66534.3</v>
      </c>
      <c r="O63" s="110">
        <f>#N/A</f>
        <v>705834.228</v>
      </c>
      <c r="P63" s="108">
        <f>#N/A</f>
        <v>66534.3</v>
      </c>
      <c r="Q63" s="110">
        <f>#N/A</f>
        <v>548982.1773333332</v>
      </c>
      <c r="R63" s="110">
        <f>#N/A</f>
        <v>548982.1773333332</v>
      </c>
      <c r="S63" s="110">
        <f>#N/A</f>
        <v>548982.1773333332</v>
      </c>
      <c r="T63" s="113" t="s">
        <v>314</v>
      </c>
      <c r="U63" s="36" t="s">
        <v>184</v>
      </c>
      <c r="V63" s="116">
        <f>#N/A</f>
        <v>0</v>
      </c>
      <c r="W63" s="100"/>
    </row>
    <row r="64" spans="1:23" s="15" customFormat="1" ht="18" customHeight="1">
      <c r="A64" s="31">
        <f>A63+1</f>
        <v>38</v>
      </c>
      <c r="B64" s="28" t="s">
        <v>276</v>
      </c>
      <c r="C64" s="34">
        <v>1976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3730.26</v>
      </c>
      <c r="J64" s="29">
        <v>3730.26</v>
      </c>
      <c r="K64" s="29">
        <v>3730.26</v>
      </c>
      <c r="L64" s="37">
        <v>168</v>
      </c>
      <c r="M64" s="110">
        <v>2352780.76</v>
      </c>
      <c r="N64" s="110">
        <v>66534.3</v>
      </c>
      <c r="O64" s="110">
        <f>#N/A</f>
        <v>705834.228</v>
      </c>
      <c r="P64" s="108">
        <f>#N/A</f>
        <v>66534.3</v>
      </c>
      <c r="Q64" s="110">
        <f>#N/A</f>
        <v>548982.1773333332</v>
      </c>
      <c r="R64" s="110">
        <f>#N/A</f>
        <v>548982.1773333332</v>
      </c>
      <c r="S64" s="110">
        <f>#N/A</f>
        <v>548982.1773333332</v>
      </c>
      <c r="T64" s="113" t="s">
        <v>314</v>
      </c>
      <c r="U64" s="36" t="s">
        <v>184</v>
      </c>
      <c r="V64" s="116">
        <f>#N/A</f>
        <v>0</v>
      </c>
      <c r="W64" s="100"/>
    </row>
    <row r="65" spans="1:23" s="15" customFormat="1" ht="18" customHeight="1">
      <c r="A65" s="31">
        <f>A64+1</f>
        <v>39</v>
      </c>
      <c r="B65" s="28" t="s">
        <v>277</v>
      </c>
      <c r="C65" s="34">
        <v>1978</v>
      </c>
      <c r="D65" s="41"/>
      <c r="E65" s="36" t="s">
        <v>265</v>
      </c>
      <c r="F65" s="37">
        <v>9</v>
      </c>
      <c r="G65" s="37">
        <v>5</v>
      </c>
      <c r="H65" s="61">
        <v>5</v>
      </c>
      <c r="I65" s="29">
        <v>9186.91</v>
      </c>
      <c r="J65" s="29">
        <v>9186.91</v>
      </c>
      <c r="K65" s="29">
        <v>9186.91</v>
      </c>
      <c r="L65" s="37">
        <v>401</v>
      </c>
      <c r="M65" s="110">
        <v>11608937.94</v>
      </c>
      <c r="N65" s="110">
        <v>332671.5</v>
      </c>
      <c r="O65" s="110">
        <f>#N/A</f>
        <v>3482681.3819999998</v>
      </c>
      <c r="P65" s="108">
        <f>#N/A</f>
        <v>332671.5</v>
      </c>
      <c r="Q65" s="110">
        <f>#N/A</f>
        <v>2708752.186</v>
      </c>
      <c r="R65" s="110">
        <f>#N/A</f>
        <v>2708752.186</v>
      </c>
      <c r="S65" s="110">
        <f>#N/A</f>
        <v>2708752.186</v>
      </c>
      <c r="T65" s="113" t="s">
        <v>314</v>
      </c>
      <c r="U65" s="36" t="s">
        <v>184</v>
      </c>
      <c r="V65" s="116">
        <f>#N/A</f>
        <v>0</v>
      </c>
      <c r="W65" s="100"/>
    </row>
    <row r="66" spans="1:23" s="15" customFormat="1" ht="18" customHeight="1">
      <c r="A66" s="31">
        <f>A65+1</f>
        <v>40</v>
      </c>
      <c r="B66" s="28" t="s">
        <v>278</v>
      </c>
      <c r="C66" s="34">
        <v>1985</v>
      </c>
      <c r="D66" s="41"/>
      <c r="E66" s="36" t="s">
        <v>265</v>
      </c>
      <c r="F66" s="37">
        <v>9</v>
      </c>
      <c r="G66" s="37">
        <v>7</v>
      </c>
      <c r="H66" s="61">
        <v>7</v>
      </c>
      <c r="I66" s="29">
        <v>12871.8</v>
      </c>
      <c r="J66" s="29">
        <v>12871.8</v>
      </c>
      <c r="K66" s="29">
        <v>12871.8</v>
      </c>
      <c r="L66" s="37">
        <v>703</v>
      </c>
      <c r="M66" s="110">
        <v>16643917.7</v>
      </c>
      <c r="N66" s="110">
        <v>465740.1</v>
      </c>
      <c r="O66" s="110">
        <f>#N/A</f>
        <v>4993175.31</v>
      </c>
      <c r="P66" s="108">
        <f>#N/A</f>
        <v>465740.1</v>
      </c>
      <c r="Q66" s="110">
        <f>#N/A</f>
        <v>3883580.796666667</v>
      </c>
      <c r="R66" s="110">
        <f>#N/A</f>
        <v>3883580.796666667</v>
      </c>
      <c r="S66" s="110">
        <f>#N/A</f>
        <v>3883580.796666667</v>
      </c>
      <c r="T66" s="113" t="s">
        <v>314</v>
      </c>
      <c r="U66" s="36" t="s">
        <v>184</v>
      </c>
      <c r="V66" s="116">
        <f>#N/A</f>
        <v>0</v>
      </c>
      <c r="W66" s="100"/>
    </row>
    <row r="67" spans="1:23" s="15" customFormat="1" ht="18" customHeight="1">
      <c r="A67" s="31">
        <f>A66+1</f>
        <v>41</v>
      </c>
      <c r="B67" s="28" t="s">
        <v>279</v>
      </c>
      <c r="C67" s="34">
        <v>1984</v>
      </c>
      <c r="D67" s="41"/>
      <c r="E67" s="36" t="s">
        <v>265</v>
      </c>
      <c r="F67" s="37">
        <v>9</v>
      </c>
      <c r="G67" s="37">
        <v>6</v>
      </c>
      <c r="H67" s="61">
        <v>6</v>
      </c>
      <c r="I67" s="29">
        <v>11332.8</v>
      </c>
      <c r="J67" s="29">
        <v>11332.8</v>
      </c>
      <c r="K67" s="29">
        <v>11332.8</v>
      </c>
      <c r="L67" s="37">
        <v>282</v>
      </c>
      <c r="M67" s="110">
        <v>14198672.14</v>
      </c>
      <c r="N67" s="110">
        <v>399205.8</v>
      </c>
      <c r="O67" s="110">
        <f>#N/A</f>
        <v>4259601.642000001</v>
      </c>
      <c r="P67" s="108">
        <f>#N/A</f>
        <v>399205.8</v>
      </c>
      <c r="Q67" s="110">
        <f>#N/A</f>
        <v>3313023.499333333</v>
      </c>
      <c r="R67" s="110">
        <f>#N/A</f>
        <v>3313023.499333333</v>
      </c>
      <c r="S67" s="110">
        <f>#N/A</f>
        <v>3313023.499333333</v>
      </c>
      <c r="T67" s="113" t="s">
        <v>314</v>
      </c>
      <c r="U67" s="36" t="s">
        <v>184</v>
      </c>
      <c r="V67" s="116">
        <f>#N/A</f>
        <v>0</v>
      </c>
      <c r="W67" s="100"/>
    </row>
    <row r="68" spans="1:23" s="15" customFormat="1" ht="18" customHeight="1">
      <c r="A68" s="31">
        <f>A67+1</f>
        <v>42</v>
      </c>
      <c r="B68" s="28" t="s">
        <v>280</v>
      </c>
      <c r="C68" s="34">
        <v>1975</v>
      </c>
      <c r="D68" s="41"/>
      <c r="E68" s="36" t="s">
        <v>265</v>
      </c>
      <c r="F68" s="37">
        <v>9</v>
      </c>
      <c r="G68" s="37">
        <v>1</v>
      </c>
      <c r="H68" s="61">
        <v>2</v>
      </c>
      <c r="I68" s="29">
        <v>3371.5</v>
      </c>
      <c r="J68" s="29">
        <v>3371.5</v>
      </c>
      <c r="K68" s="29">
        <v>3371.5</v>
      </c>
      <c r="L68" s="37">
        <v>283</v>
      </c>
      <c r="M68" s="110">
        <v>4297449.08</v>
      </c>
      <c r="N68" s="110">
        <v>111047.44</v>
      </c>
      <c r="O68" s="110">
        <f>#N/A</f>
        <v>1289234.7240000002</v>
      </c>
      <c r="P68" s="108">
        <f>#N/A</f>
        <v>111047.44</v>
      </c>
      <c r="Q68" s="110">
        <f>#N/A</f>
        <v>1002738.1186666666</v>
      </c>
      <c r="R68" s="110">
        <f>#N/A</f>
        <v>1002738.1186666666</v>
      </c>
      <c r="S68" s="110">
        <f>#N/A</f>
        <v>1002738.1186666666</v>
      </c>
      <c r="T68" s="113" t="s">
        <v>314</v>
      </c>
      <c r="U68" s="36" t="s">
        <v>184</v>
      </c>
      <c r="V68" s="116">
        <f>#N/A</f>
        <v>0</v>
      </c>
      <c r="W68" s="100"/>
    </row>
    <row r="69" spans="1:23" s="15" customFormat="1" ht="18" customHeight="1">
      <c r="A69" s="537" t="s">
        <v>23</v>
      </c>
      <c r="B69" s="537"/>
      <c r="C69" s="64" t="s">
        <v>261</v>
      </c>
      <c r="D69" s="83" t="s">
        <v>261</v>
      </c>
      <c r="E69" s="83" t="s">
        <v>261</v>
      </c>
      <c r="F69" s="64" t="s">
        <v>261</v>
      </c>
      <c r="G69" s="64" t="s">
        <v>261</v>
      </c>
      <c r="H69" s="5">
        <f>#N/A</f>
        <v>22</v>
      </c>
      <c r="I69" s="5">
        <f>#N/A</f>
        <v>44013.979999999996</v>
      </c>
      <c r="J69" s="5">
        <f>#N/A</f>
        <v>44013.979999999996</v>
      </c>
      <c r="K69" s="5">
        <f>#N/A</f>
        <v>44013.979999999996</v>
      </c>
      <c r="L69" s="68">
        <f>#N/A</f>
        <v>2012</v>
      </c>
      <c r="M69" s="109">
        <f>#N/A</f>
        <v>51454538.379999995</v>
      </c>
      <c r="N69" s="109">
        <f>#N/A</f>
        <v>1441733.44</v>
      </c>
      <c r="O69" s="109">
        <f>#N/A</f>
        <v>15436361.513999999</v>
      </c>
      <c r="P69" s="109">
        <f>#N/A</f>
        <v>1441733.44</v>
      </c>
      <c r="Q69" s="109">
        <f>#N/A</f>
        <v>12006058.955333332</v>
      </c>
      <c r="R69" s="109">
        <f>#N/A</f>
        <v>12006058.955333332</v>
      </c>
      <c r="S69" s="109">
        <f>#N/A</f>
        <v>12006058.955333332</v>
      </c>
      <c r="T69" s="105" t="s">
        <v>261</v>
      </c>
      <c r="U69" s="67" t="s">
        <v>261</v>
      </c>
      <c r="V69" s="116">
        <f>#N/A</f>
        <v>0</v>
      </c>
      <c r="W69" s="93"/>
    </row>
    <row r="70" spans="1:32" s="15" customFormat="1" ht="18" customHeight="1">
      <c r="A70" s="541" t="s">
        <v>281</v>
      </c>
      <c r="B70" s="541"/>
      <c r="C70" s="541"/>
      <c r="D70" s="81" t="s">
        <v>261</v>
      </c>
      <c r="E70" s="81" t="s">
        <v>261</v>
      </c>
      <c r="F70" s="69" t="s">
        <v>261</v>
      </c>
      <c r="G70" s="69" t="s">
        <v>261</v>
      </c>
      <c r="H70" s="80">
        <f>H69</f>
        <v>22</v>
      </c>
      <c r="I70" s="80">
        <f>I69</f>
        <v>44013.979999999996</v>
      </c>
      <c r="J70" s="80">
        <f>#N/A</f>
        <v>44013.979999999996</v>
      </c>
      <c r="K70" s="80">
        <f>#N/A</f>
        <v>44013.979999999996</v>
      </c>
      <c r="L70" s="80">
        <f>#N/A</f>
        <v>2012</v>
      </c>
      <c r="M70" s="114">
        <f>#N/A</f>
        <v>51454538.379999995</v>
      </c>
      <c r="N70" s="114">
        <f>#N/A</f>
        <v>1441733.44</v>
      </c>
      <c r="O70" s="114">
        <f>#N/A</f>
        <v>15436361.513999999</v>
      </c>
      <c r="P70" s="114">
        <f>#N/A</f>
        <v>1441733.44</v>
      </c>
      <c r="Q70" s="114">
        <f>#N/A</f>
        <v>12006058.955333332</v>
      </c>
      <c r="R70" s="114">
        <f>#N/A</f>
        <v>12006058.955333332</v>
      </c>
      <c r="S70" s="114">
        <f>#N/A</f>
        <v>12006058.955333332</v>
      </c>
      <c r="T70" s="115" t="s">
        <v>261</v>
      </c>
      <c r="U70" s="70" t="s">
        <v>261</v>
      </c>
      <c r="V70" s="116">
        <f>#N/A</f>
        <v>0</v>
      </c>
      <c r="W70" s="119">
        <f>M70-'2017'!M35</f>
        <v>0</v>
      </c>
      <c r="X70" s="119">
        <f>N70-'2017'!N35</f>
        <v>0</v>
      </c>
      <c r="Y70" s="119">
        <f>O70-'2017'!O35</f>
        <v>-5.86600000038743</v>
      </c>
      <c r="Z70" s="119">
        <f>P70-'2017'!P35</f>
        <v>0</v>
      </c>
      <c r="AA70" s="119">
        <f>Q70-'2017'!Q35</f>
        <v>1.9553333315998316</v>
      </c>
      <c r="AB70" s="119">
        <f>R70-'2017'!R35</f>
        <v>1.9553333315998316</v>
      </c>
      <c r="AC70" s="119">
        <f>S70-'2017'!S35</f>
        <v>1.9553333315998316</v>
      </c>
      <c r="AD70" s="119" t="e">
        <f>T70-'2017'!T35</f>
        <v>#VALUE!</v>
      </c>
      <c r="AE70" s="119" t="e">
        <f>U70-'2017'!U35</f>
        <v>#VALUE!</v>
      </c>
      <c r="AF70" s="119" t="e">
        <f>V70-'2017'!#REF!</f>
        <v>#REF!</v>
      </c>
    </row>
    <row r="71" spans="1:23" ht="18" customHeight="1">
      <c r="A71" s="373" t="s">
        <v>28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5"/>
      <c r="V71" s="116">
        <f>#N/A</f>
        <v>0</v>
      </c>
      <c r="W71" s="88"/>
    </row>
    <row r="72" spans="1:23" ht="18" customHeight="1">
      <c r="A72" s="376" t="s">
        <v>29</v>
      </c>
      <c r="B72" s="377"/>
      <c r="C72" s="377"/>
      <c r="D72" s="377"/>
      <c r="E72" s="378"/>
      <c r="F72" s="370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2"/>
      <c r="V72" s="116">
        <f>#N/A</f>
        <v>0</v>
      </c>
      <c r="W72" s="91"/>
    </row>
    <row r="73" spans="1:23" s="20" customFormat="1" ht="18" customHeight="1">
      <c r="A73" s="19">
        <f>A68+1</f>
        <v>43</v>
      </c>
      <c r="B73" s="22" t="s">
        <v>77</v>
      </c>
      <c r="C73" s="23">
        <v>1992</v>
      </c>
      <c r="D73" s="24" t="s">
        <v>182</v>
      </c>
      <c r="E73" s="24" t="s">
        <v>185</v>
      </c>
      <c r="F73" s="24">
        <v>9</v>
      </c>
      <c r="G73" s="24">
        <v>2</v>
      </c>
      <c r="H73" s="18">
        <v>2</v>
      </c>
      <c r="I73" s="24">
        <v>6266.8</v>
      </c>
      <c r="J73" s="24">
        <v>4972</v>
      </c>
      <c r="K73" s="24">
        <v>4972</v>
      </c>
      <c r="L73" s="24">
        <v>252</v>
      </c>
      <c r="M73" s="108">
        <v>4229305.78</v>
      </c>
      <c r="N73" s="108">
        <v>133097.93</v>
      </c>
      <c r="O73" s="108">
        <f>#N/A</f>
        <v>1268791.7340000002</v>
      </c>
      <c r="P73" s="108">
        <f>#N/A</f>
        <v>133097.93</v>
      </c>
      <c r="Q73" s="108">
        <f>#N/A</f>
        <v>986838.0153333334</v>
      </c>
      <c r="R73" s="108">
        <f>#N/A</f>
        <v>986838.0153333334</v>
      </c>
      <c r="S73" s="108">
        <f>#N/A</f>
        <v>986838.0153333334</v>
      </c>
      <c r="T73" s="108">
        <v>43829</v>
      </c>
      <c r="U73" s="24" t="s">
        <v>184</v>
      </c>
      <c r="V73" s="116">
        <f>#N/A</f>
        <v>0</v>
      </c>
      <c r="W73" s="90"/>
    </row>
    <row r="74" spans="1:23" s="20" customFormat="1" ht="18" customHeight="1">
      <c r="A74" s="19">
        <f>A73+1</f>
        <v>44</v>
      </c>
      <c r="B74" s="22" t="s">
        <v>78</v>
      </c>
      <c r="C74" s="23">
        <v>1993</v>
      </c>
      <c r="D74" s="24" t="s">
        <v>182</v>
      </c>
      <c r="E74" s="24" t="s">
        <v>186</v>
      </c>
      <c r="F74" s="24">
        <v>9</v>
      </c>
      <c r="G74" s="24">
        <v>2</v>
      </c>
      <c r="H74" s="18">
        <v>2</v>
      </c>
      <c r="I74" s="24">
        <v>4926.9</v>
      </c>
      <c r="J74" s="24">
        <v>4424.3</v>
      </c>
      <c r="K74" s="24">
        <v>4424.3</v>
      </c>
      <c r="L74" s="24">
        <v>210</v>
      </c>
      <c r="M74" s="108">
        <v>4100534.59</v>
      </c>
      <c r="N74" s="108">
        <v>135909.46</v>
      </c>
      <c r="O74" s="108">
        <f>#N/A</f>
        <v>1230160.3769999999</v>
      </c>
      <c r="P74" s="108">
        <f>#N/A</f>
        <v>135909.46</v>
      </c>
      <c r="Q74" s="108">
        <f>#N/A</f>
        <v>956791.4043333334</v>
      </c>
      <c r="R74" s="108">
        <f>#N/A</f>
        <v>956791.4043333334</v>
      </c>
      <c r="S74" s="108">
        <f>#N/A</f>
        <v>956791.4043333334</v>
      </c>
      <c r="T74" s="108">
        <v>43829</v>
      </c>
      <c r="U74" s="24" t="s">
        <v>184</v>
      </c>
      <c r="V74" s="116">
        <f>#N/A</f>
        <v>0</v>
      </c>
      <c r="W74" s="90"/>
    </row>
    <row r="75" spans="1:23" s="20" customFormat="1" ht="18" customHeight="1">
      <c r="A75" s="32">
        <f>A74+1</f>
        <v>45</v>
      </c>
      <c r="B75" s="51" t="s">
        <v>282</v>
      </c>
      <c r="C75" s="34">
        <v>1992</v>
      </c>
      <c r="D75" s="41"/>
      <c r="E75" s="36" t="s">
        <v>265</v>
      </c>
      <c r="F75" s="37">
        <v>9</v>
      </c>
      <c r="G75" s="37">
        <v>1</v>
      </c>
      <c r="H75" s="61">
        <v>1</v>
      </c>
      <c r="I75" s="29">
        <v>2404</v>
      </c>
      <c r="J75" s="29">
        <v>2083</v>
      </c>
      <c r="K75" s="29">
        <v>2028</v>
      </c>
      <c r="L75" s="37">
        <v>108</v>
      </c>
      <c r="M75" s="110">
        <v>2438153.76</v>
      </c>
      <c r="N75" s="110">
        <v>66534.3</v>
      </c>
      <c r="O75" s="110">
        <f>#N/A</f>
        <v>731446.128</v>
      </c>
      <c r="P75" s="108">
        <f>#N/A</f>
        <v>66534.3</v>
      </c>
      <c r="Q75" s="110">
        <f>#N/A</f>
        <v>568902.5439999999</v>
      </c>
      <c r="R75" s="110">
        <f>#N/A</f>
        <v>568902.5439999999</v>
      </c>
      <c r="S75" s="110">
        <f>#N/A</f>
        <v>568902.5439999999</v>
      </c>
      <c r="T75" s="110">
        <v>43829</v>
      </c>
      <c r="U75" s="36" t="s">
        <v>184</v>
      </c>
      <c r="V75" s="116">
        <f>#N/A</f>
        <v>0</v>
      </c>
      <c r="W75" s="100"/>
    </row>
    <row r="76" spans="1:23" s="20" customFormat="1" ht="18" customHeight="1">
      <c r="A76" s="32">
        <f>A75+1</f>
        <v>46</v>
      </c>
      <c r="B76" s="51" t="s">
        <v>283</v>
      </c>
      <c r="C76" s="34">
        <v>1990</v>
      </c>
      <c r="D76" s="41"/>
      <c r="E76" s="36" t="s">
        <v>265</v>
      </c>
      <c r="F76" s="37">
        <v>9</v>
      </c>
      <c r="G76" s="37">
        <v>5</v>
      </c>
      <c r="H76" s="61">
        <v>5</v>
      </c>
      <c r="I76" s="29">
        <v>11510</v>
      </c>
      <c r="J76" s="29">
        <v>10173</v>
      </c>
      <c r="K76" s="29">
        <v>9017</v>
      </c>
      <c r="L76" s="37">
        <v>540</v>
      </c>
      <c r="M76" s="110">
        <v>11762070.08</v>
      </c>
      <c r="N76" s="110">
        <v>332671.5</v>
      </c>
      <c r="O76" s="110">
        <f>#N/A</f>
        <v>3528621.0239999997</v>
      </c>
      <c r="P76" s="108">
        <f>#N/A</f>
        <v>332671.5</v>
      </c>
      <c r="Q76" s="110">
        <f>#N/A</f>
        <v>2744483.0186666665</v>
      </c>
      <c r="R76" s="110">
        <f>#N/A</f>
        <v>2744483.0186666665</v>
      </c>
      <c r="S76" s="110">
        <f>#N/A</f>
        <v>2744483.0186666665</v>
      </c>
      <c r="T76" s="110">
        <v>43829</v>
      </c>
      <c r="U76" s="36" t="s">
        <v>184</v>
      </c>
      <c r="V76" s="116">
        <f>#N/A</f>
        <v>0</v>
      </c>
      <c r="W76" s="100"/>
    </row>
    <row r="77" spans="1:23" s="20" customFormat="1" ht="18" customHeight="1">
      <c r="A77" s="32">
        <f>A76+1</f>
        <v>47</v>
      </c>
      <c r="B77" s="51" t="s">
        <v>284</v>
      </c>
      <c r="C77" s="34">
        <v>1991</v>
      </c>
      <c r="D77" s="41"/>
      <c r="E77" s="36" t="s">
        <v>265</v>
      </c>
      <c r="F77" s="37">
        <v>9</v>
      </c>
      <c r="G77" s="37">
        <v>1</v>
      </c>
      <c r="H77" s="61">
        <v>1</v>
      </c>
      <c r="I77" s="29">
        <v>2381</v>
      </c>
      <c r="J77" s="29">
        <v>2133</v>
      </c>
      <c r="K77" s="29">
        <v>2067</v>
      </c>
      <c r="L77" s="37">
        <v>105</v>
      </c>
      <c r="M77" s="110">
        <v>2438153.76</v>
      </c>
      <c r="N77" s="110">
        <v>66534.3</v>
      </c>
      <c r="O77" s="110">
        <f>#N/A</f>
        <v>731446.128</v>
      </c>
      <c r="P77" s="108">
        <f>#N/A</f>
        <v>66534.3</v>
      </c>
      <c r="Q77" s="110">
        <f>#N/A</f>
        <v>568902.5439999999</v>
      </c>
      <c r="R77" s="110">
        <f>#N/A</f>
        <v>568902.5439999999</v>
      </c>
      <c r="S77" s="110">
        <f>#N/A</f>
        <v>568902.5439999999</v>
      </c>
      <c r="T77" s="110">
        <v>43829</v>
      </c>
      <c r="U77" s="36" t="s">
        <v>184</v>
      </c>
      <c r="V77" s="116">
        <f>#N/A</f>
        <v>0</v>
      </c>
      <c r="W77" s="100"/>
    </row>
    <row r="78" spans="1:23" s="20" customFormat="1" ht="18" customHeight="1">
      <c r="A78" s="32">
        <f>A77+1</f>
        <v>48</v>
      </c>
      <c r="B78" s="51" t="s">
        <v>285</v>
      </c>
      <c r="C78" s="34">
        <v>1991</v>
      </c>
      <c r="D78" s="41"/>
      <c r="E78" s="36" t="s">
        <v>265</v>
      </c>
      <c r="F78" s="37">
        <v>9</v>
      </c>
      <c r="G78" s="37">
        <v>4</v>
      </c>
      <c r="H78" s="61">
        <v>4</v>
      </c>
      <c r="I78" s="29">
        <v>9344</v>
      </c>
      <c r="J78" s="29">
        <v>8132</v>
      </c>
      <c r="K78" s="29">
        <v>7684</v>
      </c>
      <c r="L78" s="37">
        <v>325</v>
      </c>
      <c r="M78" s="110">
        <v>9503310.54</v>
      </c>
      <c r="N78" s="110">
        <v>266137.2</v>
      </c>
      <c r="O78" s="110">
        <f>#N/A</f>
        <v>2850993.162</v>
      </c>
      <c r="P78" s="108">
        <f>#N/A</f>
        <v>266137.2</v>
      </c>
      <c r="Q78" s="110">
        <f>#N/A</f>
        <v>2217439.1259999997</v>
      </c>
      <c r="R78" s="110">
        <f>#N/A</f>
        <v>2217439.1259999997</v>
      </c>
      <c r="S78" s="110">
        <f>#N/A</f>
        <v>2217439.1259999997</v>
      </c>
      <c r="T78" s="110">
        <v>43829</v>
      </c>
      <c r="U78" s="36" t="s">
        <v>184</v>
      </c>
      <c r="V78" s="116">
        <f>#N/A</f>
        <v>0</v>
      </c>
      <c r="W78" s="100"/>
    </row>
    <row r="79" spans="1:23" ht="18" customHeight="1">
      <c r="A79" s="531" t="s">
        <v>23</v>
      </c>
      <c r="B79" s="532"/>
      <c r="C79" s="6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6">
        <f>#N/A</f>
        <v>15</v>
      </c>
      <c r="I79" s="6">
        <f>#N/A</f>
        <v>36832.7</v>
      </c>
      <c r="J79" s="6">
        <f>#N/A</f>
        <v>31917.3</v>
      </c>
      <c r="K79" s="6">
        <f>#N/A</f>
        <v>30192.3</v>
      </c>
      <c r="L79" s="6">
        <f>#N/A</f>
        <v>1540</v>
      </c>
      <c r="M79" s="109">
        <f>#N/A</f>
        <v>34471528.51</v>
      </c>
      <c r="N79" s="109">
        <f>#N/A</f>
        <v>1000884.69</v>
      </c>
      <c r="O79" s="109">
        <f>#N/A</f>
        <v>10341458.553000001</v>
      </c>
      <c r="P79" s="109">
        <f>#N/A</f>
        <v>1000884.69</v>
      </c>
      <c r="Q79" s="109">
        <f>#N/A</f>
        <v>8043356.652333332</v>
      </c>
      <c r="R79" s="109">
        <f>#N/A</f>
        <v>8043356.652333332</v>
      </c>
      <c r="S79" s="109">
        <f>#N/A</f>
        <v>8043356.652333332</v>
      </c>
      <c r="T79" s="109" t="s">
        <v>261</v>
      </c>
      <c r="U79" s="6" t="s">
        <v>261</v>
      </c>
      <c r="V79" s="116">
        <f>#N/A</f>
        <v>0</v>
      </c>
      <c r="W79" s="91"/>
    </row>
    <row r="80" spans="1:28" s="15" customFormat="1" ht="18" customHeight="1">
      <c r="A80" s="533" t="s">
        <v>30</v>
      </c>
      <c r="B80" s="534"/>
      <c r="C80" s="12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2">
        <f>H79</f>
        <v>15</v>
      </c>
      <c r="I80" s="12">
        <f>I79</f>
        <v>36832.7</v>
      </c>
      <c r="J80" s="12">
        <f>J79</f>
        <v>31917.3</v>
      </c>
      <c r="K80" s="12">
        <f>K79</f>
        <v>30192.3</v>
      </c>
      <c r="L80" s="12">
        <f>L79</f>
        <v>1540</v>
      </c>
      <c r="M80" s="111">
        <f>#N/A</f>
        <v>34471528.51</v>
      </c>
      <c r="N80" s="111">
        <f>#N/A</f>
        <v>1000884.69</v>
      </c>
      <c r="O80" s="111">
        <f>#N/A</f>
        <v>10341458.553000001</v>
      </c>
      <c r="P80" s="111">
        <f>#N/A</f>
        <v>1000884.69</v>
      </c>
      <c r="Q80" s="111">
        <f>#N/A</f>
        <v>8043356.652333332</v>
      </c>
      <c r="R80" s="111">
        <f>#N/A</f>
        <v>8043356.652333332</v>
      </c>
      <c r="S80" s="111">
        <f>#N/A</f>
        <v>8043356.652333332</v>
      </c>
      <c r="T80" s="111" t="s">
        <v>261</v>
      </c>
      <c r="U80" s="12" t="s">
        <v>261</v>
      </c>
      <c r="V80" s="116">
        <f>#N/A</f>
        <v>0</v>
      </c>
      <c r="W80" s="117" t="e">
        <f>M80-'раздел 1 2020'!#REF!-'2017'!M43</f>
        <v>#REF!</v>
      </c>
      <c r="X80" s="117" t="e">
        <f>N80-'раздел 1 2020'!#REF!-'2017'!N43</f>
        <v>#REF!</v>
      </c>
      <c r="Y80" s="117" t="e">
        <f>O80-'раздел 1 2020'!#REF!-'2017'!O43</f>
        <v>#REF!</v>
      </c>
      <c r="Z80" s="117" t="e">
        <f>P80-'раздел 1 2020'!#REF!-'2017'!P43</f>
        <v>#REF!</v>
      </c>
      <c r="AA80" s="117" t="e">
        <f>Q80-'раздел 1 2020'!#REF!-'2017'!Q43</f>
        <v>#REF!</v>
      </c>
      <c r="AB80" s="117" t="e">
        <f>R80-'раздел 1 2020'!#REF!-'2017'!R43</f>
        <v>#REF!</v>
      </c>
    </row>
    <row r="81" spans="1:23" ht="18" customHeight="1">
      <c r="A81" s="373" t="s">
        <v>31</v>
      </c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5"/>
      <c r="V81" s="116">
        <f>#N/A</f>
        <v>0</v>
      </c>
      <c r="W81" s="88"/>
    </row>
    <row r="82" spans="1:23" ht="18" customHeight="1">
      <c r="A82" s="376" t="s">
        <v>32</v>
      </c>
      <c r="B82" s="377"/>
      <c r="C82" s="377"/>
      <c r="D82" s="377"/>
      <c r="E82" s="378"/>
      <c r="F82" s="370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2"/>
      <c r="V82" s="116">
        <f>#N/A</f>
        <v>0</v>
      </c>
      <c r="W82" s="91"/>
    </row>
    <row r="83" spans="1:23" s="20" customFormat="1" ht="18" customHeight="1">
      <c r="A83" s="19">
        <f>A78+1</f>
        <v>49</v>
      </c>
      <c r="B83" s="22" t="s">
        <v>79</v>
      </c>
      <c r="C83" s="23">
        <v>1984</v>
      </c>
      <c r="D83" s="24" t="s">
        <v>182</v>
      </c>
      <c r="E83" s="24" t="s">
        <v>185</v>
      </c>
      <c r="F83" s="24">
        <v>9</v>
      </c>
      <c r="G83" s="24">
        <v>1</v>
      </c>
      <c r="H83" s="12">
        <v>2</v>
      </c>
      <c r="I83" s="24">
        <v>6315.1</v>
      </c>
      <c r="J83" s="24">
        <v>6005.1</v>
      </c>
      <c r="K83" s="24">
        <v>3626.76</v>
      </c>
      <c r="L83" s="24">
        <v>280</v>
      </c>
      <c r="M83" s="108">
        <v>3546491.08</v>
      </c>
      <c r="N83" s="108">
        <v>107794.18</v>
      </c>
      <c r="O83" s="108">
        <f>M83*30/100</f>
        <v>1063947.324</v>
      </c>
      <c r="P83" s="108">
        <f>N83</f>
        <v>107794.18</v>
      </c>
      <c r="Q83" s="108">
        <f>#N/A</f>
        <v>827514.5853333334</v>
      </c>
      <c r="R83" s="108">
        <f>#N/A</f>
        <v>827514.5853333334</v>
      </c>
      <c r="S83" s="108">
        <f>#N/A</f>
        <v>827514.5853333334</v>
      </c>
      <c r="T83" s="108">
        <v>43829</v>
      </c>
      <c r="U83" s="24" t="s">
        <v>184</v>
      </c>
      <c r="V83" s="116">
        <f>#N/A</f>
        <v>0</v>
      </c>
      <c r="W83" s="90"/>
    </row>
    <row r="84" spans="1:23" s="20" customFormat="1" ht="18" customHeight="1">
      <c r="A84" s="21">
        <f>A83+1</f>
        <v>50</v>
      </c>
      <c r="B84" s="22" t="s">
        <v>80</v>
      </c>
      <c r="C84" s="23">
        <v>1981</v>
      </c>
      <c r="D84" s="24" t="s">
        <v>182</v>
      </c>
      <c r="E84" s="24" t="s">
        <v>190</v>
      </c>
      <c r="F84" s="24">
        <v>9</v>
      </c>
      <c r="G84" s="24">
        <v>3</v>
      </c>
      <c r="H84" s="12">
        <v>3</v>
      </c>
      <c r="I84" s="24">
        <v>6815.37</v>
      </c>
      <c r="J84" s="24">
        <v>6019.16</v>
      </c>
      <c r="K84" s="24">
        <v>5270.3</v>
      </c>
      <c r="L84" s="24">
        <v>291</v>
      </c>
      <c r="M84" s="108">
        <v>6290302.13</v>
      </c>
      <c r="N84" s="108">
        <v>203596.02</v>
      </c>
      <c r="O84" s="108">
        <f>M84*30/100</f>
        <v>1887090.639</v>
      </c>
      <c r="P84" s="108">
        <f>N84</f>
        <v>203596.02</v>
      </c>
      <c r="Q84" s="108">
        <f>#N/A</f>
        <v>1467737.1636666667</v>
      </c>
      <c r="R84" s="108">
        <f>#N/A</f>
        <v>1467737.1636666667</v>
      </c>
      <c r="S84" s="108">
        <f>#N/A</f>
        <v>1467737.1636666667</v>
      </c>
      <c r="T84" s="108">
        <v>43829</v>
      </c>
      <c r="U84" s="24" t="s">
        <v>184</v>
      </c>
      <c r="V84" s="116">
        <f>#N/A</f>
        <v>0</v>
      </c>
      <c r="W84" s="90"/>
    </row>
    <row r="85" spans="1:22" s="20" customFormat="1" ht="18" customHeight="1">
      <c r="A85" s="41">
        <f>A84+1</f>
        <v>51</v>
      </c>
      <c r="B85" s="28" t="s">
        <v>286</v>
      </c>
      <c r="C85" s="34">
        <v>1990</v>
      </c>
      <c r="D85" s="41"/>
      <c r="E85" s="36" t="s">
        <v>265</v>
      </c>
      <c r="F85" s="37">
        <v>9</v>
      </c>
      <c r="G85" s="37">
        <v>1</v>
      </c>
      <c r="H85" s="62">
        <v>1</v>
      </c>
      <c r="I85" s="29">
        <v>2275.02</v>
      </c>
      <c r="J85" s="29">
        <v>2071.06</v>
      </c>
      <c r="K85" s="29">
        <v>1942.46</v>
      </c>
      <c r="L85" s="37">
        <v>94</v>
      </c>
      <c r="M85" s="110">
        <v>2340928.84</v>
      </c>
      <c r="N85" s="110">
        <v>66534.3</v>
      </c>
      <c r="O85" s="110">
        <f>M85*30/100</f>
        <v>702278.6519999999</v>
      </c>
      <c r="P85" s="108">
        <f>N85</f>
        <v>66534.3</v>
      </c>
      <c r="Q85" s="110">
        <f>#N/A</f>
        <v>546216.7293333333</v>
      </c>
      <c r="R85" s="110">
        <f>#N/A</f>
        <v>546216.7293333333</v>
      </c>
      <c r="S85" s="110">
        <f>#N/A</f>
        <v>546216.7293333333</v>
      </c>
      <c r="T85" s="110">
        <v>43829</v>
      </c>
      <c r="U85" s="36" t="s">
        <v>184</v>
      </c>
      <c r="V85" s="116">
        <f>#N/A</f>
        <v>0</v>
      </c>
    </row>
    <row r="86" spans="1:22" ht="18" customHeight="1">
      <c r="A86" s="531" t="s">
        <v>23</v>
      </c>
      <c r="B86" s="532"/>
      <c r="C86" s="8" t="s">
        <v>261</v>
      </c>
      <c r="D86" s="8" t="s">
        <v>261</v>
      </c>
      <c r="E86" s="6" t="s">
        <v>261</v>
      </c>
      <c r="F86" s="8" t="s">
        <v>261</v>
      </c>
      <c r="G86" s="8" t="s">
        <v>261</v>
      </c>
      <c r="H86" s="6">
        <f>#N/A</f>
        <v>6</v>
      </c>
      <c r="I86" s="6">
        <f>#N/A</f>
        <v>15405.490000000002</v>
      </c>
      <c r="J86" s="6">
        <f>#N/A</f>
        <v>14095.32</v>
      </c>
      <c r="K86" s="6">
        <f>#N/A</f>
        <v>10839.52</v>
      </c>
      <c r="L86" s="6">
        <f>#N/A</f>
        <v>665</v>
      </c>
      <c r="M86" s="109">
        <f>#N/A</f>
        <v>12177722.05</v>
      </c>
      <c r="N86" s="109">
        <f>#N/A</f>
        <v>377924.49999999994</v>
      </c>
      <c r="O86" s="109">
        <f>#N/A</f>
        <v>3653316.6149999998</v>
      </c>
      <c r="P86" s="109">
        <f>#N/A</f>
        <v>377924.49999999994</v>
      </c>
      <c r="Q86" s="109">
        <f>#N/A</f>
        <v>2841468.478333333</v>
      </c>
      <c r="R86" s="109">
        <f>#N/A</f>
        <v>2841468.478333333</v>
      </c>
      <c r="S86" s="109">
        <f>#N/A</f>
        <v>2841468.478333333</v>
      </c>
      <c r="T86" s="109" t="s">
        <v>261</v>
      </c>
      <c r="U86" s="6" t="s">
        <v>261</v>
      </c>
      <c r="V86" s="116">
        <f>#N/A</f>
        <v>0</v>
      </c>
    </row>
    <row r="87" spans="1:23" ht="18" customHeight="1">
      <c r="A87" s="376" t="s">
        <v>33</v>
      </c>
      <c r="B87" s="377"/>
      <c r="C87" s="377"/>
      <c r="D87" s="377"/>
      <c r="E87" s="378"/>
      <c r="F87" s="370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371"/>
      <c r="T87" s="371"/>
      <c r="U87" s="372"/>
      <c r="V87" s="116">
        <f>#N/A</f>
        <v>0</v>
      </c>
      <c r="W87" s="91"/>
    </row>
    <row r="88" spans="1:23" ht="18" customHeight="1">
      <c r="A88" s="32">
        <f>A85+1</f>
        <v>52</v>
      </c>
      <c r="B88" s="73" t="s">
        <v>287</v>
      </c>
      <c r="C88" s="34">
        <v>1980</v>
      </c>
      <c r="D88" s="41"/>
      <c r="E88" s="36" t="s">
        <v>265</v>
      </c>
      <c r="F88" s="37">
        <v>9</v>
      </c>
      <c r="G88" s="37">
        <v>12</v>
      </c>
      <c r="H88" s="62">
        <v>4</v>
      </c>
      <c r="I88" s="29">
        <v>22019.1</v>
      </c>
      <c r="J88" s="29">
        <v>14983.8</v>
      </c>
      <c r="K88" s="29">
        <v>12618.93</v>
      </c>
      <c r="L88" s="37">
        <v>1008</v>
      </c>
      <c r="M88" s="109">
        <v>9391994.06</v>
      </c>
      <c r="N88" s="109">
        <v>266137.2</v>
      </c>
      <c r="O88" s="110">
        <f>#N/A</f>
        <v>2817598.2180000003</v>
      </c>
      <c r="P88" s="108">
        <f>#N/A</f>
        <v>266137.2</v>
      </c>
      <c r="Q88" s="110">
        <f>#N/A</f>
        <v>2191465.2806666666</v>
      </c>
      <c r="R88" s="110">
        <f>#N/A</f>
        <v>2191465.2806666666</v>
      </c>
      <c r="S88" s="110">
        <f>#N/A</f>
        <v>2191465.2806666666</v>
      </c>
      <c r="T88" s="110">
        <v>43829</v>
      </c>
      <c r="U88" s="36" t="s">
        <v>184</v>
      </c>
      <c r="V88" s="116">
        <f>#N/A</f>
        <v>0</v>
      </c>
      <c r="W88" s="100"/>
    </row>
    <row r="89" spans="1:23" ht="18" customHeight="1">
      <c r="A89" s="32">
        <f>A88+1</f>
        <v>53</v>
      </c>
      <c r="B89" s="73" t="s">
        <v>288</v>
      </c>
      <c r="C89" s="34">
        <v>1983</v>
      </c>
      <c r="D89" s="41"/>
      <c r="E89" s="36" t="s">
        <v>265</v>
      </c>
      <c r="F89" s="37">
        <v>9</v>
      </c>
      <c r="G89" s="37">
        <v>7</v>
      </c>
      <c r="H89" s="62">
        <v>1</v>
      </c>
      <c r="I89" s="29">
        <v>12831.6</v>
      </c>
      <c r="J89" s="29">
        <v>8745.51</v>
      </c>
      <c r="K89" s="29">
        <v>6773.54</v>
      </c>
      <c r="L89" s="37">
        <v>584</v>
      </c>
      <c r="M89" s="109">
        <v>2461653.46</v>
      </c>
      <c r="N89" s="109">
        <v>66534.3</v>
      </c>
      <c r="O89" s="110">
        <f>#N/A</f>
        <v>738496.038</v>
      </c>
      <c r="P89" s="108">
        <f>#N/A</f>
        <v>66534.3</v>
      </c>
      <c r="Q89" s="110">
        <f>#N/A</f>
        <v>574385.8073333333</v>
      </c>
      <c r="R89" s="110">
        <f>#N/A</f>
        <v>574385.8073333333</v>
      </c>
      <c r="S89" s="110">
        <f>#N/A</f>
        <v>574385.8073333333</v>
      </c>
      <c r="T89" s="110">
        <v>43829</v>
      </c>
      <c r="U89" s="36" t="s">
        <v>184</v>
      </c>
      <c r="V89" s="116">
        <f>#N/A</f>
        <v>0</v>
      </c>
      <c r="W89" s="100"/>
    </row>
    <row r="90" spans="1:24" s="20" customFormat="1" ht="18" customHeight="1">
      <c r="A90" s="32">
        <f>A89+1</f>
        <v>54</v>
      </c>
      <c r="B90" s="22" t="s">
        <v>18</v>
      </c>
      <c r="C90" s="23">
        <v>1985</v>
      </c>
      <c r="D90" s="24" t="s">
        <v>182</v>
      </c>
      <c r="E90" s="24" t="s">
        <v>189</v>
      </c>
      <c r="F90" s="24">
        <v>12</v>
      </c>
      <c r="G90" s="24">
        <v>1</v>
      </c>
      <c r="H90" s="12">
        <v>1</v>
      </c>
      <c r="I90" s="24">
        <v>3719.8</v>
      </c>
      <c r="J90" s="24">
        <v>2047.6</v>
      </c>
      <c r="K90" s="24">
        <v>3211.08</v>
      </c>
      <c r="L90" s="24">
        <v>214</v>
      </c>
      <c r="M90" s="108">
        <v>2794717.9</v>
      </c>
      <c r="N90" s="108">
        <v>74793.12</v>
      </c>
      <c r="O90" s="108">
        <f>#N/A</f>
        <v>838415.37</v>
      </c>
      <c r="P90" s="108">
        <f>#N/A</f>
        <v>74793.12</v>
      </c>
      <c r="Q90" s="108">
        <f>#N/A</f>
        <v>652100.8433333333</v>
      </c>
      <c r="R90" s="108">
        <f>#N/A</f>
        <v>652100.8433333333</v>
      </c>
      <c r="S90" s="108">
        <f>#N/A</f>
        <v>652100.8433333333</v>
      </c>
      <c r="T90" s="108">
        <v>43829</v>
      </c>
      <c r="U90" s="24" t="s">
        <v>184</v>
      </c>
      <c r="V90" s="116">
        <f>#N/A</f>
        <v>0</v>
      </c>
      <c r="W90" s="90"/>
      <c r="X90" s="4"/>
    </row>
    <row r="91" spans="1:24" s="20" customFormat="1" ht="18" customHeight="1">
      <c r="A91" s="32">
        <f>A90+1</f>
        <v>55</v>
      </c>
      <c r="B91" s="22" t="s">
        <v>19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3750.9</v>
      </c>
      <c r="J91" s="24">
        <v>2086.1</v>
      </c>
      <c r="K91" s="24">
        <v>3333.23</v>
      </c>
      <c r="L91" s="24">
        <v>226</v>
      </c>
      <c r="M91" s="108">
        <v>2794717.9</v>
      </c>
      <c r="N91" s="108">
        <v>74793.12</v>
      </c>
      <c r="O91" s="108">
        <f>#N/A</f>
        <v>838415.37</v>
      </c>
      <c r="P91" s="108">
        <f>#N/A</f>
        <v>74793.12</v>
      </c>
      <c r="Q91" s="108">
        <f>#N/A</f>
        <v>652100.8433333333</v>
      </c>
      <c r="R91" s="108">
        <f>#N/A</f>
        <v>652100.8433333333</v>
      </c>
      <c r="S91" s="108">
        <f>#N/A</f>
        <v>652100.8433333333</v>
      </c>
      <c r="T91" s="108">
        <v>43829</v>
      </c>
      <c r="U91" s="24" t="s">
        <v>184</v>
      </c>
      <c r="V91" s="116">
        <f>#N/A</f>
        <v>0</v>
      </c>
      <c r="W91" s="90"/>
      <c r="X91" s="4"/>
    </row>
    <row r="92" spans="1:24" s="20" customFormat="1" ht="18" customHeight="1">
      <c r="A92" s="32">
        <f>A91+1</f>
        <v>56</v>
      </c>
      <c r="B92" s="22" t="s">
        <v>20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3750.5</v>
      </c>
      <c r="J92" s="24">
        <v>2086.1</v>
      </c>
      <c r="K92" s="24">
        <v>3229.72</v>
      </c>
      <c r="L92" s="24">
        <v>222</v>
      </c>
      <c r="M92" s="108">
        <v>2794717.9</v>
      </c>
      <c r="N92" s="108">
        <v>74793.12</v>
      </c>
      <c r="O92" s="108">
        <f>#N/A</f>
        <v>838415.37</v>
      </c>
      <c r="P92" s="108">
        <f>#N/A</f>
        <v>74793.12</v>
      </c>
      <c r="Q92" s="108">
        <f>#N/A</f>
        <v>652100.8433333333</v>
      </c>
      <c r="R92" s="108">
        <f>#N/A</f>
        <v>652100.8433333333</v>
      </c>
      <c r="S92" s="108">
        <f>#N/A</f>
        <v>652100.8433333333</v>
      </c>
      <c r="T92" s="108">
        <v>43829</v>
      </c>
      <c r="U92" s="24" t="s">
        <v>184</v>
      </c>
      <c r="V92" s="116">
        <f>#N/A</f>
        <v>0</v>
      </c>
      <c r="W92" s="90"/>
      <c r="X92" s="4"/>
    </row>
    <row r="93" spans="1:24" s="20" customFormat="1" ht="18" customHeight="1">
      <c r="A93" s="32">
        <f>A92+1</f>
        <v>57</v>
      </c>
      <c r="B93" s="22" t="s">
        <v>21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3898</v>
      </c>
      <c r="J93" s="24">
        <v>2158.6</v>
      </c>
      <c r="K93" s="24">
        <v>3388.47</v>
      </c>
      <c r="L93" s="24">
        <v>226</v>
      </c>
      <c r="M93" s="108">
        <v>2794717.9</v>
      </c>
      <c r="N93" s="108">
        <v>74793.12</v>
      </c>
      <c r="O93" s="108">
        <f>#N/A</f>
        <v>838415.37</v>
      </c>
      <c r="P93" s="108">
        <f>#N/A</f>
        <v>74793.12</v>
      </c>
      <c r="Q93" s="108">
        <f>#N/A</f>
        <v>652100.8433333333</v>
      </c>
      <c r="R93" s="108">
        <f>#N/A</f>
        <v>652100.8433333333</v>
      </c>
      <c r="S93" s="108">
        <f>#N/A</f>
        <v>652100.8433333333</v>
      </c>
      <c r="T93" s="108">
        <v>43829</v>
      </c>
      <c r="U93" s="24" t="s">
        <v>184</v>
      </c>
      <c r="V93" s="116">
        <f>#N/A</f>
        <v>0</v>
      </c>
      <c r="W93" s="90"/>
      <c r="X93" s="4"/>
    </row>
    <row r="94" spans="1:23" ht="18" customHeight="1">
      <c r="A94" s="531" t="s">
        <v>23</v>
      </c>
      <c r="B94" s="532"/>
      <c r="C94" s="8" t="s">
        <v>261</v>
      </c>
      <c r="D94" s="8" t="s">
        <v>261</v>
      </c>
      <c r="E94" s="6" t="s">
        <v>261</v>
      </c>
      <c r="F94" s="8" t="s">
        <v>261</v>
      </c>
      <c r="G94" s="8" t="s">
        <v>261</v>
      </c>
      <c r="H94" s="10">
        <f>#N/A</f>
        <v>9</v>
      </c>
      <c r="I94" s="10">
        <f>#N/A</f>
        <v>49969.9</v>
      </c>
      <c r="J94" s="10">
        <f>#N/A</f>
        <v>32107.709999999992</v>
      </c>
      <c r="K94" s="10">
        <f>#N/A</f>
        <v>32554.970000000005</v>
      </c>
      <c r="L94" s="10">
        <f>#N/A</f>
        <v>2480</v>
      </c>
      <c r="M94" s="109">
        <f>#N/A</f>
        <v>23032519.119999997</v>
      </c>
      <c r="N94" s="109">
        <f>#N/A</f>
        <v>631843.98</v>
      </c>
      <c r="O94" s="109">
        <f>#N/A</f>
        <v>6909755.7360000005</v>
      </c>
      <c r="P94" s="109">
        <f>#N/A</f>
        <v>631843.98</v>
      </c>
      <c r="Q94" s="109">
        <f>#N/A</f>
        <v>5374254.461333333</v>
      </c>
      <c r="R94" s="109">
        <f>#N/A</f>
        <v>5374254.461333333</v>
      </c>
      <c r="S94" s="109">
        <f>#N/A</f>
        <v>5374254.461333333</v>
      </c>
      <c r="T94" s="109" t="s">
        <v>261</v>
      </c>
      <c r="U94" s="6" t="s">
        <v>261</v>
      </c>
      <c r="V94" s="116">
        <f>#N/A</f>
        <v>0</v>
      </c>
      <c r="W94" s="91"/>
    </row>
    <row r="95" spans="1:23" ht="18" customHeight="1">
      <c r="A95" s="376" t="s">
        <v>44</v>
      </c>
      <c r="B95" s="377"/>
      <c r="C95" s="377"/>
      <c r="D95" s="377"/>
      <c r="E95" s="378"/>
      <c r="F95" s="370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2"/>
      <c r="V95" s="116">
        <f>#N/A</f>
        <v>0</v>
      </c>
      <c r="W95" s="91"/>
    </row>
    <row r="96" spans="1:23" ht="18" customHeight="1">
      <c r="A96" s="32">
        <f>A93+1</f>
        <v>58</v>
      </c>
      <c r="B96" s="35" t="s">
        <v>289</v>
      </c>
      <c r="C96" s="34">
        <v>1984</v>
      </c>
      <c r="D96" s="41"/>
      <c r="E96" s="36" t="s">
        <v>265</v>
      </c>
      <c r="F96" s="37">
        <v>9</v>
      </c>
      <c r="G96" s="37">
        <v>5</v>
      </c>
      <c r="H96" s="57">
        <v>5</v>
      </c>
      <c r="I96" s="29">
        <v>11654.1</v>
      </c>
      <c r="J96" s="29">
        <v>10062.3</v>
      </c>
      <c r="K96" s="29">
        <v>8936.38</v>
      </c>
      <c r="L96" s="52">
        <v>488</v>
      </c>
      <c r="M96" s="110">
        <v>11779839.7</v>
      </c>
      <c r="N96" s="110">
        <v>332671.5</v>
      </c>
      <c r="O96" s="110">
        <f>#N/A</f>
        <v>3533951.91</v>
      </c>
      <c r="P96" s="108">
        <f>#N/A</f>
        <v>332671.5</v>
      </c>
      <c r="Q96" s="110">
        <f>#N/A</f>
        <v>2748629.263333333</v>
      </c>
      <c r="R96" s="110">
        <f>#N/A</f>
        <v>2748629.263333333</v>
      </c>
      <c r="S96" s="110">
        <f>#N/A</f>
        <v>2748629.263333333</v>
      </c>
      <c r="T96" s="110">
        <v>43829</v>
      </c>
      <c r="U96" s="36" t="s">
        <v>184</v>
      </c>
      <c r="V96" s="116">
        <f>#N/A</f>
        <v>0</v>
      </c>
      <c r="W96" s="100"/>
    </row>
    <row r="97" spans="1:23" ht="18" customHeight="1">
      <c r="A97" s="32">
        <f>#N/A</f>
        <v>59</v>
      </c>
      <c r="B97" s="35" t="s">
        <v>290</v>
      </c>
      <c r="C97" s="34">
        <v>1983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11742.9</v>
      </c>
      <c r="J97" s="29">
        <v>10115.39</v>
      </c>
      <c r="K97" s="29">
        <v>9271.56</v>
      </c>
      <c r="L97" s="52">
        <v>457</v>
      </c>
      <c r="M97" s="110">
        <v>11795603.32</v>
      </c>
      <c r="N97" s="110">
        <v>332671.5</v>
      </c>
      <c r="O97" s="110">
        <f>#N/A</f>
        <v>3538680.9960000003</v>
      </c>
      <c r="P97" s="108">
        <f>#N/A</f>
        <v>332671.5</v>
      </c>
      <c r="Q97" s="110">
        <f>#N/A</f>
        <v>2752307.4413333335</v>
      </c>
      <c r="R97" s="110">
        <f>#N/A</f>
        <v>2752307.4413333335</v>
      </c>
      <c r="S97" s="110">
        <f>#N/A</f>
        <v>2752307.4413333335</v>
      </c>
      <c r="T97" s="110">
        <v>43829</v>
      </c>
      <c r="U97" s="36" t="s">
        <v>184</v>
      </c>
      <c r="V97" s="116">
        <f>#N/A</f>
        <v>0</v>
      </c>
      <c r="W97" s="100"/>
    </row>
    <row r="98" spans="1:23" ht="18" customHeight="1">
      <c r="A98" s="32">
        <f>#N/A</f>
        <v>60</v>
      </c>
      <c r="B98" s="35" t="s">
        <v>291</v>
      </c>
      <c r="C98" s="34">
        <v>1975</v>
      </c>
      <c r="D98" s="41"/>
      <c r="E98" s="36" t="s">
        <v>268</v>
      </c>
      <c r="F98" s="37">
        <v>9</v>
      </c>
      <c r="G98" s="37">
        <v>2</v>
      </c>
      <c r="H98" s="57">
        <v>2</v>
      </c>
      <c r="I98" s="29">
        <v>5754.1</v>
      </c>
      <c r="J98" s="29">
        <v>2912.9</v>
      </c>
      <c r="K98" s="29">
        <v>1307.89</v>
      </c>
      <c r="L98" s="52">
        <v>289</v>
      </c>
      <c r="M98" s="110">
        <v>4274966.54</v>
      </c>
      <c r="N98" s="110">
        <v>111047.44</v>
      </c>
      <c r="O98" s="110">
        <f>#N/A</f>
        <v>1282489.962</v>
      </c>
      <c r="P98" s="108">
        <f>#N/A</f>
        <v>111047.44</v>
      </c>
      <c r="Q98" s="110">
        <f>#N/A</f>
        <v>997492.1926666666</v>
      </c>
      <c r="R98" s="110">
        <f>#N/A</f>
        <v>997492.1926666666</v>
      </c>
      <c r="S98" s="110">
        <f>#N/A</f>
        <v>997492.1926666666</v>
      </c>
      <c r="T98" s="110">
        <v>43829</v>
      </c>
      <c r="U98" s="36" t="s">
        <v>184</v>
      </c>
      <c r="V98" s="116">
        <f>#N/A</f>
        <v>0</v>
      </c>
      <c r="W98" s="100"/>
    </row>
    <row r="99" spans="1:23" ht="18" customHeight="1">
      <c r="A99" s="32">
        <f>#N/A</f>
        <v>61</v>
      </c>
      <c r="B99" s="35" t="s">
        <v>292</v>
      </c>
      <c r="C99" s="34">
        <v>1985</v>
      </c>
      <c r="D99" s="41"/>
      <c r="E99" s="36" t="s">
        <v>265</v>
      </c>
      <c r="F99" s="37">
        <v>9</v>
      </c>
      <c r="G99" s="37">
        <v>7</v>
      </c>
      <c r="H99" s="57">
        <v>7</v>
      </c>
      <c r="I99" s="29">
        <v>16480.1</v>
      </c>
      <c r="J99" s="29">
        <v>13944.43</v>
      </c>
      <c r="K99" s="29">
        <v>11896.78</v>
      </c>
      <c r="L99" s="52">
        <v>706</v>
      </c>
      <c r="M99" s="110">
        <v>16517667.139999997</v>
      </c>
      <c r="N99" s="110">
        <v>465740.1</v>
      </c>
      <c r="O99" s="110">
        <f>#N/A</f>
        <v>4955300.141999999</v>
      </c>
      <c r="P99" s="108">
        <f>#N/A</f>
        <v>465740.1</v>
      </c>
      <c r="Q99" s="110">
        <f>#N/A</f>
        <v>3854122.332666666</v>
      </c>
      <c r="R99" s="110">
        <f>#N/A</f>
        <v>3854122.332666666</v>
      </c>
      <c r="S99" s="110">
        <f>#N/A</f>
        <v>3854122.332666666</v>
      </c>
      <c r="T99" s="110">
        <v>43829</v>
      </c>
      <c r="U99" s="36" t="s">
        <v>184</v>
      </c>
      <c r="V99" s="116">
        <f>#N/A</f>
        <v>0</v>
      </c>
      <c r="W99" s="100"/>
    </row>
    <row r="100" spans="1:26" ht="18" customHeight="1">
      <c r="A100" s="32">
        <f>#N/A</f>
        <v>62</v>
      </c>
      <c r="B100" s="35" t="s">
        <v>293</v>
      </c>
      <c r="C100" s="34">
        <v>1989</v>
      </c>
      <c r="D100" s="41"/>
      <c r="E100" s="36" t="s">
        <v>268</v>
      </c>
      <c r="F100" s="37">
        <v>12</v>
      </c>
      <c r="G100" s="37">
        <v>1</v>
      </c>
      <c r="H100" s="57">
        <v>2</v>
      </c>
      <c r="I100" s="29">
        <v>7437.1</v>
      </c>
      <c r="J100" s="29">
        <v>6830</v>
      </c>
      <c r="K100" s="29">
        <v>6457.7</v>
      </c>
      <c r="L100" s="37">
        <v>328</v>
      </c>
      <c r="M100" s="109">
        <v>4642281.66</v>
      </c>
      <c r="N100" s="109">
        <v>122059.2</v>
      </c>
      <c r="O100" s="110">
        <f>#N/A</f>
        <v>1392684.4980000001</v>
      </c>
      <c r="P100" s="108">
        <f>#N/A</f>
        <v>122059.2</v>
      </c>
      <c r="Q100" s="110">
        <f>#N/A</f>
        <v>1083199.054</v>
      </c>
      <c r="R100" s="110">
        <f>#N/A</f>
        <v>1083199.054</v>
      </c>
      <c r="S100" s="110">
        <f>#N/A</f>
        <v>1083199.054</v>
      </c>
      <c r="T100" s="110">
        <v>43829</v>
      </c>
      <c r="U100" s="36" t="s">
        <v>184</v>
      </c>
      <c r="V100" s="116">
        <f>#N/A</f>
        <v>0</v>
      </c>
      <c r="W100" s="4">
        <v>4642281.66</v>
      </c>
      <c r="X100" s="4">
        <v>122059.2</v>
      </c>
      <c r="Y100" s="4" t="s">
        <v>320</v>
      </c>
      <c r="Z100" s="4" t="s">
        <v>318</v>
      </c>
    </row>
    <row r="101" spans="1:23" s="20" customFormat="1" ht="18" customHeight="1">
      <c r="A101" s="32">
        <f>#N/A</f>
        <v>63</v>
      </c>
      <c r="B101" s="22" t="s">
        <v>81</v>
      </c>
      <c r="C101" s="23">
        <v>1988</v>
      </c>
      <c r="D101" s="24" t="s">
        <v>182</v>
      </c>
      <c r="E101" s="24" t="s">
        <v>183</v>
      </c>
      <c r="F101" s="24">
        <v>9</v>
      </c>
      <c r="G101" s="24">
        <v>7</v>
      </c>
      <c r="H101" s="6">
        <v>7</v>
      </c>
      <c r="I101" s="24">
        <v>15510.01</v>
      </c>
      <c r="J101" s="24">
        <v>13609.84</v>
      </c>
      <c r="K101" s="24">
        <v>11324.84</v>
      </c>
      <c r="L101" s="24">
        <v>728</v>
      </c>
      <c r="M101" s="108">
        <v>14573009.36</v>
      </c>
      <c r="N101" s="108">
        <v>475683.11</v>
      </c>
      <c r="O101" s="108">
        <f>#N/A</f>
        <v>4371902.807999999</v>
      </c>
      <c r="P101" s="108">
        <f>#N/A</f>
        <v>475683.11</v>
      </c>
      <c r="Q101" s="108">
        <f>#N/A</f>
        <v>3400368.850666667</v>
      </c>
      <c r="R101" s="108">
        <f>#N/A</f>
        <v>3400368.850666667</v>
      </c>
      <c r="S101" s="108">
        <f>#N/A</f>
        <v>3400368.850666667</v>
      </c>
      <c r="T101" s="108">
        <v>43829</v>
      </c>
      <c r="U101" s="24" t="s">
        <v>184</v>
      </c>
      <c r="V101" s="116">
        <f>#N/A</f>
        <v>0</v>
      </c>
      <c r="W101" s="90"/>
    </row>
    <row r="102" spans="1:23" s="20" customFormat="1" ht="18" customHeight="1">
      <c r="A102" s="32">
        <f>#N/A</f>
        <v>64</v>
      </c>
      <c r="B102" s="22" t="s">
        <v>82</v>
      </c>
      <c r="C102" s="23">
        <v>1991</v>
      </c>
      <c r="D102" s="24" t="s">
        <v>182</v>
      </c>
      <c r="E102" s="24" t="s">
        <v>183</v>
      </c>
      <c r="F102" s="24">
        <v>9</v>
      </c>
      <c r="G102" s="24">
        <v>5</v>
      </c>
      <c r="H102" s="6">
        <v>5</v>
      </c>
      <c r="I102" s="24">
        <v>13604.98</v>
      </c>
      <c r="J102" s="24">
        <v>10434.1</v>
      </c>
      <c r="K102" s="24">
        <v>9580.77</v>
      </c>
      <c r="L102" s="24">
        <v>487</v>
      </c>
      <c r="M102" s="108">
        <v>10294816.68</v>
      </c>
      <c r="N102" s="108">
        <v>339326.7</v>
      </c>
      <c r="O102" s="108">
        <f>#N/A</f>
        <v>3088445.0039999997</v>
      </c>
      <c r="P102" s="108">
        <f>#N/A</f>
        <v>339326.7</v>
      </c>
      <c r="Q102" s="108">
        <f>#N/A</f>
        <v>2402123.892</v>
      </c>
      <c r="R102" s="108">
        <f>#N/A</f>
        <v>2402123.892</v>
      </c>
      <c r="S102" s="108">
        <f>#N/A</f>
        <v>2402123.892</v>
      </c>
      <c r="T102" s="108">
        <v>43829</v>
      </c>
      <c r="U102" s="24" t="s">
        <v>184</v>
      </c>
      <c r="V102" s="116">
        <f>#N/A</f>
        <v>0</v>
      </c>
      <c r="W102" s="90"/>
    </row>
    <row r="103" spans="1:23" ht="18" customHeight="1">
      <c r="A103" s="531" t="s">
        <v>23</v>
      </c>
      <c r="B103" s="532"/>
      <c r="C103" s="8" t="s">
        <v>261</v>
      </c>
      <c r="D103" s="8" t="s">
        <v>261</v>
      </c>
      <c r="E103" s="6" t="s">
        <v>261</v>
      </c>
      <c r="F103" s="8" t="s">
        <v>261</v>
      </c>
      <c r="G103" s="8" t="s">
        <v>261</v>
      </c>
      <c r="H103" s="10">
        <f>#N/A</f>
        <v>33</v>
      </c>
      <c r="I103" s="10">
        <f>#N/A</f>
        <v>82183.29</v>
      </c>
      <c r="J103" s="10">
        <f>#N/A</f>
        <v>67908.96</v>
      </c>
      <c r="K103" s="10">
        <f>#N/A</f>
        <v>58775.92</v>
      </c>
      <c r="L103" s="10">
        <f>#N/A</f>
        <v>3483</v>
      </c>
      <c r="M103" s="109">
        <f>#N/A</f>
        <v>73878184.4</v>
      </c>
      <c r="N103" s="109">
        <f>#N/A</f>
        <v>2179199.5500000003</v>
      </c>
      <c r="O103" s="109">
        <f>#N/A</f>
        <v>22163455.32</v>
      </c>
      <c r="P103" s="109">
        <f>#N/A</f>
        <v>2179199.5500000003</v>
      </c>
      <c r="Q103" s="109">
        <f>#N/A</f>
        <v>17238243.026666664</v>
      </c>
      <c r="R103" s="109">
        <f>#N/A</f>
        <v>17238243.026666664</v>
      </c>
      <c r="S103" s="109">
        <f>#N/A</f>
        <v>17238243.026666664</v>
      </c>
      <c r="T103" s="109" t="s">
        <v>261</v>
      </c>
      <c r="U103" s="6" t="s">
        <v>261</v>
      </c>
      <c r="V103" s="116">
        <f>#N/A</f>
        <v>0</v>
      </c>
      <c r="W103" s="91"/>
    </row>
    <row r="104" spans="1:32" s="15" customFormat="1" ht="18" customHeight="1">
      <c r="A104" s="15" t="s">
        <v>34</v>
      </c>
      <c r="C104" s="13" t="s">
        <v>261</v>
      </c>
      <c r="D104" s="13" t="s">
        <v>261</v>
      </c>
      <c r="E104" s="12" t="s">
        <v>261</v>
      </c>
      <c r="F104" s="13" t="s">
        <v>261</v>
      </c>
      <c r="G104" s="13" t="s">
        <v>261</v>
      </c>
      <c r="H104" s="12">
        <f>H103+H94+H86</f>
        <v>48</v>
      </c>
      <c r="I104" s="12">
        <f>I103+I94+I86</f>
        <v>147558.68</v>
      </c>
      <c r="J104" s="12">
        <f>J103+J94+J86</f>
        <v>114111.98999999999</v>
      </c>
      <c r="K104" s="12">
        <f>K103+K94+K86</f>
        <v>102170.41</v>
      </c>
      <c r="L104" s="14">
        <f>L103+L94+L86</f>
        <v>6628</v>
      </c>
      <c r="M104" s="111">
        <f>#N/A</f>
        <v>109088425.57000001</v>
      </c>
      <c r="N104" s="111">
        <f>#N/A</f>
        <v>3188968.0300000003</v>
      </c>
      <c r="O104" s="111">
        <f>#N/A</f>
        <v>32726527.671</v>
      </c>
      <c r="P104" s="111">
        <f>#N/A</f>
        <v>3188968.0300000003</v>
      </c>
      <c r="Q104" s="111">
        <f>#N/A</f>
        <v>25453965.96633333</v>
      </c>
      <c r="R104" s="111">
        <f>#N/A</f>
        <v>25453965.96633333</v>
      </c>
      <c r="S104" s="111">
        <f>#N/A</f>
        <v>25453965.96633333</v>
      </c>
      <c r="T104" s="111" t="s">
        <v>261</v>
      </c>
      <c r="U104" s="12" t="s">
        <v>261</v>
      </c>
      <c r="V104" s="116">
        <f>#N/A</f>
        <v>0</v>
      </c>
      <c r="W104" s="120" t="e">
        <f>M104-'2017'!M59-'раздел 1 2020'!#REF!</f>
        <v>#REF!</v>
      </c>
      <c r="X104" s="120" t="e">
        <f>N104-'2017'!N59-'раздел 1 2020'!#REF!</f>
        <v>#REF!</v>
      </c>
      <c r="Y104" s="120" t="e">
        <f>O104-'2017'!O59-'раздел 1 2020'!#REF!</f>
        <v>#REF!</v>
      </c>
      <c r="Z104" s="120" t="e">
        <f>P104-'2017'!P59-'раздел 1 2020'!#REF!</f>
        <v>#REF!</v>
      </c>
      <c r="AA104" s="120" t="e">
        <f>Q104-'2017'!Q59-'раздел 1 2020'!#REF!</f>
        <v>#REF!</v>
      </c>
      <c r="AB104" s="120" t="e">
        <f>R104-'2017'!R59-'раздел 1 2020'!#REF!</f>
        <v>#REF!</v>
      </c>
      <c r="AC104" s="120" t="e">
        <f>S104-'2017'!S59-'раздел 1 2020'!#REF!</f>
        <v>#REF!</v>
      </c>
      <c r="AD104" s="120" t="e">
        <f>T104-'2017'!T59-'раздел 1 2020'!#REF!</f>
        <v>#VALUE!</v>
      </c>
      <c r="AE104" s="120" t="e">
        <f>U86-'2017'!U59-'раздел 1 2020'!#REF!</f>
        <v>#VALUE!</v>
      </c>
      <c r="AF104" s="120" t="e">
        <f>V86-'2017'!#REF!-'раздел 1 2020'!#REF!</f>
        <v>#REF!</v>
      </c>
    </row>
    <row r="105" spans="1:23" ht="18" customHeight="1">
      <c r="A105" s="373" t="s">
        <v>35</v>
      </c>
      <c r="B105" s="374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/>
      <c r="R105" s="374"/>
      <c r="S105" s="374"/>
      <c r="T105" s="374"/>
      <c r="U105" s="375"/>
      <c r="V105" s="116">
        <f>#N/A</f>
        <v>0</v>
      </c>
      <c r="W105" s="88"/>
    </row>
    <row r="106" spans="1:23" ht="18" customHeight="1">
      <c r="A106" s="376" t="s">
        <v>36</v>
      </c>
      <c r="B106" s="377"/>
      <c r="C106" s="377"/>
      <c r="D106" s="377"/>
      <c r="E106" s="378"/>
      <c r="F106" s="370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  <c r="Q106" s="371"/>
      <c r="R106" s="371"/>
      <c r="S106" s="371"/>
      <c r="T106" s="371"/>
      <c r="U106" s="372"/>
      <c r="V106" s="116">
        <f>#N/A</f>
        <v>0</v>
      </c>
      <c r="W106" s="91"/>
    </row>
    <row r="107" spans="1:23" s="20" customFormat="1" ht="18" customHeight="1">
      <c r="A107" s="58">
        <f>A102+1</f>
        <v>65</v>
      </c>
      <c r="B107" s="22" t="s">
        <v>83</v>
      </c>
      <c r="C107" s="23">
        <v>1988</v>
      </c>
      <c r="D107" s="24" t="s">
        <v>182</v>
      </c>
      <c r="E107" s="24" t="s">
        <v>185</v>
      </c>
      <c r="F107" s="24">
        <v>9</v>
      </c>
      <c r="G107" s="24">
        <v>1</v>
      </c>
      <c r="H107" s="6">
        <v>1</v>
      </c>
      <c r="I107" s="24">
        <v>2595.6</v>
      </c>
      <c r="J107" s="24">
        <v>2595.6</v>
      </c>
      <c r="K107" s="24">
        <v>2018.6</v>
      </c>
      <c r="L107" s="24">
        <v>83</v>
      </c>
      <c r="M107" s="108">
        <f>2079641.89</f>
        <v>2079641.89</v>
      </c>
      <c r="N107" s="108">
        <v>67594.73</v>
      </c>
      <c r="O107" s="108">
        <f>#N/A</f>
        <v>623892.5669999999</v>
      </c>
      <c r="P107" s="108">
        <f>#N/A</f>
        <v>67594.73</v>
      </c>
      <c r="Q107" s="108">
        <f>#N/A</f>
        <v>485249.7743333333</v>
      </c>
      <c r="R107" s="108">
        <f>#N/A</f>
        <v>485249.7743333333</v>
      </c>
      <c r="S107" s="108">
        <f>#N/A</f>
        <v>485249.7743333333</v>
      </c>
      <c r="T107" s="108">
        <v>43829</v>
      </c>
      <c r="U107" s="24" t="s">
        <v>184</v>
      </c>
      <c r="V107" s="116">
        <f>#N/A</f>
        <v>0</v>
      </c>
      <c r="W107" s="90"/>
    </row>
    <row r="108" spans="1:23" s="20" customFormat="1" ht="18" customHeight="1">
      <c r="A108" s="58">
        <f>#N/A</f>
        <v>66</v>
      </c>
      <c r="B108" s="22" t="s">
        <v>84</v>
      </c>
      <c r="C108" s="23">
        <v>1991</v>
      </c>
      <c r="D108" s="24" t="s">
        <v>182</v>
      </c>
      <c r="E108" s="24" t="s">
        <v>183</v>
      </c>
      <c r="F108" s="24">
        <v>9</v>
      </c>
      <c r="G108" s="24">
        <v>1</v>
      </c>
      <c r="H108" s="6">
        <v>1</v>
      </c>
      <c r="I108" s="24">
        <v>2675.2</v>
      </c>
      <c r="J108" s="24">
        <v>2675.2</v>
      </c>
      <c r="K108" s="24">
        <v>2024.6</v>
      </c>
      <c r="L108" s="24">
        <v>91</v>
      </c>
      <c r="M108" s="108">
        <f>2112589.4</f>
        <v>2112589.4</v>
      </c>
      <c r="N108" s="108">
        <v>65143.08</v>
      </c>
      <c r="O108" s="108">
        <f>#N/A</f>
        <v>633776.82</v>
      </c>
      <c r="P108" s="108">
        <f>#N/A</f>
        <v>65143.08</v>
      </c>
      <c r="Q108" s="108">
        <f>#N/A</f>
        <v>492937.5266666667</v>
      </c>
      <c r="R108" s="108">
        <f>#N/A</f>
        <v>492937.5266666667</v>
      </c>
      <c r="S108" s="108">
        <f>#N/A</f>
        <v>492937.5266666667</v>
      </c>
      <c r="T108" s="108">
        <v>43829</v>
      </c>
      <c r="U108" s="24" t="s">
        <v>184</v>
      </c>
      <c r="V108" s="116">
        <f>#N/A</f>
        <v>0</v>
      </c>
      <c r="W108" s="90"/>
    </row>
    <row r="109" spans="1:23" s="20" customFormat="1" ht="18" customHeight="1">
      <c r="A109" s="58">
        <f>#N/A</f>
        <v>67</v>
      </c>
      <c r="B109" s="22" t="s">
        <v>85</v>
      </c>
      <c r="C109" s="23">
        <v>1984</v>
      </c>
      <c r="D109" s="24" t="s">
        <v>182</v>
      </c>
      <c r="E109" s="24" t="s">
        <v>183</v>
      </c>
      <c r="F109" s="24" t="s">
        <v>197</v>
      </c>
      <c r="G109" s="24">
        <v>5</v>
      </c>
      <c r="H109" s="6">
        <v>3</v>
      </c>
      <c r="I109" s="24">
        <v>10338.7</v>
      </c>
      <c r="J109" s="24">
        <v>10338.7</v>
      </c>
      <c r="K109" s="24">
        <v>7768.2</v>
      </c>
      <c r="L109" s="24">
        <v>281</v>
      </c>
      <c r="M109" s="108">
        <v>6036380.61</v>
      </c>
      <c r="N109" s="108">
        <v>195429.24</v>
      </c>
      <c r="O109" s="108">
        <f>#N/A</f>
        <v>1810914.1830000002</v>
      </c>
      <c r="P109" s="108">
        <f>#N/A</f>
        <v>195429.24</v>
      </c>
      <c r="Q109" s="108">
        <f>#N/A</f>
        <v>1408488.8090000001</v>
      </c>
      <c r="R109" s="108">
        <f>#N/A</f>
        <v>1408488.8090000001</v>
      </c>
      <c r="S109" s="108">
        <f>#N/A</f>
        <v>1408488.8090000001</v>
      </c>
      <c r="T109" s="108">
        <v>43829</v>
      </c>
      <c r="U109" s="24" t="s">
        <v>184</v>
      </c>
      <c r="V109" s="116">
        <f>#N/A</f>
        <v>0</v>
      </c>
      <c r="W109" s="90"/>
    </row>
    <row r="110" spans="1:23" s="20" customFormat="1" ht="18" customHeight="1">
      <c r="A110" s="58">
        <f>#N/A</f>
        <v>68</v>
      </c>
      <c r="B110" s="22" t="s">
        <v>86</v>
      </c>
      <c r="C110" s="23">
        <v>1987</v>
      </c>
      <c r="D110" s="24" t="s">
        <v>182</v>
      </c>
      <c r="E110" s="24" t="s">
        <v>183</v>
      </c>
      <c r="F110" s="24" t="s">
        <v>197</v>
      </c>
      <c r="G110" s="24">
        <v>5</v>
      </c>
      <c r="H110" s="6">
        <v>3</v>
      </c>
      <c r="I110" s="24">
        <v>10258.4</v>
      </c>
      <c r="J110" s="24">
        <v>10258.4</v>
      </c>
      <c r="K110" s="24">
        <v>7683.1</v>
      </c>
      <c r="L110" s="24">
        <v>330</v>
      </c>
      <c r="M110" s="108">
        <v>5981712.97</v>
      </c>
      <c r="N110" s="108">
        <v>195429.24</v>
      </c>
      <c r="O110" s="108">
        <f>#N/A</f>
        <v>1794513.8909999998</v>
      </c>
      <c r="P110" s="108">
        <f>#N/A</f>
        <v>195429.24</v>
      </c>
      <c r="Q110" s="108">
        <f>#N/A</f>
        <v>1395733.0263333332</v>
      </c>
      <c r="R110" s="108">
        <f>#N/A</f>
        <v>1395733.0263333332</v>
      </c>
      <c r="S110" s="108">
        <f>#N/A</f>
        <v>1395733.0263333332</v>
      </c>
      <c r="T110" s="108">
        <v>43829</v>
      </c>
      <c r="U110" s="24" t="s">
        <v>184</v>
      </c>
      <c r="V110" s="116">
        <f>#N/A</f>
        <v>0</v>
      </c>
      <c r="W110" s="90"/>
    </row>
    <row r="111" spans="1:23" s="20" customFormat="1" ht="18" customHeight="1">
      <c r="A111" s="58">
        <f>#N/A</f>
        <v>69</v>
      </c>
      <c r="B111" s="22" t="s">
        <v>87</v>
      </c>
      <c r="C111" s="23">
        <v>1993</v>
      </c>
      <c r="D111" s="24" t="s">
        <v>182</v>
      </c>
      <c r="E111" s="24" t="s">
        <v>183</v>
      </c>
      <c r="F111" s="24">
        <v>9</v>
      </c>
      <c r="G111" s="24">
        <v>2</v>
      </c>
      <c r="H111" s="6">
        <v>2</v>
      </c>
      <c r="I111" s="24">
        <v>5437.1</v>
      </c>
      <c r="J111" s="24">
        <v>5437.1</v>
      </c>
      <c r="K111" s="24">
        <v>3799.5</v>
      </c>
      <c r="L111" s="24">
        <v>151</v>
      </c>
      <c r="M111" s="108">
        <v>4132901.12</v>
      </c>
      <c r="N111" s="108">
        <v>130286.16</v>
      </c>
      <c r="O111" s="108">
        <f>#N/A</f>
        <v>1239870.3360000001</v>
      </c>
      <c r="P111" s="108">
        <f>#N/A</f>
        <v>130286.16</v>
      </c>
      <c r="Q111" s="108">
        <f>#N/A</f>
        <v>964343.5946666667</v>
      </c>
      <c r="R111" s="108">
        <f>#N/A</f>
        <v>964343.5946666667</v>
      </c>
      <c r="S111" s="108">
        <f>#N/A</f>
        <v>964343.5946666667</v>
      </c>
      <c r="T111" s="108">
        <v>43829</v>
      </c>
      <c r="U111" s="24" t="s">
        <v>184</v>
      </c>
      <c r="V111" s="116">
        <f>#N/A</f>
        <v>0</v>
      </c>
      <c r="W111" s="90"/>
    </row>
    <row r="112" spans="1:23" s="20" customFormat="1" ht="18" customHeight="1">
      <c r="A112" s="58">
        <f>#N/A</f>
        <v>70</v>
      </c>
      <c r="B112" s="22" t="s">
        <v>88</v>
      </c>
      <c r="C112" s="23">
        <v>1991</v>
      </c>
      <c r="D112" s="24" t="s">
        <v>182</v>
      </c>
      <c r="E112" s="24" t="s">
        <v>183</v>
      </c>
      <c r="F112" s="24">
        <v>9</v>
      </c>
      <c r="G112" s="24">
        <v>2</v>
      </c>
      <c r="H112" s="6">
        <v>2</v>
      </c>
      <c r="I112" s="24">
        <v>5352.7</v>
      </c>
      <c r="J112" s="24">
        <v>5352.7</v>
      </c>
      <c r="K112" s="24">
        <v>4000.7</v>
      </c>
      <c r="L112" s="24">
        <v>183</v>
      </c>
      <c r="M112" s="108">
        <v>4210501.96</v>
      </c>
      <c r="N112" s="108">
        <v>130286.16</v>
      </c>
      <c r="O112" s="108">
        <f>#N/A</f>
        <v>1263150.588</v>
      </c>
      <c r="P112" s="108">
        <f>#N/A</f>
        <v>130286.16</v>
      </c>
      <c r="Q112" s="108">
        <f>#N/A</f>
        <v>982450.4573333333</v>
      </c>
      <c r="R112" s="108">
        <f>#N/A</f>
        <v>982450.4573333333</v>
      </c>
      <c r="S112" s="108">
        <f>#N/A</f>
        <v>982450.4573333333</v>
      </c>
      <c r="T112" s="108">
        <v>43829</v>
      </c>
      <c r="U112" s="24" t="s">
        <v>184</v>
      </c>
      <c r="V112" s="116">
        <f>#N/A</f>
        <v>0</v>
      </c>
      <c r="W112" s="90"/>
    </row>
    <row r="113" spans="1:23" s="20" customFormat="1" ht="18" customHeight="1">
      <c r="A113" s="58">
        <f>#N/A</f>
        <v>71</v>
      </c>
      <c r="B113" s="22" t="s">
        <v>89</v>
      </c>
      <c r="C113" s="23">
        <v>1988</v>
      </c>
      <c r="D113" s="24" t="s">
        <v>182</v>
      </c>
      <c r="E113" s="24" t="s">
        <v>183</v>
      </c>
      <c r="F113" s="24">
        <v>9</v>
      </c>
      <c r="G113" s="24">
        <v>2</v>
      </c>
      <c r="H113" s="6">
        <v>2</v>
      </c>
      <c r="I113" s="24">
        <v>5608.1</v>
      </c>
      <c r="J113" s="24">
        <v>5608.1</v>
      </c>
      <c r="K113" s="24">
        <v>4407.4</v>
      </c>
      <c r="L113" s="24">
        <v>177</v>
      </c>
      <c r="M113" s="108">
        <v>4181000.03</v>
      </c>
      <c r="N113" s="108">
        <v>135730.68</v>
      </c>
      <c r="O113" s="108">
        <f>#N/A</f>
        <v>1254300.0089999998</v>
      </c>
      <c r="P113" s="108">
        <f>#N/A</f>
        <v>135730.68</v>
      </c>
      <c r="Q113" s="108">
        <f>#N/A</f>
        <v>975566.6736666666</v>
      </c>
      <c r="R113" s="108">
        <f>#N/A</f>
        <v>975566.6736666666</v>
      </c>
      <c r="S113" s="108">
        <f>#N/A</f>
        <v>975566.6736666666</v>
      </c>
      <c r="T113" s="108">
        <v>43829</v>
      </c>
      <c r="U113" s="24" t="s">
        <v>184</v>
      </c>
      <c r="V113" s="116">
        <f>#N/A</f>
        <v>0</v>
      </c>
      <c r="W113" s="90"/>
    </row>
    <row r="114" spans="1:23" ht="18" customHeight="1">
      <c r="A114" s="531" t="s">
        <v>23</v>
      </c>
      <c r="B114" s="532"/>
      <c r="C114" s="8" t="s">
        <v>261</v>
      </c>
      <c r="D114" s="8" t="s">
        <v>261</v>
      </c>
      <c r="E114" s="6" t="s">
        <v>261</v>
      </c>
      <c r="F114" s="8" t="s">
        <v>261</v>
      </c>
      <c r="G114" s="8" t="s">
        <v>261</v>
      </c>
      <c r="H114" s="6">
        <f>#N/A</f>
        <v>14</v>
      </c>
      <c r="I114" s="6">
        <f>#N/A</f>
        <v>42265.799999999996</v>
      </c>
      <c r="J114" s="6">
        <f>#N/A</f>
        <v>42265.799999999996</v>
      </c>
      <c r="K114" s="6">
        <f>#N/A</f>
        <v>31702.1</v>
      </c>
      <c r="L114" s="6">
        <f>#N/A</f>
        <v>1296</v>
      </c>
      <c r="M114" s="109">
        <f>#N/A</f>
        <v>28734727.980000004</v>
      </c>
      <c r="N114" s="109">
        <f>#N/A</f>
        <v>919899.29</v>
      </c>
      <c r="O114" s="109">
        <f>#N/A</f>
        <v>8620418.394</v>
      </c>
      <c r="P114" s="109">
        <f>#N/A</f>
        <v>919899.29</v>
      </c>
      <c r="Q114" s="109">
        <f>#N/A</f>
        <v>6704769.861999999</v>
      </c>
      <c r="R114" s="109">
        <f>#N/A</f>
        <v>6704769.861999999</v>
      </c>
      <c r="S114" s="109">
        <f>#N/A</f>
        <v>6704769.861999999</v>
      </c>
      <c r="T114" s="109" t="s">
        <v>261</v>
      </c>
      <c r="U114" s="6" t="s">
        <v>261</v>
      </c>
      <c r="V114" s="116">
        <f>#N/A</f>
        <v>0</v>
      </c>
      <c r="W114" s="91"/>
    </row>
    <row r="115" spans="1:33" s="15" customFormat="1" ht="18" customHeight="1">
      <c r="A115" s="533" t="s">
        <v>37</v>
      </c>
      <c r="B115" s="534"/>
      <c r="C115" s="13" t="s">
        <v>261</v>
      </c>
      <c r="D115" s="13" t="s">
        <v>261</v>
      </c>
      <c r="E115" s="12" t="s">
        <v>261</v>
      </c>
      <c r="F115" s="13" t="s">
        <v>261</v>
      </c>
      <c r="G115" s="13" t="s">
        <v>261</v>
      </c>
      <c r="H115" s="12">
        <f>H114</f>
        <v>14</v>
      </c>
      <c r="I115" s="12">
        <f>I114</f>
        <v>42265.799999999996</v>
      </c>
      <c r="J115" s="12">
        <f>J114</f>
        <v>42265.799999999996</v>
      </c>
      <c r="K115" s="12">
        <f>K114</f>
        <v>31702.1</v>
      </c>
      <c r="L115" s="12">
        <f>L114</f>
        <v>1296</v>
      </c>
      <c r="M115" s="111">
        <f>#N/A</f>
        <v>28734727.980000004</v>
      </c>
      <c r="N115" s="111">
        <f>#N/A</f>
        <v>919899.29</v>
      </c>
      <c r="O115" s="111">
        <f>#N/A</f>
        <v>8620418.394</v>
      </c>
      <c r="P115" s="111">
        <f>#N/A</f>
        <v>919899.29</v>
      </c>
      <c r="Q115" s="111">
        <f>#N/A</f>
        <v>6704769.861999999</v>
      </c>
      <c r="R115" s="111">
        <f>#N/A</f>
        <v>6704769.861999999</v>
      </c>
      <c r="S115" s="111">
        <f>#N/A</f>
        <v>6704769.861999999</v>
      </c>
      <c r="T115" s="111" t="s">
        <v>261</v>
      </c>
      <c r="U115" s="12" t="s">
        <v>261</v>
      </c>
      <c r="V115" s="116">
        <f>#N/A</f>
        <v>0</v>
      </c>
      <c r="W115" s="117" t="e">
        <f>M115-'раздел 1 2020'!#REF!</f>
        <v>#REF!</v>
      </c>
      <c r="X115" s="117" t="e">
        <f>N115-'раздел 1 2020'!#REF!</f>
        <v>#REF!</v>
      </c>
      <c r="Y115" s="117" t="e">
        <f>O115-'раздел 1 2020'!#REF!</f>
        <v>#REF!</v>
      </c>
      <c r="Z115" s="117" t="e">
        <f>P115-'раздел 1 2020'!#REF!</f>
        <v>#REF!</v>
      </c>
      <c r="AA115" s="117" t="e">
        <f>Q115-'раздел 1 2020'!#REF!</f>
        <v>#REF!</v>
      </c>
      <c r="AB115" s="117" t="e">
        <f>R115-'раздел 1 2020'!#REF!</f>
        <v>#REF!</v>
      </c>
      <c r="AC115" s="117" t="e">
        <f>S115-'раздел 1 2020'!#REF!</f>
        <v>#REF!</v>
      </c>
      <c r="AD115" s="117" t="e">
        <f>T115-'раздел 1 2020'!#REF!</f>
        <v>#VALUE!</v>
      </c>
      <c r="AE115" s="117" t="e">
        <f>U115-'раздел 1 2020'!#REF!</f>
        <v>#VALUE!</v>
      </c>
      <c r="AF115" s="117" t="e">
        <f>V115-'раздел 1 2020'!#REF!</f>
        <v>#REF!</v>
      </c>
      <c r="AG115" s="117" t="e">
        <f>W115-'раздел 1 2020'!#REF!</f>
        <v>#REF!</v>
      </c>
    </row>
    <row r="116" spans="1:23" ht="18" customHeight="1">
      <c r="A116" s="373" t="s">
        <v>38</v>
      </c>
      <c r="B116" s="374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  <c r="Q116" s="374"/>
      <c r="R116" s="374"/>
      <c r="S116" s="374"/>
      <c r="T116" s="374"/>
      <c r="U116" s="375"/>
      <c r="V116" s="116">
        <f>#N/A</f>
        <v>0</v>
      </c>
      <c r="W116" s="88"/>
    </row>
    <row r="117" spans="1:23" ht="18" customHeight="1">
      <c r="A117" s="376" t="s">
        <v>39</v>
      </c>
      <c r="B117" s="377"/>
      <c r="C117" s="377"/>
      <c r="D117" s="377"/>
      <c r="E117" s="378"/>
      <c r="F117" s="370"/>
      <c r="G117" s="371"/>
      <c r="H117" s="371"/>
      <c r="I117" s="371"/>
      <c r="J117" s="371"/>
      <c r="K117" s="371"/>
      <c r="L117" s="371"/>
      <c r="M117" s="371"/>
      <c r="N117" s="371"/>
      <c r="O117" s="371"/>
      <c r="P117" s="371"/>
      <c r="Q117" s="371"/>
      <c r="R117" s="371"/>
      <c r="S117" s="371"/>
      <c r="T117" s="371"/>
      <c r="U117" s="372"/>
      <c r="V117" s="116">
        <f>#N/A</f>
        <v>0</v>
      </c>
      <c r="W117" s="91"/>
    </row>
    <row r="118" spans="1:23" s="20" customFormat="1" ht="18" customHeight="1">
      <c r="A118" s="58">
        <f>A113+1</f>
        <v>72</v>
      </c>
      <c r="B118" s="22" t="s">
        <v>90</v>
      </c>
      <c r="C118" s="23">
        <v>1982</v>
      </c>
      <c r="D118" s="24" t="s">
        <v>182</v>
      </c>
      <c r="E118" s="24" t="s">
        <v>188</v>
      </c>
      <c r="F118" s="24">
        <v>9</v>
      </c>
      <c r="G118" s="24">
        <v>1</v>
      </c>
      <c r="H118" s="6">
        <v>1</v>
      </c>
      <c r="I118" s="24">
        <v>3264.3</v>
      </c>
      <c r="J118" s="24">
        <v>2219.6</v>
      </c>
      <c r="K118" s="24">
        <v>2030.2</v>
      </c>
      <c r="L118" s="24">
        <v>95</v>
      </c>
      <c r="M118" s="108">
        <f>2101585.48</f>
        <v>2101585.48</v>
      </c>
      <c r="N118" s="108">
        <v>67954.73</v>
      </c>
      <c r="O118" s="108">
        <f>M118*30/100</f>
        <v>630475.644</v>
      </c>
      <c r="P118" s="108">
        <f>N118</f>
        <v>67954.73</v>
      </c>
      <c r="Q118" s="108">
        <f>#N/A</f>
        <v>490369.9453333334</v>
      </c>
      <c r="R118" s="108">
        <f>#N/A</f>
        <v>490369.9453333334</v>
      </c>
      <c r="S118" s="108">
        <f>#N/A</f>
        <v>490369.9453333334</v>
      </c>
      <c r="T118" s="108">
        <v>43829</v>
      </c>
      <c r="U118" s="24" t="s">
        <v>184</v>
      </c>
      <c r="V118" s="116">
        <f>#N/A</f>
        <v>0</v>
      </c>
      <c r="W118" s="90"/>
    </row>
    <row r="119" spans="1:23" s="20" customFormat="1" ht="18" customHeight="1">
      <c r="A119" s="58">
        <f>A118+1</f>
        <v>73</v>
      </c>
      <c r="B119" s="22" t="s">
        <v>91</v>
      </c>
      <c r="C119" s="23">
        <v>1997</v>
      </c>
      <c r="D119" s="24" t="s">
        <v>182</v>
      </c>
      <c r="E119" s="24" t="s">
        <v>183</v>
      </c>
      <c r="F119" s="24">
        <v>9</v>
      </c>
      <c r="G119" s="24">
        <v>1</v>
      </c>
      <c r="H119" s="6">
        <v>1</v>
      </c>
      <c r="I119" s="24">
        <v>3122.9</v>
      </c>
      <c r="J119" s="24">
        <v>2217</v>
      </c>
      <c r="K119" s="24">
        <v>2087.3</v>
      </c>
      <c r="L119" s="24">
        <v>107</v>
      </c>
      <c r="M119" s="108">
        <f>2099367.19</f>
        <v>2099367.19</v>
      </c>
      <c r="N119" s="108">
        <v>67954.73</v>
      </c>
      <c r="O119" s="108">
        <f>M119*30/100</f>
        <v>629810.157</v>
      </c>
      <c r="P119" s="108">
        <f>N119</f>
        <v>67954.73</v>
      </c>
      <c r="Q119" s="108">
        <f>#N/A</f>
        <v>489852.34433333325</v>
      </c>
      <c r="R119" s="108">
        <f>#N/A</f>
        <v>489852.34433333325</v>
      </c>
      <c r="S119" s="108">
        <f>#N/A</f>
        <v>489852.34433333325</v>
      </c>
      <c r="T119" s="108">
        <v>43829</v>
      </c>
      <c r="U119" s="24" t="s">
        <v>184</v>
      </c>
      <c r="V119" s="116">
        <f>#N/A</f>
        <v>0</v>
      </c>
      <c r="W119" s="90"/>
    </row>
    <row r="120" spans="1:23" s="20" customFormat="1" ht="18" customHeight="1">
      <c r="A120" s="37">
        <f>A119+1</f>
        <v>74</v>
      </c>
      <c r="B120" s="35" t="s">
        <v>298</v>
      </c>
      <c r="C120" s="34">
        <v>1995</v>
      </c>
      <c r="D120" s="41"/>
      <c r="E120" s="41" t="s">
        <v>188</v>
      </c>
      <c r="F120" s="37">
        <v>9</v>
      </c>
      <c r="G120" s="37">
        <v>1</v>
      </c>
      <c r="H120" s="57">
        <v>1</v>
      </c>
      <c r="I120" s="29">
        <v>4294.5</v>
      </c>
      <c r="J120" s="29">
        <v>3229.2</v>
      </c>
      <c r="K120" s="29">
        <v>2388.5</v>
      </c>
      <c r="L120" s="37">
        <v>169</v>
      </c>
      <c r="M120" s="110">
        <v>2405345.04</v>
      </c>
      <c r="N120" s="110">
        <v>66534.3</v>
      </c>
      <c r="O120" s="110">
        <f>M120*30/100</f>
        <v>721603.512</v>
      </c>
      <c r="P120" s="108">
        <f>N120</f>
        <v>66534.3</v>
      </c>
      <c r="Q120" s="110">
        <f>#N/A</f>
        <v>561247.176</v>
      </c>
      <c r="R120" s="110">
        <f>#N/A</f>
        <v>561247.176</v>
      </c>
      <c r="S120" s="110">
        <f>#N/A</f>
        <v>561247.176</v>
      </c>
      <c r="T120" s="110">
        <v>43829</v>
      </c>
      <c r="U120" s="36" t="s">
        <v>184</v>
      </c>
      <c r="V120" s="116">
        <f>#N/A</f>
        <v>0</v>
      </c>
      <c r="W120" s="100"/>
    </row>
    <row r="121" spans="1:23" ht="18" customHeight="1">
      <c r="A121" s="531" t="s">
        <v>23</v>
      </c>
      <c r="B121" s="532"/>
      <c r="C121" s="8" t="s">
        <v>261</v>
      </c>
      <c r="D121" s="8" t="s">
        <v>261</v>
      </c>
      <c r="E121" s="6" t="s">
        <v>261</v>
      </c>
      <c r="F121" s="8" t="s">
        <v>261</v>
      </c>
      <c r="G121" s="8" t="s">
        <v>261</v>
      </c>
      <c r="H121" s="6">
        <f>#N/A</f>
        <v>3</v>
      </c>
      <c r="I121" s="6">
        <f>#N/A</f>
        <v>10681.7</v>
      </c>
      <c r="J121" s="6">
        <f>#N/A</f>
        <v>7665.8</v>
      </c>
      <c r="K121" s="6">
        <f>#N/A</f>
        <v>6506</v>
      </c>
      <c r="L121" s="6">
        <f>#N/A</f>
        <v>371</v>
      </c>
      <c r="M121" s="109">
        <f>#N/A</f>
        <v>6606297.71</v>
      </c>
      <c r="N121" s="109">
        <f>#N/A</f>
        <v>202443.76</v>
      </c>
      <c r="O121" s="109">
        <f>#N/A</f>
        <v>1981889.313</v>
      </c>
      <c r="P121" s="109">
        <f>#N/A</f>
        <v>202443.76</v>
      </c>
      <c r="Q121" s="109">
        <f>#N/A</f>
        <v>1541469.4656666666</v>
      </c>
      <c r="R121" s="109">
        <f>#N/A</f>
        <v>1541469.4656666666</v>
      </c>
      <c r="S121" s="109">
        <f>#N/A</f>
        <v>1541469.4656666666</v>
      </c>
      <c r="T121" s="109" t="s">
        <v>261</v>
      </c>
      <c r="U121" s="6" t="s">
        <v>261</v>
      </c>
      <c r="V121" s="116">
        <f>#N/A</f>
        <v>0</v>
      </c>
      <c r="W121" s="91"/>
    </row>
    <row r="122" spans="1:23" s="15" customFormat="1" ht="18" customHeight="1">
      <c r="A122" s="533" t="s">
        <v>40</v>
      </c>
      <c r="B122" s="534"/>
      <c r="C122" s="13" t="s">
        <v>261</v>
      </c>
      <c r="D122" s="13" t="s">
        <v>261</v>
      </c>
      <c r="E122" s="12" t="s">
        <v>261</v>
      </c>
      <c r="F122" s="13" t="s">
        <v>261</v>
      </c>
      <c r="G122" s="13" t="s">
        <v>261</v>
      </c>
      <c r="H122" s="12">
        <f>H121</f>
        <v>3</v>
      </c>
      <c r="I122" s="12">
        <f>I121</f>
        <v>10681.7</v>
      </c>
      <c r="J122" s="12">
        <f>J121</f>
        <v>7665.8</v>
      </c>
      <c r="K122" s="12">
        <f>K121</f>
        <v>6506</v>
      </c>
      <c r="L122" s="12">
        <f>L121</f>
        <v>371</v>
      </c>
      <c r="M122" s="111">
        <f>#N/A</f>
        <v>6606297.71</v>
      </c>
      <c r="N122" s="111">
        <f>#N/A</f>
        <v>202443.76</v>
      </c>
      <c r="O122" s="111">
        <f>#N/A</f>
        <v>1981889.313</v>
      </c>
      <c r="P122" s="111">
        <f>#N/A</f>
        <v>202443.76</v>
      </c>
      <c r="Q122" s="111">
        <f>#N/A</f>
        <v>1541469.4656666666</v>
      </c>
      <c r="R122" s="111">
        <f>#N/A</f>
        <v>1541469.4656666666</v>
      </c>
      <c r="S122" s="111">
        <f>#N/A</f>
        <v>1541469.4656666666</v>
      </c>
      <c r="T122" s="111" t="s">
        <v>261</v>
      </c>
      <c r="U122" s="12" t="s">
        <v>261</v>
      </c>
      <c r="V122" s="116">
        <f>#N/A</f>
        <v>0</v>
      </c>
      <c r="W122" s="94"/>
    </row>
    <row r="123" spans="1:23" ht="18" customHeight="1">
      <c r="A123" s="373" t="s">
        <v>181</v>
      </c>
      <c r="B123" s="374"/>
      <c r="C123" s="374"/>
      <c r="D123" s="374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74"/>
      <c r="R123" s="374"/>
      <c r="S123" s="374"/>
      <c r="T123" s="374"/>
      <c r="U123" s="375"/>
      <c r="V123" s="116">
        <f>#N/A</f>
        <v>0</v>
      </c>
      <c r="W123" s="88"/>
    </row>
    <row r="124" spans="1:23" s="20" customFormat="1" ht="18" customHeight="1">
      <c r="A124" s="19">
        <f>A120+1</f>
        <v>75</v>
      </c>
      <c r="B124" s="22" t="s">
        <v>92</v>
      </c>
      <c r="C124" s="23">
        <v>1984</v>
      </c>
      <c r="D124" s="24" t="s">
        <v>182</v>
      </c>
      <c r="E124" s="24" t="s">
        <v>185</v>
      </c>
      <c r="F124" s="24">
        <v>10</v>
      </c>
      <c r="G124" s="24">
        <v>1</v>
      </c>
      <c r="H124" s="6">
        <v>1</v>
      </c>
      <c r="I124" s="24">
        <v>2046.8</v>
      </c>
      <c r="J124" s="24" t="s">
        <v>204</v>
      </c>
      <c r="K124" s="24">
        <v>1231</v>
      </c>
      <c r="L124" s="24">
        <v>90</v>
      </c>
      <c r="M124" s="108">
        <v>2402822.2</v>
      </c>
      <c r="N124" s="108">
        <v>66534.3</v>
      </c>
      <c r="O124" s="108">
        <f>#N/A</f>
        <v>720846.66</v>
      </c>
      <c r="P124" s="108">
        <f>#N/A</f>
        <v>66534.3</v>
      </c>
      <c r="Q124" s="108">
        <f>#N/A</f>
        <v>560658.5133333333</v>
      </c>
      <c r="R124" s="108">
        <f>#N/A</f>
        <v>560658.5133333333</v>
      </c>
      <c r="S124" s="108">
        <f>#N/A</f>
        <v>560658.5133333333</v>
      </c>
      <c r="T124" s="108">
        <v>43829</v>
      </c>
      <c r="U124" s="24" t="s">
        <v>184</v>
      </c>
      <c r="V124" s="116">
        <f>#N/A</f>
        <v>0</v>
      </c>
      <c r="W124" s="90"/>
    </row>
    <row r="125" spans="1:23" s="20" customFormat="1" ht="18" customHeight="1">
      <c r="A125" s="21">
        <f>A124+1</f>
        <v>76</v>
      </c>
      <c r="B125" s="22" t="s">
        <v>93</v>
      </c>
      <c r="C125" s="23">
        <v>1985</v>
      </c>
      <c r="D125" s="24" t="s">
        <v>182</v>
      </c>
      <c r="E125" s="24" t="s">
        <v>185</v>
      </c>
      <c r="F125" s="24">
        <v>10</v>
      </c>
      <c r="G125" s="24">
        <v>1</v>
      </c>
      <c r="H125" s="6">
        <v>1</v>
      </c>
      <c r="I125" s="24">
        <v>1906.1</v>
      </c>
      <c r="J125" s="24" t="s">
        <v>205</v>
      </c>
      <c r="K125" s="24" t="s">
        <v>206</v>
      </c>
      <c r="L125" s="24">
        <v>108</v>
      </c>
      <c r="M125" s="108">
        <v>2402822.2</v>
      </c>
      <c r="N125" s="108">
        <v>66534.3</v>
      </c>
      <c r="O125" s="108">
        <f>#N/A</f>
        <v>720846.66</v>
      </c>
      <c r="P125" s="108">
        <f>#N/A</f>
        <v>66534.3</v>
      </c>
      <c r="Q125" s="108">
        <f>#N/A</f>
        <v>560658.5133333333</v>
      </c>
      <c r="R125" s="108">
        <f>#N/A</f>
        <v>560658.5133333333</v>
      </c>
      <c r="S125" s="108">
        <f>#N/A</f>
        <v>560658.5133333333</v>
      </c>
      <c r="T125" s="108">
        <v>43829</v>
      </c>
      <c r="U125" s="24" t="s">
        <v>184</v>
      </c>
      <c r="V125" s="116">
        <f>#N/A</f>
        <v>0</v>
      </c>
      <c r="W125" s="90"/>
    </row>
    <row r="126" spans="1:23" s="20" customFormat="1" ht="18" customHeight="1">
      <c r="A126" s="21">
        <f>#N/A</f>
        <v>77</v>
      </c>
      <c r="B126" s="22" t="s">
        <v>94</v>
      </c>
      <c r="C126" s="23">
        <v>1984</v>
      </c>
      <c r="D126" s="24">
        <v>2008</v>
      </c>
      <c r="E126" s="24" t="s">
        <v>185</v>
      </c>
      <c r="F126" s="24">
        <v>10</v>
      </c>
      <c r="G126" s="24">
        <v>1</v>
      </c>
      <c r="H126" s="6">
        <v>1</v>
      </c>
      <c r="I126" s="24">
        <v>1908.6</v>
      </c>
      <c r="J126" s="24" t="s">
        <v>207</v>
      </c>
      <c r="K126" s="24" t="s">
        <v>208</v>
      </c>
      <c r="L126" s="24">
        <v>99</v>
      </c>
      <c r="M126" s="108">
        <v>2402822.2</v>
      </c>
      <c r="N126" s="108">
        <v>66534.3</v>
      </c>
      <c r="O126" s="108">
        <f>#N/A</f>
        <v>720846.66</v>
      </c>
      <c r="P126" s="108">
        <f>#N/A</f>
        <v>66534.3</v>
      </c>
      <c r="Q126" s="108">
        <f>#N/A</f>
        <v>560658.5133333333</v>
      </c>
      <c r="R126" s="108">
        <f>#N/A</f>
        <v>560658.5133333333</v>
      </c>
      <c r="S126" s="108">
        <f>#N/A</f>
        <v>560658.5133333333</v>
      </c>
      <c r="T126" s="108">
        <v>43829</v>
      </c>
      <c r="U126" s="24" t="s">
        <v>184</v>
      </c>
      <c r="V126" s="116">
        <f>#N/A</f>
        <v>0</v>
      </c>
      <c r="W126" s="90"/>
    </row>
    <row r="127" spans="1:23" s="20" customFormat="1" ht="18" customHeight="1">
      <c r="A127" s="21">
        <f>#N/A</f>
        <v>78</v>
      </c>
      <c r="B127" s="22" t="s">
        <v>95</v>
      </c>
      <c r="C127" s="23">
        <v>1976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1928.7</v>
      </c>
      <c r="J127" s="24" t="s">
        <v>209</v>
      </c>
      <c r="K127" s="24" t="s">
        <v>210</v>
      </c>
      <c r="L127" s="24">
        <v>80</v>
      </c>
      <c r="M127" s="108">
        <v>2382394.04</v>
      </c>
      <c r="N127" s="108">
        <v>66534.3</v>
      </c>
      <c r="O127" s="108">
        <f>#N/A</f>
        <v>714718.212</v>
      </c>
      <c r="P127" s="108">
        <f>#N/A</f>
        <v>66534.3</v>
      </c>
      <c r="Q127" s="108">
        <f>#N/A</f>
        <v>555891.9426666667</v>
      </c>
      <c r="R127" s="108">
        <f>#N/A</f>
        <v>555891.9426666667</v>
      </c>
      <c r="S127" s="108">
        <f>#N/A</f>
        <v>555891.9426666667</v>
      </c>
      <c r="T127" s="108">
        <v>43829</v>
      </c>
      <c r="U127" s="24" t="s">
        <v>184</v>
      </c>
      <c r="V127" s="116">
        <f>#N/A</f>
        <v>0</v>
      </c>
      <c r="W127" s="90"/>
    </row>
    <row r="128" spans="1:23" s="20" customFormat="1" ht="18" customHeight="1">
      <c r="A128" s="21">
        <f>#N/A</f>
        <v>79</v>
      </c>
      <c r="B128" s="22" t="s">
        <v>96</v>
      </c>
      <c r="C128" s="23">
        <v>1983</v>
      </c>
      <c r="D128" s="24" t="s">
        <v>182</v>
      </c>
      <c r="E128" s="24" t="s">
        <v>185</v>
      </c>
      <c r="F128" s="24">
        <v>9</v>
      </c>
      <c r="G128" s="24">
        <v>7</v>
      </c>
      <c r="H128" s="6">
        <v>3</v>
      </c>
      <c r="I128" s="24">
        <v>14088</v>
      </c>
      <c r="J128" s="24">
        <v>14088</v>
      </c>
      <c r="K128" s="24" t="s">
        <v>211</v>
      </c>
      <c r="L128" s="24">
        <v>706</v>
      </c>
      <c r="M128" s="108">
        <v>7183179.199999999</v>
      </c>
      <c r="N128" s="108">
        <v>199602.90000000002</v>
      </c>
      <c r="O128" s="108">
        <f>#N/A</f>
        <v>2154953.76</v>
      </c>
      <c r="P128" s="108">
        <f>#N/A</f>
        <v>199602.90000000002</v>
      </c>
      <c r="Q128" s="108">
        <f>#N/A</f>
        <v>1676075.1466666665</v>
      </c>
      <c r="R128" s="108">
        <f>#N/A</f>
        <v>1676075.1466666665</v>
      </c>
      <c r="S128" s="108">
        <f>#N/A</f>
        <v>1676075.1466666665</v>
      </c>
      <c r="T128" s="108">
        <v>43829</v>
      </c>
      <c r="U128" s="24" t="s">
        <v>184</v>
      </c>
      <c r="V128" s="116">
        <f>#N/A</f>
        <v>0</v>
      </c>
      <c r="W128" s="90"/>
    </row>
    <row r="129" spans="1:23" s="20" customFormat="1" ht="18" customHeight="1">
      <c r="A129" s="21">
        <f>#N/A</f>
        <v>80</v>
      </c>
      <c r="B129" s="22" t="s">
        <v>97</v>
      </c>
      <c r="C129" s="23">
        <v>1975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1924.5</v>
      </c>
      <c r="J129" s="24" t="s">
        <v>212</v>
      </c>
      <c r="K129" s="24" t="s">
        <v>213</v>
      </c>
      <c r="L129" s="24">
        <v>87</v>
      </c>
      <c r="M129" s="108">
        <v>2381760.38</v>
      </c>
      <c r="N129" s="108">
        <v>66534.3</v>
      </c>
      <c r="O129" s="108">
        <f>#N/A</f>
        <v>714528.114</v>
      </c>
      <c r="P129" s="108">
        <f>#N/A</f>
        <v>66534.3</v>
      </c>
      <c r="Q129" s="108">
        <f>#N/A</f>
        <v>555744.0886666666</v>
      </c>
      <c r="R129" s="108">
        <f>#N/A</f>
        <v>555744.0886666666</v>
      </c>
      <c r="S129" s="108">
        <f>#N/A</f>
        <v>555744.0886666666</v>
      </c>
      <c r="T129" s="108">
        <v>43829</v>
      </c>
      <c r="U129" s="24" t="s">
        <v>184</v>
      </c>
      <c r="V129" s="116">
        <f>#N/A</f>
        <v>0</v>
      </c>
      <c r="W129" s="90"/>
    </row>
    <row r="130" spans="1:23" s="20" customFormat="1" ht="18" customHeight="1">
      <c r="A130" s="21">
        <f>#N/A</f>
        <v>81</v>
      </c>
      <c r="B130" s="22" t="s">
        <v>98</v>
      </c>
      <c r="C130" s="23">
        <v>1986</v>
      </c>
      <c r="D130" s="24" t="s">
        <v>182</v>
      </c>
      <c r="E130" s="24" t="s">
        <v>185</v>
      </c>
      <c r="F130" s="24">
        <v>9</v>
      </c>
      <c r="G130" s="24">
        <v>4</v>
      </c>
      <c r="H130" s="6">
        <v>4</v>
      </c>
      <c r="I130" s="24">
        <v>7972.5</v>
      </c>
      <c r="J130" s="24" t="s">
        <v>214</v>
      </c>
      <c r="K130" s="24">
        <v>4885.6</v>
      </c>
      <c r="L130" s="24">
        <v>410</v>
      </c>
      <c r="M130" s="108">
        <v>9532155.64</v>
      </c>
      <c r="N130" s="108">
        <v>266137.2</v>
      </c>
      <c r="O130" s="108">
        <f>#N/A</f>
        <v>2859646.6920000003</v>
      </c>
      <c r="P130" s="108">
        <f>#N/A</f>
        <v>266137.2</v>
      </c>
      <c r="Q130" s="108">
        <f>#N/A</f>
        <v>2224169.6493333336</v>
      </c>
      <c r="R130" s="108">
        <f>#N/A</f>
        <v>2224169.6493333336</v>
      </c>
      <c r="S130" s="108">
        <f>#N/A</f>
        <v>2224169.6493333336</v>
      </c>
      <c r="T130" s="108">
        <v>43829</v>
      </c>
      <c r="U130" s="24" t="s">
        <v>184</v>
      </c>
      <c r="V130" s="116">
        <f>#N/A</f>
        <v>0</v>
      </c>
      <c r="W130" s="90"/>
    </row>
    <row r="131" spans="1:23" s="20" customFormat="1" ht="18" customHeight="1">
      <c r="A131" s="21">
        <f>#N/A</f>
        <v>82</v>
      </c>
      <c r="B131" s="22" t="s">
        <v>99</v>
      </c>
      <c r="C131" s="23">
        <v>1975</v>
      </c>
      <c r="D131" s="24" t="s">
        <v>182</v>
      </c>
      <c r="E131" s="24" t="s">
        <v>185</v>
      </c>
      <c r="F131" s="24">
        <v>9</v>
      </c>
      <c r="G131" s="24">
        <v>1</v>
      </c>
      <c r="H131" s="6">
        <v>1</v>
      </c>
      <c r="I131" s="24">
        <v>1949.2</v>
      </c>
      <c r="J131" s="24" t="s">
        <v>215</v>
      </c>
      <c r="K131" s="24" t="s">
        <v>216</v>
      </c>
      <c r="L131" s="24">
        <v>80</v>
      </c>
      <c r="M131" s="108">
        <v>2381760.38</v>
      </c>
      <c r="N131" s="108">
        <v>66534.3</v>
      </c>
      <c r="O131" s="108">
        <f>#N/A</f>
        <v>714528.114</v>
      </c>
      <c r="P131" s="108">
        <f>#N/A</f>
        <v>66534.3</v>
      </c>
      <c r="Q131" s="108">
        <f>#N/A</f>
        <v>555744.0886666666</v>
      </c>
      <c r="R131" s="108">
        <f>#N/A</f>
        <v>555744.0886666666</v>
      </c>
      <c r="S131" s="108">
        <f>#N/A</f>
        <v>555744.0886666666</v>
      </c>
      <c r="T131" s="108">
        <v>43829</v>
      </c>
      <c r="U131" s="24" t="s">
        <v>184</v>
      </c>
      <c r="V131" s="116">
        <f>#N/A</f>
        <v>0</v>
      </c>
      <c r="W131" s="90"/>
    </row>
    <row r="132" spans="1:23" s="20" customFormat="1" ht="18" customHeight="1">
      <c r="A132" s="21">
        <f>#N/A</f>
        <v>83</v>
      </c>
      <c r="B132" s="22" t="s">
        <v>100</v>
      </c>
      <c r="C132" s="23">
        <v>1976</v>
      </c>
      <c r="D132" s="24">
        <v>2008</v>
      </c>
      <c r="E132" s="24" t="s">
        <v>185</v>
      </c>
      <c r="F132" s="24">
        <v>9</v>
      </c>
      <c r="G132" s="24">
        <v>1</v>
      </c>
      <c r="H132" s="6">
        <v>1</v>
      </c>
      <c r="I132" s="24">
        <v>1889.5</v>
      </c>
      <c r="J132" s="24" t="s">
        <v>217</v>
      </c>
      <c r="K132" s="24">
        <v>1192</v>
      </c>
      <c r="L132" s="24">
        <v>92</v>
      </c>
      <c r="M132" s="108">
        <v>2381760.38</v>
      </c>
      <c r="N132" s="108">
        <v>66534.3</v>
      </c>
      <c r="O132" s="108">
        <f>#N/A</f>
        <v>714528.114</v>
      </c>
      <c r="P132" s="108">
        <f>#N/A</f>
        <v>66534.3</v>
      </c>
      <c r="Q132" s="108">
        <f>#N/A</f>
        <v>555744.0886666666</v>
      </c>
      <c r="R132" s="108">
        <f>#N/A</f>
        <v>555744.0886666666</v>
      </c>
      <c r="S132" s="108">
        <f>#N/A</f>
        <v>555744.0886666666</v>
      </c>
      <c r="T132" s="108">
        <v>43829</v>
      </c>
      <c r="U132" s="24" t="s">
        <v>184</v>
      </c>
      <c r="V132" s="116">
        <f>#N/A</f>
        <v>0</v>
      </c>
      <c r="W132" s="90"/>
    </row>
    <row r="133" spans="1:23" s="20" customFormat="1" ht="18" customHeight="1">
      <c r="A133" s="21">
        <f>#N/A</f>
        <v>84</v>
      </c>
      <c r="B133" s="22" t="s">
        <v>101</v>
      </c>
      <c r="C133" s="23">
        <v>1979</v>
      </c>
      <c r="D133" s="24">
        <v>2010</v>
      </c>
      <c r="E133" s="24" t="s">
        <v>185</v>
      </c>
      <c r="F133" s="24">
        <v>12</v>
      </c>
      <c r="G133" s="24">
        <v>1</v>
      </c>
      <c r="H133" s="6">
        <v>2</v>
      </c>
      <c r="I133" s="24">
        <v>4460.5</v>
      </c>
      <c r="J133" s="24" t="s">
        <v>218</v>
      </c>
      <c r="K133" s="24" t="s">
        <v>219</v>
      </c>
      <c r="L133" s="24">
        <v>201</v>
      </c>
      <c r="M133" s="108">
        <v>5590896.64</v>
      </c>
      <c r="N133" s="108">
        <v>149586.24</v>
      </c>
      <c r="O133" s="108">
        <f>#N/A</f>
        <v>1677268.9919999999</v>
      </c>
      <c r="P133" s="108">
        <f>#N/A</f>
        <v>149586.24</v>
      </c>
      <c r="Q133" s="108">
        <f>#N/A</f>
        <v>1304542.5493333333</v>
      </c>
      <c r="R133" s="108">
        <f>#N/A</f>
        <v>1304542.5493333333</v>
      </c>
      <c r="S133" s="108">
        <f>#N/A</f>
        <v>1304542.5493333333</v>
      </c>
      <c r="T133" s="108">
        <v>43829</v>
      </c>
      <c r="U133" s="24" t="s">
        <v>184</v>
      </c>
      <c r="V133" s="116">
        <f>#N/A</f>
        <v>0</v>
      </c>
      <c r="W133" s="90"/>
    </row>
    <row r="134" spans="1:23" s="20" customFormat="1" ht="18" customHeight="1">
      <c r="A134" s="21">
        <f>#N/A</f>
        <v>85</v>
      </c>
      <c r="B134" s="22" t="s">
        <v>102</v>
      </c>
      <c r="C134" s="23">
        <v>1984</v>
      </c>
      <c r="D134" s="24" t="s">
        <v>182</v>
      </c>
      <c r="E134" s="24" t="s">
        <v>185</v>
      </c>
      <c r="F134" s="24">
        <v>9</v>
      </c>
      <c r="G134" s="24">
        <v>11</v>
      </c>
      <c r="H134" s="6">
        <v>7</v>
      </c>
      <c r="I134" s="24">
        <v>17603.3</v>
      </c>
      <c r="J134" s="24" t="s">
        <v>198</v>
      </c>
      <c r="K134" s="24" t="s">
        <v>199</v>
      </c>
      <c r="L134" s="24">
        <v>845</v>
      </c>
      <c r="M134" s="108">
        <v>16596040.379999999</v>
      </c>
      <c r="N134" s="108">
        <v>460235.39999999997</v>
      </c>
      <c r="O134" s="108">
        <f>#N/A</f>
        <v>4978812.114</v>
      </c>
      <c r="P134" s="108">
        <f>#N/A</f>
        <v>460235.39999999997</v>
      </c>
      <c r="Q134" s="108">
        <f>#N/A</f>
        <v>3872409.422</v>
      </c>
      <c r="R134" s="108">
        <f>#N/A</f>
        <v>3872409.422</v>
      </c>
      <c r="S134" s="108">
        <f>#N/A</f>
        <v>3872409.422</v>
      </c>
      <c r="T134" s="108">
        <v>43829</v>
      </c>
      <c r="U134" s="24" t="s">
        <v>184</v>
      </c>
      <c r="V134" s="116">
        <f>#N/A</f>
        <v>0</v>
      </c>
      <c r="W134" s="90"/>
    </row>
    <row r="135" spans="1:23" s="20" customFormat="1" ht="18" customHeight="1">
      <c r="A135" s="21">
        <f>#N/A</f>
        <v>86</v>
      </c>
      <c r="B135" s="22" t="s">
        <v>103</v>
      </c>
      <c r="C135" s="23">
        <v>1977</v>
      </c>
      <c r="D135" s="24">
        <v>2012</v>
      </c>
      <c r="E135" s="24" t="s">
        <v>185</v>
      </c>
      <c r="F135" s="24">
        <v>12</v>
      </c>
      <c r="G135" s="24">
        <v>1</v>
      </c>
      <c r="H135" s="6">
        <v>1</v>
      </c>
      <c r="I135" s="24">
        <v>4489</v>
      </c>
      <c r="J135" s="24">
        <v>4489</v>
      </c>
      <c r="K135" s="24" t="s">
        <v>220</v>
      </c>
      <c r="L135" s="24">
        <v>188</v>
      </c>
      <c r="M135" s="108">
        <v>2755862.86</v>
      </c>
      <c r="N135" s="108">
        <v>74793.12</v>
      </c>
      <c r="O135" s="108">
        <f>#N/A</f>
        <v>826758.858</v>
      </c>
      <c r="P135" s="108">
        <f>#N/A</f>
        <v>74793.12</v>
      </c>
      <c r="Q135" s="108">
        <f>#N/A</f>
        <v>643034.6673333333</v>
      </c>
      <c r="R135" s="108">
        <f>#N/A</f>
        <v>643034.6673333333</v>
      </c>
      <c r="S135" s="108">
        <f>#N/A</f>
        <v>643034.6673333333</v>
      </c>
      <c r="T135" s="108">
        <v>43829</v>
      </c>
      <c r="U135" s="24" t="s">
        <v>184</v>
      </c>
      <c r="V135" s="116">
        <f>#N/A</f>
        <v>0</v>
      </c>
      <c r="W135" s="90"/>
    </row>
    <row r="136" spans="1:23" s="20" customFormat="1" ht="18" customHeight="1">
      <c r="A136" s="21">
        <f>#N/A</f>
        <v>87</v>
      </c>
      <c r="B136" s="22" t="s">
        <v>104</v>
      </c>
      <c r="C136" s="23">
        <v>1977</v>
      </c>
      <c r="D136" s="24" t="s">
        <v>182</v>
      </c>
      <c r="E136" s="24" t="s">
        <v>185</v>
      </c>
      <c r="F136" s="24">
        <v>9</v>
      </c>
      <c r="G136" s="24">
        <v>1</v>
      </c>
      <c r="H136" s="6">
        <v>1</v>
      </c>
      <c r="I136" s="24">
        <v>1954.4</v>
      </c>
      <c r="J136" s="24" t="s">
        <v>221</v>
      </c>
      <c r="K136" s="24" t="s">
        <v>222</v>
      </c>
      <c r="L136" s="24">
        <v>89</v>
      </c>
      <c r="M136" s="108">
        <v>2383923.32</v>
      </c>
      <c r="N136" s="108">
        <v>66534.3</v>
      </c>
      <c r="O136" s="108">
        <f>#N/A</f>
        <v>715176.9959999999</v>
      </c>
      <c r="P136" s="108">
        <f>#N/A</f>
        <v>66534.3</v>
      </c>
      <c r="Q136" s="108">
        <f>#N/A</f>
        <v>556248.7746666666</v>
      </c>
      <c r="R136" s="108">
        <f>#N/A</f>
        <v>556248.7746666666</v>
      </c>
      <c r="S136" s="108">
        <f>#N/A</f>
        <v>556248.7746666666</v>
      </c>
      <c r="T136" s="108">
        <v>43829</v>
      </c>
      <c r="U136" s="24" t="s">
        <v>184</v>
      </c>
      <c r="V136" s="116">
        <f>#N/A</f>
        <v>0</v>
      </c>
      <c r="W136" s="90"/>
    </row>
    <row r="137" spans="1:23" s="20" customFormat="1" ht="18" customHeight="1">
      <c r="A137" s="21">
        <f>#N/A</f>
        <v>88</v>
      </c>
      <c r="B137" s="22" t="s">
        <v>105</v>
      </c>
      <c r="C137" s="23">
        <v>1977</v>
      </c>
      <c r="D137" s="24" t="s">
        <v>182</v>
      </c>
      <c r="E137" s="24" t="s">
        <v>185</v>
      </c>
      <c r="F137" s="24">
        <v>9</v>
      </c>
      <c r="G137" s="24">
        <v>1</v>
      </c>
      <c r="H137" s="6">
        <v>1</v>
      </c>
      <c r="I137" s="24">
        <v>1913</v>
      </c>
      <c r="J137" s="24">
        <v>1913</v>
      </c>
      <c r="K137" s="24" t="s">
        <v>224</v>
      </c>
      <c r="L137" s="24">
        <v>87</v>
      </c>
      <c r="M137" s="108">
        <v>2383923.32</v>
      </c>
      <c r="N137" s="108">
        <v>66534.3</v>
      </c>
      <c r="O137" s="108">
        <f>#N/A</f>
        <v>715176.9959999999</v>
      </c>
      <c r="P137" s="108">
        <f>#N/A</f>
        <v>66534.3</v>
      </c>
      <c r="Q137" s="108">
        <f>#N/A</f>
        <v>556248.7746666666</v>
      </c>
      <c r="R137" s="108">
        <f>#N/A</f>
        <v>556248.7746666666</v>
      </c>
      <c r="S137" s="108">
        <f>#N/A</f>
        <v>556248.7746666666</v>
      </c>
      <c r="T137" s="108">
        <v>43829</v>
      </c>
      <c r="U137" s="24" t="s">
        <v>184</v>
      </c>
      <c r="V137" s="116">
        <f>#N/A</f>
        <v>0</v>
      </c>
      <c r="W137" s="90"/>
    </row>
    <row r="138" spans="1:23" s="20" customFormat="1" ht="18" customHeight="1">
      <c r="A138" s="21">
        <f>#N/A</f>
        <v>89</v>
      </c>
      <c r="B138" s="22" t="s">
        <v>106</v>
      </c>
      <c r="C138" s="23">
        <v>1976</v>
      </c>
      <c r="D138" s="24" t="s">
        <v>182</v>
      </c>
      <c r="E138" s="24" t="s">
        <v>185</v>
      </c>
      <c r="F138" s="24">
        <v>12</v>
      </c>
      <c r="G138" s="24">
        <v>1</v>
      </c>
      <c r="H138" s="6">
        <v>1</v>
      </c>
      <c r="I138" s="24">
        <v>4001.3</v>
      </c>
      <c r="J138" s="24" t="s">
        <v>200</v>
      </c>
      <c r="K138" s="24" t="s">
        <v>201</v>
      </c>
      <c r="L138" s="24">
        <v>171</v>
      </c>
      <c r="M138" s="108">
        <v>3107145.32</v>
      </c>
      <c r="N138" s="108">
        <v>74793.12</v>
      </c>
      <c r="O138" s="108">
        <f>#N/A</f>
        <v>932143.5959999999</v>
      </c>
      <c r="P138" s="108">
        <f>#N/A</f>
        <v>74793.12</v>
      </c>
      <c r="Q138" s="108">
        <f>#N/A</f>
        <v>725000.5746666667</v>
      </c>
      <c r="R138" s="108">
        <f>#N/A</f>
        <v>725000.5746666667</v>
      </c>
      <c r="S138" s="108">
        <f>#N/A</f>
        <v>725000.5746666667</v>
      </c>
      <c r="T138" s="108">
        <v>43829</v>
      </c>
      <c r="U138" s="24" t="s">
        <v>184</v>
      </c>
      <c r="V138" s="116">
        <f>#N/A</f>
        <v>0</v>
      </c>
      <c r="W138" s="90"/>
    </row>
    <row r="139" spans="1:23" s="20" customFormat="1" ht="18" customHeight="1">
      <c r="A139" s="21">
        <f>#N/A</f>
        <v>90</v>
      </c>
      <c r="B139" s="22" t="s">
        <v>107</v>
      </c>
      <c r="C139" s="23">
        <v>1987</v>
      </c>
      <c r="D139" s="24" t="s">
        <v>182</v>
      </c>
      <c r="E139" s="24" t="s">
        <v>185</v>
      </c>
      <c r="F139" s="24">
        <v>9</v>
      </c>
      <c r="G139" s="24">
        <v>8</v>
      </c>
      <c r="H139" s="6">
        <v>8</v>
      </c>
      <c r="I139" s="24">
        <v>16228.3</v>
      </c>
      <c r="J139" s="24" t="s">
        <v>225</v>
      </c>
      <c r="K139" s="24" t="s">
        <v>226</v>
      </c>
      <c r="L139" s="24">
        <v>732</v>
      </c>
      <c r="M139" s="108">
        <v>19140228.939999998</v>
      </c>
      <c r="N139" s="108">
        <v>532274.4</v>
      </c>
      <c r="O139" s="108">
        <f>#N/A</f>
        <v>5742068.681999999</v>
      </c>
      <c r="P139" s="108">
        <f>#N/A</f>
        <v>532274.4</v>
      </c>
      <c r="Q139" s="108">
        <f>#N/A</f>
        <v>4466053.419333332</v>
      </c>
      <c r="R139" s="108">
        <f>#N/A</f>
        <v>4466053.419333332</v>
      </c>
      <c r="S139" s="108">
        <f>#N/A</f>
        <v>4466053.419333332</v>
      </c>
      <c r="T139" s="108">
        <v>43829</v>
      </c>
      <c r="U139" s="24" t="s">
        <v>184</v>
      </c>
      <c r="V139" s="116">
        <f>#N/A</f>
        <v>0</v>
      </c>
      <c r="W139" s="90"/>
    </row>
    <row r="140" spans="1:23" s="20" customFormat="1" ht="18" customHeight="1">
      <c r="A140" s="21">
        <f>#N/A</f>
        <v>91</v>
      </c>
      <c r="B140" s="22" t="s">
        <v>108</v>
      </c>
      <c r="C140" s="23">
        <v>1984</v>
      </c>
      <c r="D140" s="24" t="s">
        <v>182</v>
      </c>
      <c r="E140" s="24" t="s">
        <v>185</v>
      </c>
      <c r="F140" s="24">
        <v>10</v>
      </c>
      <c r="G140" s="24">
        <v>1</v>
      </c>
      <c r="H140" s="6">
        <v>1</v>
      </c>
      <c r="I140" s="24">
        <v>2027.3</v>
      </c>
      <c r="J140" s="24" t="s">
        <v>202</v>
      </c>
      <c r="K140" s="24" t="s">
        <v>203</v>
      </c>
      <c r="L140" s="24">
        <v>123</v>
      </c>
      <c r="M140" s="108">
        <v>2406530.94</v>
      </c>
      <c r="N140" s="108">
        <v>66534.3</v>
      </c>
      <c r="O140" s="108">
        <f>#N/A</f>
        <v>721959.282</v>
      </c>
      <c r="P140" s="108">
        <f>#N/A</f>
        <v>66534.3</v>
      </c>
      <c r="Q140" s="108">
        <f>#N/A</f>
        <v>561523.8859999999</v>
      </c>
      <c r="R140" s="108">
        <f>#N/A</f>
        <v>561523.8859999999</v>
      </c>
      <c r="S140" s="108">
        <f>#N/A</f>
        <v>561523.8859999999</v>
      </c>
      <c r="T140" s="108">
        <v>43829</v>
      </c>
      <c r="U140" s="24" t="s">
        <v>184</v>
      </c>
      <c r="V140" s="116">
        <f>#N/A</f>
        <v>0</v>
      </c>
      <c r="W140" s="90"/>
    </row>
    <row r="141" spans="1:23" s="20" customFormat="1" ht="18" customHeight="1">
      <c r="A141" s="21">
        <f>#N/A</f>
        <v>92</v>
      </c>
      <c r="B141" s="22" t="s">
        <v>109</v>
      </c>
      <c r="C141" s="23">
        <v>1970</v>
      </c>
      <c r="D141" s="24">
        <v>2015</v>
      </c>
      <c r="E141" s="24" t="s">
        <v>185</v>
      </c>
      <c r="F141" s="24">
        <v>9</v>
      </c>
      <c r="G141" s="24">
        <v>3</v>
      </c>
      <c r="H141" s="6">
        <v>3</v>
      </c>
      <c r="I141" s="24">
        <v>5616.6</v>
      </c>
      <c r="J141" s="24" t="s">
        <v>231</v>
      </c>
      <c r="K141" s="24" t="s">
        <v>232</v>
      </c>
      <c r="L141" s="24">
        <v>258</v>
      </c>
      <c r="M141" s="108">
        <v>7026040.96</v>
      </c>
      <c r="N141" s="108">
        <v>199602.90000000002</v>
      </c>
      <c r="O141" s="108">
        <f>#N/A</f>
        <v>2107812.288</v>
      </c>
      <c r="P141" s="108">
        <f>#N/A</f>
        <v>199602.90000000002</v>
      </c>
      <c r="Q141" s="108">
        <f>#N/A</f>
        <v>1639409.5573333334</v>
      </c>
      <c r="R141" s="108">
        <f>#N/A</f>
        <v>1639409.5573333334</v>
      </c>
      <c r="S141" s="108">
        <f>#N/A</f>
        <v>1639409.5573333334</v>
      </c>
      <c r="T141" s="108">
        <v>43829</v>
      </c>
      <c r="U141" s="24" t="s">
        <v>184</v>
      </c>
      <c r="V141" s="116">
        <f>#N/A</f>
        <v>0</v>
      </c>
      <c r="W141" s="90"/>
    </row>
    <row r="142" spans="1:23" s="20" customFormat="1" ht="18" customHeight="1">
      <c r="A142" s="21">
        <f>#N/A</f>
        <v>93</v>
      </c>
      <c r="B142" s="22" t="s">
        <v>110</v>
      </c>
      <c r="C142" s="23">
        <v>1972</v>
      </c>
      <c r="D142" s="24" t="s">
        <v>182</v>
      </c>
      <c r="E142" s="24" t="s">
        <v>185</v>
      </c>
      <c r="F142" s="24">
        <v>12</v>
      </c>
      <c r="G142" s="24">
        <v>1</v>
      </c>
      <c r="H142" s="6">
        <v>1</v>
      </c>
      <c r="I142" s="24">
        <v>3826.9</v>
      </c>
      <c r="J142" s="24" t="s">
        <v>233</v>
      </c>
      <c r="K142" s="24" t="s">
        <v>234</v>
      </c>
      <c r="L142" s="24">
        <v>144</v>
      </c>
      <c r="M142" s="108">
        <v>3107145.32</v>
      </c>
      <c r="N142" s="108">
        <v>74793.12</v>
      </c>
      <c r="O142" s="108">
        <f>#N/A</f>
        <v>932143.5959999999</v>
      </c>
      <c r="P142" s="108">
        <f>#N/A</f>
        <v>74793.12</v>
      </c>
      <c r="Q142" s="108">
        <f>#N/A</f>
        <v>725000.5746666667</v>
      </c>
      <c r="R142" s="108">
        <f>#N/A</f>
        <v>725000.5746666667</v>
      </c>
      <c r="S142" s="108">
        <f>#N/A</f>
        <v>725000.5746666667</v>
      </c>
      <c r="T142" s="108">
        <v>43829</v>
      </c>
      <c r="U142" s="24" t="s">
        <v>184</v>
      </c>
      <c r="V142" s="116">
        <f>#N/A</f>
        <v>0</v>
      </c>
      <c r="W142" s="90"/>
    </row>
    <row r="143" spans="1:23" s="20" customFormat="1" ht="18" customHeight="1">
      <c r="A143" s="21">
        <f>#N/A</f>
        <v>94</v>
      </c>
      <c r="B143" s="22" t="s">
        <v>111</v>
      </c>
      <c r="C143" s="23">
        <v>1971</v>
      </c>
      <c r="D143" s="24" t="s">
        <v>182</v>
      </c>
      <c r="E143" s="24" t="s">
        <v>185</v>
      </c>
      <c r="F143" s="24">
        <v>9</v>
      </c>
      <c r="G143" s="24">
        <v>1</v>
      </c>
      <c r="H143" s="6">
        <v>1</v>
      </c>
      <c r="I143" s="24">
        <v>2001.9</v>
      </c>
      <c r="J143" s="24" t="s">
        <v>228</v>
      </c>
      <c r="K143" s="24" t="s">
        <v>229</v>
      </c>
      <c r="L143" s="24">
        <v>92</v>
      </c>
      <c r="M143" s="108">
        <v>2383923.32</v>
      </c>
      <c r="N143" s="108">
        <v>66534.3</v>
      </c>
      <c r="O143" s="108">
        <f>#N/A</f>
        <v>715176.9959999999</v>
      </c>
      <c r="P143" s="108">
        <f>#N/A</f>
        <v>66534.3</v>
      </c>
      <c r="Q143" s="108">
        <f>#N/A</f>
        <v>556248.7746666666</v>
      </c>
      <c r="R143" s="108">
        <f>#N/A</f>
        <v>556248.7746666666</v>
      </c>
      <c r="S143" s="108">
        <f>#N/A</f>
        <v>556248.7746666666</v>
      </c>
      <c r="T143" s="108">
        <v>43829</v>
      </c>
      <c r="U143" s="24" t="s">
        <v>184</v>
      </c>
      <c r="V143" s="116">
        <f>#N/A</f>
        <v>0</v>
      </c>
      <c r="W143" s="90"/>
    </row>
    <row r="144" spans="1:23" s="20" customFormat="1" ht="18" customHeight="1">
      <c r="A144" s="21">
        <f>#N/A</f>
        <v>95</v>
      </c>
      <c r="B144" s="22" t="s">
        <v>112</v>
      </c>
      <c r="C144" s="23">
        <v>1971</v>
      </c>
      <c r="D144" s="24" t="s">
        <v>182</v>
      </c>
      <c r="E144" s="24" t="s">
        <v>185</v>
      </c>
      <c r="F144" s="24">
        <v>9</v>
      </c>
      <c r="G144" s="24">
        <v>1</v>
      </c>
      <c r="H144" s="6">
        <v>1</v>
      </c>
      <c r="I144" s="24">
        <v>2385.6</v>
      </c>
      <c r="J144" s="24">
        <v>2012</v>
      </c>
      <c r="K144" s="24">
        <v>1979.6</v>
      </c>
      <c r="L144" s="24">
        <v>89</v>
      </c>
      <c r="M144" s="108">
        <v>2383923.32</v>
      </c>
      <c r="N144" s="108">
        <v>66534.3</v>
      </c>
      <c r="O144" s="108">
        <f>#N/A</f>
        <v>715176.9959999999</v>
      </c>
      <c r="P144" s="108">
        <f>#N/A</f>
        <v>66534.3</v>
      </c>
      <c r="Q144" s="108">
        <f>#N/A</f>
        <v>556248.7746666666</v>
      </c>
      <c r="R144" s="108">
        <f>#N/A</f>
        <v>556248.7746666666</v>
      </c>
      <c r="S144" s="108">
        <f>#N/A</f>
        <v>556248.7746666666</v>
      </c>
      <c r="T144" s="108">
        <v>43829</v>
      </c>
      <c r="U144" s="24" t="s">
        <v>184</v>
      </c>
      <c r="V144" s="116">
        <f>#N/A</f>
        <v>0</v>
      </c>
      <c r="W144" s="90"/>
    </row>
    <row r="145" spans="1:23" s="20" customFormat="1" ht="18" customHeight="1">
      <c r="A145" s="21">
        <f>#N/A</f>
        <v>96</v>
      </c>
      <c r="B145" s="22" t="s">
        <v>113</v>
      </c>
      <c r="C145" s="23">
        <v>1971</v>
      </c>
      <c r="D145" s="24" t="s">
        <v>182</v>
      </c>
      <c r="E145" s="24" t="s">
        <v>230</v>
      </c>
      <c r="F145" s="24">
        <v>9</v>
      </c>
      <c r="G145" s="24">
        <v>1</v>
      </c>
      <c r="H145" s="6">
        <v>1</v>
      </c>
      <c r="I145" s="24">
        <v>2063.3</v>
      </c>
      <c r="J145" s="24">
        <v>2001.6</v>
      </c>
      <c r="K145" s="24">
        <v>1967.2</v>
      </c>
      <c r="L145" s="24">
        <v>109</v>
      </c>
      <c r="M145" s="108">
        <v>3677184.44</v>
      </c>
      <c r="N145" s="108">
        <v>67865.34</v>
      </c>
      <c r="O145" s="108">
        <f>#N/A</f>
        <v>1103155.332</v>
      </c>
      <c r="P145" s="108">
        <f>#N/A</f>
        <v>67865.34</v>
      </c>
      <c r="Q145" s="108">
        <f>#N/A</f>
        <v>858009.7026666667</v>
      </c>
      <c r="R145" s="108">
        <f>#N/A</f>
        <v>858009.7026666667</v>
      </c>
      <c r="S145" s="108">
        <f>#N/A</f>
        <v>858009.7026666667</v>
      </c>
      <c r="T145" s="108">
        <v>43829</v>
      </c>
      <c r="U145" s="24" t="s">
        <v>184</v>
      </c>
      <c r="V145" s="116">
        <f>#N/A</f>
        <v>0</v>
      </c>
      <c r="W145" s="90"/>
    </row>
    <row r="146" spans="1:23" s="20" customFormat="1" ht="18" customHeight="1">
      <c r="A146" s="21">
        <f>#N/A</f>
        <v>97</v>
      </c>
      <c r="B146" s="22" t="s">
        <v>114</v>
      </c>
      <c r="C146" s="23">
        <v>1982</v>
      </c>
      <c r="D146" s="24" t="s">
        <v>182</v>
      </c>
      <c r="E146" s="24" t="s">
        <v>185</v>
      </c>
      <c r="F146" s="24">
        <v>9</v>
      </c>
      <c r="G146" s="24">
        <v>1</v>
      </c>
      <c r="H146" s="6">
        <v>2</v>
      </c>
      <c r="I146" s="24">
        <v>7091.7</v>
      </c>
      <c r="J146" s="24">
        <v>5405.9</v>
      </c>
      <c r="K146" s="24">
        <v>4116.5</v>
      </c>
      <c r="L146" s="24">
        <v>255</v>
      </c>
      <c r="M146" s="108">
        <v>4224766.98</v>
      </c>
      <c r="N146" s="108">
        <v>113268.2</v>
      </c>
      <c r="O146" s="108">
        <f>#N/A</f>
        <v>1267430.094</v>
      </c>
      <c r="P146" s="108">
        <f>#N/A</f>
        <v>113268.2</v>
      </c>
      <c r="Q146" s="108">
        <f>#N/A</f>
        <v>985778.9620000002</v>
      </c>
      <c r="R146" s="108">
        <f>#N/A</f>
        <v>985778.9620000002</v>
      </c>
      <c r="S146" s="108">
        <f>#N/A</f>
        <v>985778.9620000002</v>
      </c>
      <c r="T146" s="108">
        <v>43829</v>
      </c>
      <c r="U146" s="24" t="s">
        <v>184</v>
      </c>
      <c r="V146" s="116">
        <f>#N/A</f>
        <v>0</v>
      </c>
      <c r="W146" s="90"/>
    </row>
    <row r="147" spans="1:23" s="20" customFormat="1" ht="18" customHeight="1">
      <c r="A147" s="21">
        <f>#N/A</f>
        <v>98</v>
      </c>
      <c r="B147" s="22" t="s">
        <v>115</v>
      </c>
      <c r="C147" s="23">
        <v>1972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2296.8</v>
      </c>
      <c r="J147" s="24">
        <v>1932.4</v>
      </c>
      <c r="K147" s="24">
        <v>1815.3</v>
      </c>
      <c r="L147" s="24">
        <v>82</v>
      </c>
      <c r="M147" s="108">
        <v>2383923.32</v>
      </c>
      <c r="N147" s="108">
        <v>67865.34</v>
      </c>
      <c r="O147" s="108">
        <f>#N/A</f>
        <v>715176.9959999999</v>
      </c>
      <c r="P147" s="108">
        <f>#N/A</f>
        <v>67865.34</v>
      </c>
      <c r="Q147" s="108">
        <f>#N/A</f>
        <v>556248.7746666666</v>
      </c>
      <c r="R147" s="108">
        <f>#N/A</f>
        <v>556248.7746666666</v>
      </c>
      <c r="S147" s="108">
        <f>#N/A</f>
        <v>556248.7746666666</v>
      </c>
      <c r="T147" s="108">
        <v>43829</v>
      </c>
      <c r="U147" s="24" t="s">
        <v>184</v>
      </c>
      <c r="V147" s="116">
        <f>#N/A</f>
        <v>0</v>
      </c>
      <c r="W147" s="90"/>
    </row>
    <row r="148" spans="1:23" s="20" customFormat="1" ht="18" customHeight="1">
      <c r="A148" s="21">
        <f>#N/A</f>
        <v>99</v>
      </c>
      <c r="B148" s="22" t="s">
        <v>116</v>
      </c>
      <c r="C148" s="23">
        <v>1972</v>
      </c>
      <c r="D148" s="24">
        <v>2010</v>
      </c>
      <c r="E148" s="24" t="s">
        <v>185</v>
      </c>
      <c r="F148" s="24">
        <v>14</v>
      </c>
      <c r="G148" s="24">
        <v>1</v>
      </c>
      <c r="H148" s="6">
        <v>1</v>
      </c>
      <c r="I148" s="24">
        <v>4351</v>
      </c>
      <c r="J148" s="24">
        <v>4351</v>
      </c>
      <c r="K148" s="24" t="s">
        <v>235</v>
      </c>
      <c r="L148" s="24">
        <v>209</v>
      </c>
      <c r="M148" s="108">
        <v>3291723.28</v>
      </c>
      <c r="N148" s="108">
        <v>81904.98</v>
      </c>
      <c r="O148" s="108">
        <f>#N/A</f>
        <v>987516.9839999999</v>
      </c>
      <c r="P148" s="108">
        <f>#N/A</f>
        <v>81904.98</v>
      </c>
      <c r="Q148" s="108">
        <f>#N/A</f>
        <v>768068.7653333334</v>
      </c>
      <c r="R148" s="108">
        <f>#N/A</f>
        <v>768068.7653333334</v>
      </c>
      <c r="S148" s="108">
        <f>#N/A</f>
        <v>768068.7653333334</v>
      </c>
      <c r="T148" s="108">
        <v>43829</v>
      </c>
      <c r="U148" s="24" t="s">
        <v>184</v>
      </c>
      <c r="V148" s="116">
        <f>#N/A</f>
        <v>0</v>
      </c>
      <c r="W148" s="90"/>
    </row>
    <row r="149" spans="1:23" s="20" customFormat="1" ht="18" customHeight="1">
      <c r="A149" s="21">
        <f>#N/A</f>
        <v>100</v>
      </c>
      <c r="B149" s="22" t="s">
        <v>117</v>
      </c>
      <c r="C149" s="23">
        <v>1980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1951.3</v>
      </c>
      <c r="J149" s="24">
        <v>1951.3</v>
      </c>
      <c r="K149" s="24">
        <v>1194.6</v>
      </c>
      <c r="L149" s="24">
        <v>92</v>
      </c>
      <c r="M149" s="108">
        <v>2425393.24</v>
      </c>
      <c r="N149" s="108">
        <v>67865.34</v>
      </c>
      <c r="O149" s="108">
        <f>#N/A</f>
        <v>727617.9720000001</v>
      </c>
      <c r="P149" s="108">
        <f>#N/A</f>
        <v>67865.34</v>
      </c>
      <c r="Q149" s="108">
        <f>#N/A</f>
        <v>565925.0893333334</v>
      </c>
      <c r="R149" s="108">
        <f>#N/A</f>
        <v>565925.0893333334</v>
      </c>
      <c r="S149" s="108">
        <f>#N/A</f>
        <v>565925.0893333334</v>
      </c>
      <c r="T149" s="108">
        <v>43829</v>
      </c>
      <c r="U149" s="24" t="s">
        <v>184</v>
      </c>
      <c r="V149" s="116">
        <f>#N/A</f>
        <v>0</v>
      </c>
      <c r="W149" s="90"/>
    </row>
    <row r="150" spans="1:23" s="20" customFormat="1" ht="18" customHeight="1">
      <c r="A150" s="21">
        <f>#N/A</f>
        <v>101</v>
      </c>
      <c r="B150" s="22" t="s">
        <v>118</v>
      </c>
      <c r="C150" s="23">
        <v>1980</v>
      </c>
      <c r="D150" s="24" t="s">
        <v>182</v>
      </c>
      <c r="E150" s="24" t="s">
        <v>223</v>
      </c>
      <c r="F150" s="24">
        <v>9</v>
      </c>
      <c r="G150" s="24">
        <v>1</v>
      </c>
      <c r="H150" s="6">
        <v>1</v>
      </c>
      <c r="I150" s="24">
        <v>1972.7</v>
      </c>
      <c r="J150" s="24">
        <v>1972.7</v>
      </c>
      <c r="K150" s="24">
        <v>1209.8</v>
      </c>
      <c r="L150" s="24">
        <v>83</v>
      </c>
      <c r="M150" s="108">
        <v>2425393.24</v>
      </c>
      <c r="N150" s="108">
        <v>67865.34</v>
      </c>
      <c r="O150" s="108">
        <f>#N/A</f>
        <v>727617.9720000001</v>
      </c>
      <c r="P150" s="108">
        <f>#N/A</f>
        <v>67865.34</v>
      </c>
      <c r="Q150" s="108">
        <f>#N/A</f>
        <v>565925.0893333334</v>
      </c>
      <c r="R150" s="108">
        <f>#N/A</f>
        <v>565925.0893333334</v>
      </c>
      <c r="S150" s="108">
        <f>#N/A</f>
        <v>565925.0893333334</v>
      </c>
      <c r="T150" s="108">
        <v>43829</v>
      </c>
      <c r="U150" s="24" t="s">
        <v>184</v>
      </c>
      <c r="V150" s="116">
        <f>#N/A</f>
        <v>0</v>
      </c>
      <c r="W150" s="90"/>
    </row>
    <row r="151" spans="1:23" s="20" customFormat="1" ht="18" customHeight="1">
      <c r="A151" s="21">
        <f>#N/A</f>
        <v>102</v>
      </c>
      <c r="B151" s="22" t="s">
        <v>119</v>
      </c>
      <c r="C151" s="23">
        <v>1981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1977.1</v>
      </c>
      <c r="J151" s="24">
        <v>1977.1</v>
      </c>
      <c r="K151" s="24">
        <v>1197.5</v>
      </c>
      <c r="L151" s="24">
        <v>100</v>
      </c>
      <c r="M151" s="108">
        <v>2425393.24</v>
      </c>
      <c r="N151" s="108">
        <v>67865.34</v>
      </c>
      <c r="O151" s="108">
        <f>#N/A</f>
        <v>727617.9720000001</v>
      </c>
      <c r="P151" s="108">
        <f>#N/A</f>
        <v>67865.34</v>
      </c>
      <c r="Q151" s="108">
        <f>#N/A</f>
        <v>565925.0893333334</v>
      </c>
      <c r="R151" s="108">
        <f>#N/A</f>
        <v>565925.0893333334</v>
      </c>
      <c r="S151" s="108">
        <f>#N/A</f>
        <v>565925.0893333334</v>
      </c>
      <c r="T151" s="108">
        <v>43829</v>
      </c>
      <c r="U151" s="24" t="s">
        <v>184</v>
      </c>
      <c r="V151" s="116">
        <f>#N/A</f>
        <v>0</v>
      </c>
      <c r="W151" s="90"/>
    </row>
    <row r="152" spans="1:23" s="20" customFormat="1" ht="18" customHeight="1">
      <c r="A152" s="21">
        <f>#N/A</f>
        <v>103</v>
      </c>
      <c r="B152" s="22" t="s">
        <v>120</v>
      </c>
      <c r="C152" s="23">
        <v>1981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1754.2</v>
      </c>
      <c r="J152" s="24">
        <v>1754.2</v>
      </c>
      <c r="K152" s="24">
        <v>1064.9</v>
      </c>
      <c r="L152" s="24">
        <v>77</v>
      </c>
      <c r="M152" s="108">
        <v>2425393.24</v>
      </c>
      <c r="N152" s="108">
        <v>67865.34</v>
      </c>
      <c r="O152" s="108">
        <f>#N/A</f>
        <v>727617.9720000001</v>
      </c>
      <c r="P152" s="108">
        <f>#N/A</f>
        <v>67865.34</v>
      </c>
      <c r="Q152" s="108">
        <f>#N/A</f>
        <v>565925.0893333334</v>
      </c>
      <c r="R152" s="108">
        <f>#N/A</f>
        <v>565925.0893333334</v>
      </c>
      <c r="S152" s="108">
        <f>#N/A</f>
        <v>565925.0893333334</v>
      </c>
      <c r="T152" s="108">
        <v>43829</v>
      </c>
      <c r="U152" s="24" t="s">
        <v>184</v>
      </c>
      <c r="V152" s="116">
        <f>#N/A</f>
        <v>0</v>
      </c>
      <c r="W152" s="90"/>
    </row>
    <row r="153" spans="1:23" s="20" customFormat="1" ht="18" customHeight="1">
      <c r="A153" s="21">
        <f>#N/A</f>
        <v>104</v>
      </c>
      <c r="B153" s="22" t="s">
        <v>121</v>
      </c>
      <c r="C153" s="23">
        <v>1982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1763.9</v>
      </c>
      <c r="J153" s="24">
        <v>1763.9</v>
      </c>
      <c r="K153" s="24">
        <v>1073.1</v>
      </c>
      <c r="L153" s="24">
        <v>92</v>
      </c>
      <c r="M153" s="108">
        <v>2425393.24</v>
      </c>
      <c r="N153" s="108">
        <v>67865.34</v>
      </c>
      <c r="O153" s="108">
        <f>#N/A</f>
        <v>727617.9720000001</v>
      </c>
      <c r="P153" s="108">
        <f>#N/A</f>
        <v>67865.34</v>
      </c>
      <c r="Q153" s="108">
        <f>#N/A</f>
        <v>565925.0893333334</v>
      </c>
      <c r="R153" s="108">
        <f>#N/A</f>
        <v>565925.0893333334</v>
      </c>
      <c r="S153" s="108">
        <f>#N/A</f>
        <v>565925.0893333334</v>
      </c>
      <c r="T153" s="108">
        <v>43829</v>
      </c>
      <c r="U153" s="24" t="s">
        <v>184</v>
      </c>
      <c r="V153" s="116">
        <f>#N/A</f>
        <v>0</v>
      </c>
      <c r="W153" s="90"/>
    </row>
    <row r="154" spans="1:23" s="20" customFormat="1" ht="18" customHeight="1">
      <c r="A154" s="21">
        <f>#N/A</f>
        <v>105</v>
      </c>
      <c r="B154" s="22" t="s">
        <v>122</v>
      </c>
      <c r="C154" s="23">
        <v>1982</v>
      </c>
      <c r="D154" s="24" t="s">
        <v>182</v>
      </c>
      <c r="E154" s="24" t="s">
        <v>223</v>
      </c>
      <c r="F154" s="24">
        <v>9</v>
      </c>
      <c r="G154" s="24">
        <v>1</v>
      </c>
      <c r="H154" s="6">
        <v>1</v>
      </c>
      <c r="I154" s="24">
        <v>1985.6</v>
      </c>
      <c r="J154" s="24">
        <v>1985.6</v>
      </c>
      <c r="K154" s="24">
        <v>1212.4</v>
      </c>
      <c r="L154" s="24">
        <v>73</v>
      </c>
      <c r="M154" s="108">
        <v>2430984.08</v>
      </c>
      <c r="N154" s="108">
        <v>67865.34</v>
      </c>
      <c r="O154" s="108">
        <f>#N/A</f>
        <v>729295.224</v>
      </c>
      <c r="P154" s="108">
        <f>#N/A</f>
        <v>67865.34</v>
      </c>
      <c r="Q154" s="108">
        <f>#N/A</f>
        <v>567229.6186666667</v>
      </c>
      <c r="R154" s="108">
        <f>#N/A</f>
        <v>567229.6186666667</v>
      </c>
      <c r="S154" s="108">
        <f>#N/A</f>
        <v>567229.6186666667</v>
      </c>
      <c r="T154" s="108">
        <v>43829</v>
      </c>
      <c r="U154" s="24" t="s">
        <v>184</v>
      </c>
      <c r="V154" s="116">
        <f>#N/A</f>
        <v>0</v>
      </c>
      <c r="W154" s="90"/>
    </row>
    <row r="155" spans="1:23" s="20" customFormat="1" ht="18" customHeight="1">
      <c r="A155" s="21">
        <f>#N/A</f>
        <v>106</v>
      </c>
      <c r="B155" s="22" t="s">
        <v>123</v>
      </c>
      <c r="C155" s="23">
        <v>1982</v>
      </c>
      <c r="D155" s="24" t="s">
        <v>182</v>
      </c>
      <c r="E155" s="24" t="s">
        <v>223</v>
      </c>
      <c r="F155" s="24">
        <v>9</v>
      </c>
      <c r="G155" s="24">
        <v>1</v>
      </c>
      <c r="H155" s="6">
        <v>1</v>
      </c>
      <c r="I155" s="24">
        <v>1965.4</v>
      </c>
      <c r="J155" s="24">
        <v>1965.4</v>
      </c>
      <c r="K155" s="24">
        <v>1208.4</v>
      </c>
      <c r="L155" s="24">
        <v>89</v>
      </c>
      <c r="M155" s="108">
        <v>2430984.08</v>
      </c>
      <c r="N155" s="108">
        <v>67865.34</v>
      </c>
      <c r="O155" s="108">
        <f>#N/A</f>
        <v>729295.224</v>
      </c>
      <c r="P155" s="108">
        <f>#N/A</f>
        <v>67865.34</v>
      </c>
      <c r="Q155" s="108">
        <f>#N/A</f>
        <v>567229.6186666667</v>
      </c>
      <c r="R155" s="108">
        <f>#N/A</f>
        <v>567229.6186666667</v>
      </c>
      <c r="S155" s="108">
        <f>#N/A</f>
        <v>567229.6186666667</v>
      </c>
      <c r="T155" s="108">
        <v>43829</v>
      </c>
      <c r="U155" s="24" t="s">
        <v>184</v>
      </c>
      <c r="V155" s="116">
        <f>#N/A</f>
        <v>0</v>
      </c>
      <c r="W155" s="90"/>
    </row>
    <row r="156" spans="1:23" s="20" customFormat="1" ht="18" customHeight="1">
      <c r="A156" s="21">
        <f>#N/A</f>
        <v>107</v>
      </c>
      <c r="B156" s="22" t="s">
        <v>124</v>
      </c>
      <c r="C156" s="23">
        <v>1988</v>
      </c>
      <c r="D156" s="24" t="s">
        <v>182</v>
      </c>
      <c r="E156" s="24" t="s">
        <v>185</v>
      </c>
      <c r="F156" s="24">
        <v>9</v>
      </c>
      <c r="G156" s="24">
        <v>3</v>
      </c>
      <c r="H156" s="6">
        <v>3</v>
      </c>
      <c r="I156" s="24">
        <v>5343.7</v>
      </c>
      <c r="J156" s="24" t="s">
        <v>236</v>
      </c>
      <c r="K156" s="24" t="s">
        <v>237</v>
      </c>
      <c r="L156" s="24">
        <v>234</v>
      </c>
      <c r="M156" s="108">
        <v>6822064.98</v>
      </c>
      <c r="N156" s="108">
        <v>192364.78</v>
      </c>
      <c r="O156" s="108">
        <f>#N/A</f>
        <v>2046619.494</v>
      </c>
      <c r="P156" s="108">
        <f>#N/A</f>
        <v>192364.78</v>
      </c>
      <c r="Q156" s="108">
        <f>#N/A</f>
        <v>1591815.1620000002</v>
      </c>
      <c r="R156" s="108">
        <f>#N/A</f>
        <v>1591815.1620000002</v>
      </c>
      <c r="S156" s="108">
        <f>#N/A</f>
        <v>1591815.1620000002</v>
      </c>
      <c r="T156" s="108">
        <v>43829</v>
      </c>
      <c r="U156" s="24" t="s">
        <v>184</v>
      </c>
      <c r="V156" s="116">
        <f>#N/A</f>
        <v>0</v>
      </c>
      <c r="W156" s="90"/>
    </row>
    <row r="157" spans="1:23" s="20" customFormat="1" ht="18" customHeight="1">
      <c r="A157" s="21">
        <f>#N/A</f>
        <v>108</v>
      </c>
      <c r="B157" s="22" t="s">
        <v>125</v>
      </c>
      <c r="C157" s="23">
        <v>1997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1</v>
      </c>
      <c r="I157" s="24">
        <v>2660.6</v>
      </c>
      <c r="J157" s="24" t="s">
        <v>238</v>
      </c>
      <c r="K157" s="24" t="s">
        <v>239</v>
      </c>
      <c r="L157" s="24">
        <v>131</v>
      </c>
      <c r="M157" s="108">
        <v>2369524.96</v>
      </c>
      <c r="N157" s="108">
        <v>67865.34</v>
      </c>
      <c r="O157" s="108">
        <f>#N/A</f>
        <v>710857.488</v>
      </c>
      <c r="P157" s="108">
        <f>#N/A</f>
        <v>67865.34</v>
      </c>
      <c r="Q157" s="108">
        <f>#N/A</f>
        <v>552889.1573333334</v>
      </c>
      <c r="R157" s="108">
        <f>#N/A</f>
        <v>552889.1573333334</v>
      </c>
      <c r="S157" s="108">
        <f>#N/A</f>
        <v>552889.1573333334</v>
      </c>
      <c r="T157" s="108">
        <v>43829</v>
      </c>
      <c r="U157" s="24" t="s">
        <v>184</v>
      </c>
      <c r="V157" s="116">
        <f>#N/A</f>
        <v>0</v>
      </c>
      <c r="W157" s="90"/>
    </row>
    <row r="158" spans="1:23" s="20" customFormat="1" ht="18" customHeight="1">
      <c r="A158" s="21">
        <f>#N/A</f>
        <v>109</v>
      </c>
      <c r="B158" s="22" t="s">
        <v>126</v>
      </c>
      <c r="C158" s="23">
        <v>1988</v>
      </c>
      <c r="D158" s="24" t="s">
        <v>182</v>
      </c>
      <c r="E158" s="24" t="s">
        <v>185</v>
      </c>
      <c r="F158" s="24">
        <v>9</v>
      </c>
      <c r="G158" s="24">
        <v>4</v>
      </c>
      <c r="H158" s="6">
        <v>2</v>
      </c>
      <c r="I158" s="24">
        <v>5034.8</v>
      </c>
      <c r="J158" s="24" t="s">
        <v>240</v>
      </c>
      <c r="K158" s="24" t="s">
        <v>241</v>
      </c>
      <c r="L158" s="24">
        <v>255</v>
      </c>
      <c r="M158" s="108">
        <v>4563732.6</v>
      </c>
      <c r="N158" s="108">
        <v>130115.06</v>
      </c>
      <c r="O158" s="108">
        <f>#N/A</f>
        <v>1369119.78</v>
      </c>
      <c r="P158" s="108">
        <f>#N/A</f>
        <v>130115.06</v>
      </c>
      <c r="Q158" s="108">
        <f>#N/A</f>
        <v>1064870.9399999997</v>
      </c>
      <c r="R158" s="108">
        <f>#N/A</f>
        <v>1064870.9399999997</v>
      </c>
      <c r="S158" s="108">
        <f>#N/A</f>
        <v>1064870.9399999997</v>
      </c>
      <c r="T158" s="108">
        <v>43829</v>
      </c>
      <c r="U158" s="24" t="s">
        <v>184</v>
      </c>
      <c r="V158" s="116">
        <f>#N/A</f>
        <v>0</v>
      </c>
      <c r="W158" s="90"/>
    </row>
    <row r="159" spans="1:23" s="20" customFormat="1" ht="18" customHeight="1">
      <c r="A159" s="21">
        <f>#N/A</f>
        <v>110</v>
      </c>
      <c r="B159" s="22" t="s">
        <v>127</v>
      </c>
      <c r="C159" s="23">
        <v>1987</v>
      </c>
      <c r="D159" s="24" t="s">
        <v>182</v>
      </c>
      <c r="E159" s="24" t="s">
        <v>185</v>
      </c>
      <c r="F159" s="24">
        <v>9</v>
      </c>
      <c r="G159" s="24">
        <v>1</v>
      </c>
      <c r="H159" s="6">
        <v>1</v>
      </c>
      <c r="I159" s="24">
        <v>1784</v>
      </c>
      <c r="J159" s="24">
        <v>1784</v>
      </c>
      <c r="K159" s="24" t="s">
        <v>242</v>
      </c>
      <c r="L159" s="24">
        <v>89</v>
      </c>
      <c r="M159" s="108">
        <v>2414533.7</v>
      </c>
      <c r="N159" s="108">
        <v>67865.34</v>
      </c>
      <c r="O159" s="108">
        <f>#N/A</f>
        <v>724360.11</v>
      </c>
      <c r="P159" s="108">
        <f>#N/A</f>
        <v>67865.34</v>
      </c>
      <c r="Q159" s="108">
        <f>#N/A</f>
        <v>563391.1966666668</v>
      </c>
      <c r="R159" s="108">
        <f>#N/A</f>
        <v>563391.1966666668</v>
      </c>
      <c r="S159" s="108">
        <f>#N/A</f>
        <v>563391.1966666668</v>
      </c>
      <c r="T159" s="108">
        <v>43829</v>
      </c>
      <c r="U159" s="24" t="s">
        <v>184</v>
      </c>
      <c r="V159" s="116">
        <f>#N/A</f>
        <v>0</v>
      </c>
      <c r="W159" s="90"/>
    </row>
    <row r="160" spans="1:23" s="20" customFormat="1" ht="18" customHeight="1">
      <c r="A160" s="21">
        <f>#N/A</f>
        <v>111</v>
      </c>
      <c r="B160" s="22" t="s">
        <v>128</v>
      </c>
      <c r="C160" s="23">
        <v>1988</v>
      </c>
      <c r="D160" s="24" t="s">
        <v>182</v>
      </c>
      <c r="E160" s="24" t="s">
        <v>185</v>
      </c>
      <c r="F160" s="24">
        <v>9</v>
      </c>
      <c r="G160" s="24">
        <v>1</v>
      </c>
      <c r="H160" s="6">
        <v>1</v>
      </c>
      <c r="I160" s="24">
        <v>2350.9</v>
      </c>
      <c r="J160" s="24" t="s">
        <v>243</v>
      </c>
      <c r="K160" s="24" t="s">
        <v>244</v>
      </c>
      <c r="L160" s="24">
        <v>91</v>
      </c>
      <c r="M160" s="108">
        <v>2420214.22</v>
      </c>
      <c r="N160" s="108">
        <v>67865.34</v>
      </c>
      <c r="O160" s="108">
        <f>#N/A</f>
        <v>726064.2660000001</v>
      </c>
      <c r="P160" s="108">
        <f>#N/A</f>
        <v>67865.34</v>
      </c>
      <c r="Q160" s="108">
        <f>#N/A</f>
        <v>564716.6513333333</v>
      </c>
      <c r="R160" s="108">
        <f>#N/A</f>
        <v>564716.6513333333</v>
      </c>
      <c r="S160" s="108">
        <f>#N/A</f>
        <v>564716.6513333333</v>
      </c>
      <c r="T160" s="108">
        <v>43829</v>
      </c>
      <c r="U160" s="24" t="s">
        <v>184</v>
      </c>
      <c r="V160" s="116">
        <f>#N/A</f>
        <v>0</v>
      </c>
      <c r="W160" s="90"/>
    </row>
    <row r="161" spans="1:23" s="20" customFormat="1" ht="18" customHeight="1">
      <c r="A161" s="21">
        <f>#N/A</f>
        <v>112</v>
      </c>
      <c r="B161" s="22" t="s">
        <v>129</v>
      </c>
      <c r="C161" s="23">
        <v>1988</v>
      </c>
      <c r="D161" s="24" t="s">
        <v>182</v>
      </c>
      <c r="E161" s="24" t="s">
        <v>185</v>
      </c>
      <c r="F161" s="24">
        <v>9</v>
      </c>
      <c r="G161" s="24">
        <v>4</v>
      </c>
      <c r="H161" s="6">
        <v>2</v>
      </c>
      <c r="I161" s="24">
        <v>4993</v>
      </c>
      <c r="J161" s="24">
        <v>4993</v>
      </c>
      <c r="K161" s="24" t="s">
        <v>245</v>
      </c>
      <c r="L161" s="24">
        <v>236</v>
      </c>
      <c r="M161" s="108">
        <v>4556806</v>
      </c>
      <c r="N161" s="108">
        <v>130115.06</v>
      </c>
      <c r="O161" s="108">
        <f>#N/A</f>
        <v>1367041.8</v>
      </c>
      <c r="P161" s="108">
        <f>#N/A</f>
        <v>130115.06</v>
      </c>
      <c r="Q161" s="108">
        <f>#N/A</f>
        <v>1063254.7333333334</v>
      </c>
      <c r="R161" s="108">
        <f>#N/A</f>
        <v>1063254.7333333334</v>
      </c>
      <c r="S161" s="108">
        <f>#N/A</f>
        <v>1063254.7333333334</v>
      </c>
      <c r="T161" s="108">
        <v>43829</v>
      </c>
      <c r="U161" s="24" t="s">
        <v>184</v>
      </c>
      <c r="V161" s="116">
        <f>#N/A</f>
        <v>0</v>
      </c>
      <c r="W161" s="90"/>
    </row>
    <row r="162" spans="1:23" s="20" customFormat="1" ht="18" customHeight="1">
      <c r="A162" s="21">
        <f>#N/A</f>
        <v>113</v>
      </c>
      <c r="B162" s="22" t="s">
        <v>130</v>
      </c>
      <c r="C162" s="23">
        <v>1990</v>
      </c>
      <c r="D162" s="24" t="s">
        <v>182</v>
      </c>
      <c r="E162" s="24" t="s">
        <v>185</v>
      </c>
      <c r="F162" s="24">
        <v>9</v>
      </c>
      <c r="G162" s="24">
        <v>1</v>
      </c>
      <c r="H162" s="6">
        <v>1</v>
      </c>
      <c r="I162" s="24">
        <v>3030.5</v>
      </c>
      <c r="J162" s="24" t="s">
        <v>246</v>
      </c>
      <c r="K162" s="24" t="s">
        <v>247</v>
      </c>
      <c r="L162" s="24">
        <v>136</v>
      </c>
      <c r="M162" s="108">
        <v>2369524.96</v>
      </c>
      <c r="N162" s="108">
        <v>67865.34</v>
      </c>
      <c r="O162" s="108">
        <f>#N/A</f>
        <v>710857.488</v>
      </c>
      <c r="P162" s="108">
        <f>#N/A</f>
        <v>67865.34</v>
      </c>
      <c r="Q162" s="108">
        <f>#N/A</f>
        <v>552889.1573333334</v>
      </c>
      <c r="R162" s="108">
        <f>#N/A</f>
        <v>552889.1573333334</v>
      </c>
      <c r="S162" s="108">
        <f>#N/A</f>
        <v>552889.1573333334</v>
      </c>
      <c r="T162" s="108">
        <v>43829</v>
      </c>
      <c r="U162" s="24" t="s">
        <v>184</v>
      </c>
      <c r="V162" s="116">
        <f>#N/A</f>
        <v>0</v>
      </c>
      <c r="W162" s="90"/>
    </row>
    <row r="163" spans="1:23" s="20" customFormat="1" ht="18" customHeight="1">
      <c r="A163" s="21">
        <f>#N/A</f>
        <v>114</v>
      </c>
      <c r="B163" s="22" t="s">
        <v>131</v>
      </c>
      <c r="C163" s="23">
        <v>1990</v>
      </c>
      <c r="D163" s="24" t="s">
        <v>182</v>
      </c>
      <c r="E163" s="24" t="s">
        <v>185</v>
      </c>
      <c r="F163" s="24">
        <v>7</v>
      </c>
      <c r="G163" s="24">
        <v>9</v>
      </c>
      <c r="H163" s="6">
        <v>6</v>
      </c>
      <c r="I163" s="24">
        <v>10389.5</v>
      </c>
      <c r="J163" s="24" t="s">
        <v>248</v>
      </c>
      <c r="K163" s="24" t="s">
        <v>249</v>
      </c>
      <c r="L163" s="24">
        <v>514</v>
      </c>
      <c r="M163" s="108">
        <v>13137762.459999999</v>
      </c>
      <c r="N163" s="108">
        <v>373498.31999999995</v>
      </c>
      <c r="O163" s="108">
        <f>#N/A</f>
        <v>3941328.7379999994</v>
      </c>
      <c r="P163" s="108">
        <f>#N/A</f>
        <v>373498.31999999995</v>
      </c>
      <c r="Q163" s="108">
        <f>#N/A</f>
        <v>3065477.907333333</v>
      </c>
      <c r="R163" s="108">
        <f>#N/A</f>
        <v>3065477.907333333</v>
      </c>
      <c r="S163" s="108">
        <f>#N/A</f>
        <v>3065477.907333333</v>
      </c>
      <c r="T163" s="108">
        <v>43829</v>
      </c>
      <c r="U163" s="24" t="s">
        <v>184</v>
      </c>
      <c r="V163" s="116">
        <f>#N/A</f>
        <v>0</v>
      </c>
      <c r="W163" s="90"/>
    </row>
    <row r="164" spans="1:23" s="20" customFormat="1" ht="18" customHeight="1">
      <c r="A164" s="21">
        <f>#N/A</f>
        <v>115</v>
      </c>
      <c r="B164" s="22" t="s">
        <v>132</v>
      </c>
      <c r="C164" s="23">
        <v>1981</v>
      </c>
      <c r="D164" s="24" t="s">
        <v>182</v>
      </c>
      <c r="E164" s="24" t="s">
        <v>227</v>
      </c>
      <c r="F164" s="24">
        <v>9</v>
      </c>
      <c r="G164" s="24">
        <v>7</v>
      </c>
      <c r="H164" s="6">
        <v>7</v>
      </c>
      <c r="I164" s="24">
        <v>13160.1</v>
      </c>
      <c r="J164" s="24">
        <v>13160.1</v>
      </c>
      <c r="K164" s="24">
        <v>8935.7</v>
      </c>
      <c r="L164" s="24">
        <v>683</v>
      </c>
      <c r="M164" s="108">
        <v>16628701.6</v>
      </c>
      <c r="N164" s="108">
        <v>475057.3799999999</v>
      </c>
      <c r="O164" s="108">
        <f>#N/A</f>
        <v>4988610.48</v>
      </c>
      <c r="P164" s="108">
        <f>#N/A</f>
        <v>475057.3799999999</v>
      </c>
      <c r="Q164" s="108">
        <f>#N/A</f>
        <v>3880030.373333333</v>
      </c>
      <c r="R164" s="108">
        <f>#N/A</f>
        <v>3880030.373333333</v>
      </c>
      <c r="S164" s="108">
        <f>#N/A</f>
        <v>3880030.373333333</v>
      </c>
      <c r="T164" s="108">
        <v>43829</v>
      </c>
      <c r="U164" s="24" t="s">
        <v>184</v>
      </c>
      <c r="V164" s="116">
        <f>#N/A</f>
        <v>0</v>
      </c>
      <c r="W164" s="90"/>
    </row>
    <row r="165" spans="1:23" s="20" customFormat="1" ht="18" customHeight="1">
      <c r="A165" s="21">
        <f>#N/A</f>
        <v>116</v>
      </c>
      <c r="B165" s="22" t="s">
        <v>133</v>
      </c>
      <c r="C165" s="23">
        <v>1978</v>
      </c>
      <c r="D165" s="24" t="s">
        <v>182</v>
      </c>
      <c r="E165" s="24" t="s">
        <v>227</v>
      </c>
      <c r="F165" s="24">
        <v>9</v>
      </c>
      <c r="G165" s="24">
        <v>6</v>
      </c>
      <c r="H165" s="6">
        <v>6</v>
      </c>
      <c r="I165" s="24">
        <v>11191.5</v>
      </c>
      <c r="J165" s="24">
        <v>11191.5</v>
      </c>
      <c r="K165" s="24">
        <v>7593.5</v>
      </c>
      <c r="L165" s="24">
        <v>564</v>
      </c>
      <c r="M165" s="108">
        <v>14104556.52</v>
      </c>
      <c r="N165" s="108">
        <v>407192.0399999999</v>
      </c>
      <c r="O165" s="108">
        <f>#N/A</f>
        <v>4231366.955999999</v>
      </c>
      <c r="P165" s="108">
        <f>#N/A</f>
        <v>407192.0399999999</v>
      </c>
      <c r="Q165" s="108">
        <f>#N/A</f>
        <v>3291063.1879999996</v>
      </c>
      <c r="R165" s="108">
        <f>#N/A</f>
        <v>3291063.1879999996</v>
      </c>
      <c r="S165" s="108">
        <f>#N/A</f>
        <v>3291063.1879999996</v>
      </c>
      <c r="T165" s="108">
        <v>43829</v>
      </c>
      <c r="U165" s="24" t="s">
        <v>184</v>
      </c>
      <c r="V165" s="116">
        <f>#N/A</f>
        <v>0</v>
      </c>
      <c r="W165" s="90"/>
    </row>
    <row r="166" spans="1:23" s="20" customFormat="1" ht="18" customHeight="1">
      <c r="A166" s="21">
        <f>#N/A</f>
        <v>117</v>
      </c>
      <c r="B166" s="22" t="s">
        <v>134</v>
      </c>
      <c r="C166" s="23">
        <v>1973</v>
      </c>
      <c r="D166" s="24" t="s">
        <v>182</v>
      </c>
      <c r="E166" s="24" t="s">
        <v>227</v>
      </c>
      <c r="F166" s="24">
        <v>9</v>
      </c>
      <c r="G166" s="24">
        <v>5</v>
      </c>
      <c r="H166" s="6">
        <v>5</v>
      </c>
      <c r="I166" s="24">
        <v>9650.6</v>
      </c>
      <c r="J166" s="24">
        <v>9650.6</v>
      </c>
      <c r="K166" s="24">
        <v>6460.8</v>
      </c>
      <c r="L166" s="24">
        <v>414</v>
      </c>
      <c r="M166" s="108">
        <v>10874314.780000001</v>
      </c>
      <c r="N166" s="108">
        <v>332671.5</v>
      </c>
      <c r="O166" s="108">
        <f>#N/A</f>
        <v>3262294.4340000004</v>
      </c>
      <c r="P166" s="108">
        <f>#N/A</f>
        <v>332671.5</v>
      </c>
      <c r="Q166" s="108">
        <f>#N/A</f>
        <v>2537340.1153333336</v>
      </c>
      <c r="R166" s="108">
        <f>#N/A</f>
        <v>2537340.1153333336</v>
      </c>
      <c r="S166" s="108">
        <f>#N/A</f>
        <v>2537340.1153333336</v>
      </c>
      <c r="T166" s="108">
        <v>43829</v>
      </c>
      <c r="U166" s="24" t="s">
        <v>184</v>
      </c>
      <c r="V166" s="116">
        <f>#N/A</f>
        <v>0</v>
      </c>
      <c r="W166" s="90"/>
    </row>
    <row r="167" spans="1:23" s="20" customFormat="1" ht="18" customHeight="1">
      <c r="A167" s="21">
        <f>#N/A</f>
        <v>118</v>
      </c>
      <c r="B167" s="22" t="s">
        <v>135</v>
      </c>
      <c r="C167" s="23">
        <v>1984</v>
      </c>
      <c r="D167" s="24" t="s">
        <v>182</v>
      </c>
      <c r="E167" s="24" t="s">
        <v>227</v>
      </c>
      <c r="F167" s="24">
        <v>9</v>
      </c>
      <c r="G167" s="24">
        <v>2</v>
      </c>
      <c r="H167" s="6">
        <v>2</v>
      </c>
      <c r="I167" s="24">
        <v>3567.6</v>
      </c>
      <c r="J167" s="24">
        <v>3567.6</v>
      </c>
      <c r="K167" s="24">
        <v>2209.5</v>
      </c>
      <c r="L167" s="24">
        <v>175</v>
      </c>
      <c r="M167" s="108">
        <v>4340391.640000001</v>
      </c>
      <c r="N167" s="108">
        <v>133068.6</v>
      </c>
      <c r="O167" s="108">
        <f>#N/A</f>
        <v>1302117.492</v>
      </c>
      <c r="P167" s="108">
        <f>#N/A</f>
        <v>133068.6</v>
      </c>
      <c r="Q167" s="108">
        <f>#N/A</f>
        <v>1012758.0493333335</v>
      </c>
      <c r="R167" s="108">
        <f>#N/A</f>
        <v>1012758.0493333335</v>
      </c>
      <c r="S167" s="108">
        <f>#N/A</f>
        <v>1012758.0493333335</v>
      </c>
      <c r="T167" s="108">
        <v>43829</v>
      </c>
      <c r="U167" s="24" t="s">
        <v>184</v>
      </c>
      <c r="V167" s="116">
        <f>#N/A</f>
        <v>0</v>
      </c>
      <c r="W167" s="90"/>
    </row>
    <row r="168" spans="1:23" s="20" customFormat="1" ht="18" customHeight="1">
      <c r="A168" s="21">
        <f>#N/A</f>
        <v>119</v>
      </c>
      <c r="B168" s="22" t="s">
        <v>136</v>
      </c>
      <c r="C168" s="23">
        <v>1985</v>
      </c>
      <c r="D168" s="24" t="s">
        <v>182</v>
      </c>
      <c r="E168" s="24" t="s">
        <v>227</v>
      </c>
      <c r="F168" s="24">
        <v>9</v>
      </c>
      <c r="G168" s="24">
        <v>5</v>
      </c>
      <c r="H168" s="6">
        <v>5</v>
      </c>
      <c r="I168" s="24">
        <v>8893.8</v>
      </c>
      <c r="J168" s="24">
        <v>8893.8</v>
      </c>
      <c r="K168" s="24">
        <v>5492.7</v>
      </c>
      <c r="L168" s="24">
        <v>468</v>
      </c>
      <c r="M168" s="108">
        <v>10872495.22</v>
      </c>
      <c r="N168" s="108">
        <v>332671.5</v>
      </c>
      <c r="O168" s="108">
        <f>#N/A</f>
        <v>3261748.566</v>
      </c>
      <c r="P168" s="108">
        <f>#N/A</f>
        <v>332671.5</v>
      </c>
      <c r="Q168" s="108">
        <f>#N/A</f>
        <v>2536915.551333334</v>
      </c>
      <c r="R168" s="108">
        <f>#N/A</f>
        <v>2536915.551333334</v>
      </c>
      <c r="S168" s="108">
        <f>#N/A</f>
        <v>2536915.551333334</v>
      </c>
      <c r="T168" s="108">
        <v>43829</v>
      </c>
      <c r="U168" s="24" t="s">
        <v>184</v>
      </c>
      <c r="V168" s="116">
        <f>#N/A</f>
        <v>0</v>
      </c>
      <c r="W168" s="90"/>
    </row>
    <row r="169" spans="1:23" s="20" customFormat="1" ht="18" customHeight="1">
      <c r="A169" s="21">
        <f>#N/A</f>
        <v>120</v>
      </c>
      <c r="B169" s="22" t="s">
        <v>137</v>
      </c>
      <c r="C169" s="23">
        <v>1985</v>
      </c>
      <c r="D169" s="24" t="s">
        <v>182</v>
      </c>
      <c r="E169" s="24" t="s">
        <v>227</v>
      </c>
      <c r="F169" s="24">
        <v>9</v>
      </c>
      <c r="G169" s="24">
        <v>3</v>
      </c>
      <c r="H169" s="6">
        <v>3</v>
      </c>
      <c r="I169" s="24">
        <v>5424.3</v>
      </c>
      <c r="J169" s="24">
        <v>5424.3</v>
      </c>
      <c r="K169" s="24">
        <v>3459.6</v>
      </c>
      <c r="L169" s="24">
        <v>297</v>
      </c>
      <c r="M169" s="108">
        <v>6527863.84</v>
      </c>
      <c r="N169" s="108">
        <v>199602.90000000002</v>
      </c>
      <c r="O169" s="108">
        <f>#N/A</f>
        <v>1958359.1519999998</v>
      </c>
      <c r="P169" s="108">
        <f>#N/A</f>
        <v>199602.90000000002</v>
      </c>
      <c r="Q169" s="108">
        <f>#N/A</f>
        <v>1523168.2293333334</v>
      </c>
      <c r="R169" s="108">
        <f>#N/A</f>
        <v>1523168.2293333334</v>
      </c>
      <c r="S169" s="108">
        <f>#N/A</f>
        <v>1523168.2293333334</v>
      </c>
      <c r="T169" s="108">
        <v>43829</v>
      </c>
      <c r="U169" s="24" t="s">
        <v>184</v>
      </c>
      <c r="V169" s="116">
        <f>#N/A</f>
        <v>0</v>
      </c>
      <c r="W169" s="90"/>
    </row>
    <row r="170" spans="1:23" s="20" customFormat="1" ht="18" customHeight="1">
      <c r="A170" s="21">
        <f>#N/A</f>
        <v>121</v>
      </c>
      <c r="B170" s="22" t="s">
        <v>138</v>
      </c>
      <c r="C170" s="23">
        <v>1986</v>
      </c>
      <c r="D170" s="24" t="s">
        <v>182</v>
      </c>
      <c r="E170" s="24" t="s">
        <v>227</v>
      </c>
      <c r="F170" s="24">
        <v>9</v>
      </c>
      <c r="G170" s="24">
        <v>3</v>
      </c>
      <c r="H170" s="6">
        <v>3</v>
      </c>
      <c r="I170" s="24">
        <v>5298.4</v>
      </c>
      <c r="J170" s="24">
        <v>5298.4</v>
      </c>
      <c r="K170" s="24">
        <v>3294.8</v>
      </c>
      <c r="L170" s="24">
        <v>279</v>
      </c>
      <c r="M170" s="108">
        <v>6511496.0600000005</v>
      </c>
      <c r="N170" s="108">
        <v>199602.90000000002</v>
      </c>
      <c r="O170" s="108">
        <f>#N/A</f>
        <v>1953448.8180000002</v>
      </c>
      <c r="P170" s="108">
        <f>#N/A</f>
        <v>199602.90000000002</v>
      </c>
      <c r="Q170" s="108">
        <f>#N/A</f>
        <v>1519349.0806666669</v>
      </c>
      <c r="R170" s="108">
        <f>#N/A</f>
        <v>1519349.0806666669</v>
      </c>
      <c r="S170" s="108">
        <f>#N/A</f>
        <v>1519349.0806666669</v>
      </c>
      <c r="T170" s="108">
        <v>43829</v>
      </c>
      <c r="U170" s="24" t="s">
        <v>184</v>
      </c>
      <c r="V170" s="116">
        <f>#N/A</f>
        <v>0</v>
      </c>
      <c r="W170" s="90"/>
    </row>
    <row r="171" spans="1:23" s="20" customFormat="1" ht="18" customHeight="1">
      <c r="A171" s="21">
        <f>#N/A</f>
        <v>122</v>
      </c>
      <c r="B171" s="22" t="s">
        <v>139</v>
      </c>
      <c r="C171" s="23">
        <v>1987</v>
      </c>
      <c r="D171" s="24" t="s">
        <v>182</v>
      </c>
      <c r="E171" s="24" t="s">
        <v>251</v>
      </c>
      <c r="F171" s="27">
        <v>9</v>
      </c>
      <c r="G171" s="27">
        <v>3</v>
      </c>
      <c r="H171" s="6">
        <v>3</v>
      </c>
      <c r="I171" s="24">
        <v>6286.2</v>
      </c>
      <c r="J171" s="24">
        <v>6286.2</v>
      </c>
      <c r="K171" s="24">
        <v>3897.7</v>
      </c>
      <c r="L171" s="24">
        <v>301</v>
      </c>
      <c r="M171" s="108">
        <v>6518771.9399999995</v>
      </c>
      <c r="N171" s="108">
        <v>199602.90000000002</v>
      </c>
      <c r="O171" s="108">
        <f>#N/A</f>
        <v>1955631.582</v>
      </c>
      <c r="P171" s="108">
        <f>#N/A</f>
        <v>199602.90000000002</v>
      </c>
      <c r="Q171" s="108">
        <f>#N/A</f>
        <v>1521046.7859999996</v>
      </c>
      <c r="R171" s="108">
        <f>#N/A</f>
        <v>1521046.7859999996</v>
      </c>
      <c r="S171" s="108">
        <f>#N/A</f>
        <v>1521046.7859999996</v>
      </c>
      <c r="T171" s="108">
        <v>43829</v>
      </c>
      <c r="U171" s="24" t="s">
        <v>184</v>
      </c>
      <c r="V171" s="116">
        <f>#N/A</f>
        <v>0</v>
      </c>
      <c r="W171" s="90"/>
    </row>
    <row r="172" spans="1:23" s="20" customFormat="1" ht="18" customHeight="1">
      <c r="A172" s="21">
        <f>#N/A</f>
        <v>123</v>
      </c>
      <c r="B172" s="22" t="s">
        <v>140</v>
      </c>
      <c r="C172" s="23">
        <v>1988</v>
      </c>
      <c r="D172" s="24" t="s">
        <v>182</v>
      </c>
      <c r="E172" s="24" t="s">
        <v>227</v>
      </c>
      <c r="F172" s="24">
        <v>9</v>
      </c>
      <c r="G172" s="24">
        <v>2</v>
      </c>
      <c r="H172" s="6">
        <v>2</v>
      </c>
      <c r="I172" s="24">
        <v>4079.6</v>
      </c>
      <c r="J172" s="24">
        <v>4079.6</v>
      </c>
      <c r="K172" s="24">
        <v>2354.4</v>
      </c>
      <c r="L172" s="24">
        <v>155</v>
      </c>
      <c r="M172" s="108">
        <v>4344631.380000001</v>
      </c>
      <c r="N172" s="108">
        <v>133068.6</v>
      </c>
      <c r="O172" s="108">
        <f>#N/A</f>
        <v>1303389.414</v>
      </c>
      <c r="P172" s="108">
        <f>#N/A</f>
        <v>133068.6</v>
      </c>
      <c r="Q172" s="108">
        <f>#N/A</f>
        <v>1013747.3220000003</v>
      </c>
      <c r="R172" s="108">
        <f>#N/A</f>
        <v>1013747.3220000003</v>
      </c>
      <c r="S172" s="108">
        <f>#N/A</f>
        <v>1013747.3220000003</v>
      </c>
      <c r="T172" s="108">
        <v>43829</v>
      </c>
      <c r="U172" s="24" t="s">
        <v>184</v>
      </c>
      <c r="V172" s="116">
        <f>#N/A</f>
        <v>0</v>
      </c>
      <c r="W172" s="90"/>
    </row>
    <row r="173" spans="1:23" s="20" customFormat="1" ht="18" customHeight="1">
      <c r="A173" s="21">
        <f>#N/A</f>
        <v>124</v>
      </c>
      <c r="B173" s="22" t="s">
        <v>141</v>
      </c>
      <c r="C173" s="23">
        <v>1989</v>
      </c>
      <c r="D173" s="24" t="s">
        <v>182</v>
      </c>
      <c r="E173" s="24" t="s">
        <v>227</v>
      </c>
      <c r="F173" s="24">
        <v>9</v>
      </c>
      <c r="G173" s="24">
        <v>2</v>
      </c>
      <c r="H173" s="6">
        <v>2</v>
      </c>
      <c r="I173" s="24">
        <v>3953.6</v>
      </c>
      <c r="J173" s="24">
        <v>3953.6</v>
      </c>
      <c r="K173" s="24">
        <v>2307.6</v>
      </c>
      <c r="L173" s="24">
        <v>183</v>
      </c>
      <c r="M173" s="108">
        <v>4344631.380000001</v>
      </c>
      <c r="N173" s="108">
        <v>133068.6</v>
      </c>
      <c r="O173" s="108">
        <f>#N/A</f>
        <v>1303389.414</v>
      </c>
      <c r="P173" s="108">
        <f>#N/A</f>
        <v>133068.6</v>
      </c>
      <c r="Q173" s="108">
        <f>#N/A</f>
        <v>1013747.3220000003</v>
      </c>
      <c r="R173" s="108">
        <f>#N/A</f>
        <v>1013747.3220000003</v>
      </c>
      <c r="S173" s="108">
        <f>#N/A</f>
        <v>1013747.3220000003</v>
      </c>
      <c r="T173" s="108">
        <v>43829</v>
      </c>
      <c r="U173" s="24" t="s">
        <v>184</v>
      </c>
      <c r="V173" s="116">
        <f>#N/A</f>
        <v>0</v>
      </c>
      <c r="W173" s="90"/>
    </row>
    <row r="174" spans="1:23" s="20" customFormat="1" ht="18" customHeight="1">
      <c r="A174" s="21">
        <f>#N/A</f>
        <v>125</v>
      </c>
      <c r="B174" s="22" t="s">
        <v>142</v>
      </c>
      <c r="C174" s="23">
        <v>1989</v>
      </c>
      <c r="D174" s="24" t="s">
        <v>182</v>
      </c>
      <c r="E174" s="24" t="s">
        <v>223</v>
      </c>
      <c r="F174" s="24">
        <v>9</v>
      </c>
      <c r="G174" s="24">
        <v>1</v>
      </c>
      <c r="H174" s="6">
        <v>1</v>
      </c>
      <c r="I174" s="24">
        <v>4714.7</v>
      </c>
      <c r="J174" s="24">
        <v>4714.7</v>
      </c>
      <c r="K174" s="24">
        <v>2543.6</v>
      </c>
      <c r="L174" s="24">
        <v>263</v>
      </c>
      <c r="M174" s="108">
        <v>2161103.92</v>
      </c>
      <c r="N174" s="108">
        <v>66534.3</v>
      </c>
      <c r="O174" s="108">
        <f>#N/A</f>
        <v>648331.176</v>
      </c>
      <c r="P174" s="108">
        <f>#N/A</f>
        <v>66534.3</v>
      </c>
      <c r="Q174" s="108">
        <f>#N/A</f>
        <v>504257.58133333334</v>
      </c>
      <c r="R174" s="108">
        <f>#N/A</f>
        <v>504257.58133333334</v>
      </c>
      <c r="S174" s="108">
        <f>#N/A</f>
        <v>504257.58133333334</v>
      </c>
      <c r="T174" s="108">
        <v>43829</v>
      </c>
      <c r="U174" s="24" t="s">
        <v>184</v>
      </c>
      <c r="V174" s="116">
        <f>#N/A</f>
        <v>0</v>
      </c>
      <c r="W174" s="90"/>
    </row>
    <row r="175" spans="1:23" s="20" customFormat="1" ht="18" customHeight="1">
      <c r="A175" s="21">
        <f>#N/A</f>
        <v>126</v>
      </c>
      <c r="B175" s="22" t="s">
        <v>143</v>
      </c>
      <c r="C175" s="23">
        <v>1989</v>
      </c>
      <c r="D175" s="24" t="s">
        <v>182</v>
      </c>
      <c r="E175" s="24" t="s">
        <v>227</v>
      </c>
      <c r="F175" s="24">
        <v>9</v>
      </c>
      <c r="G175" s="24">
        <v>4</v>
      </c>
      <c r="H175" s="6">
        <v>4</v>
      </c>
      <c r="I175" s="24">
        <v>6880.5</v>
      </c>
      <c r="J175" s="24">
        <v>6880.5</v>
      </c>
      <c r="K175" s="24">
        <v>4321.8</v>
      </c>
      <c r="L175" s="24">
        <v>374</v>
      </c>
      <c r="M175" s="108">
        <v>8363128.459999999</v>
      </c>
      <c r="N175" s="108">
        <v>255130.16</v>
      </c>
      <c r="O175" s="108">
        <f>#N/A</f>
        <v>2508938.5379999997</v>
      </c>
      <c r="P175" s="108">
        <f>#N/A</f>
        <v>255130.16</v>
      </c>
      <c r="Q175" s="108">
        <f>#N/A</f>
        <v>1951396.6406666664</v>
      </c>
      <c r="R175" s="108">
        <f>#N/A</f>
        <v>1951396.6406666664</v>
      </c>
      <c r="S175" s="108">
        <f>#N/A</f>
        <v>1951396.6406666664</v>
      </c>
      <c r="T175" s="108">
        <v>43829</v>
      </c>
      <c r="U175" s="24" t="s">
        <v>184</v>
      </c>
      <c r="V175" s="116">
        <f>#N/A</f>
        <v>0</v>
      </c>
      <c r="W175" s="90"/>
    </row>
    <row r="176" spans="1:23" s="20" customFormat="1" ht="18" customHeight="1">
      <c r="A176" s="21">
        <f>#N/A</f>
        <v>127</v>
      </c>
      <c r="B176" s="22" t="s">
        <v>144</v>
      </c>
      <c r="C176" s="23">
        <v>1990</v>
      </c>
      <c r="D176" s="24" t="s">
        <v>182</v>
      </c>
      <c r="E176" s="24" t="s">
        <v>223</v>
      </c>
      <c r="F176" s="24">
        <v>9</v>
      </c>
      <c r="G176" s="24">
        <v>1</v>
      </c>
      <c r="H176" s="6">
        <v>1</v>
      </c>
      <c r="I176" s="24">
        <v>4738.5</v>
      </c>
      <c r="J176" s="24">
        <v>4738.5</v>
      </c>
      <c r="K176" s="24">
        <v>2545.6</v>
      </c>
      <c r="L176" s="24">
        <v>304</v>
      </c>
      <c r="M176" s="108">
        <v>2156569.18</v>
      </c>
      <c r="N176" s="108">
        <v>66534.3</v>
      </c>
      <c r="O176" s="108">
        <f>#N/A</f>
        <v>646970.7540000001</v>
      </c>
      <c r="P176" s="108">
        <f>#N/A</f>
        <v>66534.3</v>
      </c>
      <c r="Q176" s="108">
        <f>#N/A</f>
        <v>503199.4753333333</v>
      </c>
      <c r="R176" s="108">
        <f>#N/A</f>
        <v>503199.4753333333</v>
      </c>
      <c r="S176" s="108">
        <f>#N/A</f>
        <v>503199.4753333333</v>
      </c>
      <c r="T176" s="108">
        <v>43829</v>
      </c>
      <c r="U176" s="24" t="s">
        <v>184</v>
      </c>
      <c r="V176" s="116">
        <f>#N/A</f>
        <v>0</v>
      </c>
      <c r="W176" s="90"/>
    </row>
    <row r="177" spans="1:23" s="20" customFormat="1" ht="18" customHeight="1">
      <c r="A177" s="21">
        <f>#N/A</f>
        <v>128</v>
      </c>
      <c r="B177" s="22" t="s">
        <v>145</v>
      </c>
      <c r="C177" s="23">
        <v>1991</v>
      </c>
      <c r="D177" s="24" t="s">
        <v>182</v>
      </c>
      <c r="E177" s="24" t="s">
        <v>227</v>
      </c>
      <c r="F177" s="24">
        <v>9</v>
      </c>
      <c r="G177" s="24">
        <v>4</v>
      </c>
      <c r="H177" s="6">
        <v>4</v>
      </c>
      <c r="I177" s="24">
        <v>7021.3</v>
      </c>
      <c r="J177" s="24">
        <v>7021.3</v>
      </c>
      <c r="K177" s="24">
        <v>4228.9</v>
      </c>
      <c r="L177" s="24">
        <v>376</v>
      </c>
      <c r="M177" s="108">
        <v>8363128.46</v>
      </c>
      <c r="N177" s="108">
        <v>255130.16</v>
      </c>
      <c r="O177" s="108">
        <f>#N/A</f>
        <v>2508938.538</v>
      </c>
      <c r="P177" s="108">
        <f>#N/A</f>
        <v>255130.16</v>
      </c>
      <c r="Q177" s="108">
        <f>#N/A</f>
        <v>1951396.6406666667</v>
      </c>
      <c r="R177" s="108">
        <f>#N/A</f>
        <v>1951396.6406666667</v>
      </c>
      <c r="S177" s="108">
        <f>#N/A</f>
        <v>1951396.6406666667</v>
      </c>
      <c r="T177" s="108">
        <v>43829</v>
      </c>
      <c r="U177" s="24" t="s">
        <v>184</v>
      </c>
      <c r="V177" s="116">
        <f>#N/A</f>
        <v>0</v>
      </c>
      <c r="W177" s="90"/>
    </row>
    <row r="178" spans="1:23" s="20" customFormat="1" ht="18" customHeight="1">
      <c r="A178" s="21">
        <f>#N/A</f>
        <v>129</v>
      </c>
      <c r="B178" s="22" t="s">
        <v>146</v>
      </c>
      <c r="C178" s="23">
        <v>1990</v>
      </c>
      <c r="D178" s="24" t="s">
        <v>182</v>
      </c>
      <c r="E178" s="24" t="s">
        <v>223</v>
      </c>
      <c r="F178" s="24">
        <v>9</v>
      </c>
      <c r="G178" s="24">
        <v>1</v>
      </c>
      <c r="H178" s="6">
        <v>1</v>
      </c>
      <c r="I178" s="24">
        <v>3264.5</v>
      </c>
      <c r="J178" s="24">
        <v>3264.5</v>
      </c>
      <c r="K178" s="24">
        <v>2029.1</v>
      </c>
      <c r="L178" s="24">
        <v>148</v>
      </c>
      <c r="M178" s="108">
        <v>2147701.48</v>
      </c>
      <c r="N178" s="108">
        <v>66534.3</v>
      </c>
      <c r="O178" s="108">
        <f>#N/A</f>
        <v>644310.444</v>
      </c>
      <c r="P178" s="108">
        <f>#N/A</f>
        <v>66534.3</v>
      </c>
      <c r="Q178" s="108">
        <f>#N/A</f>
        <v>501130.3453333333</v>
      </c>
      <c r="R178" s="108">
        <f>#N/A</f>
        <v>501130.3453333333</v>
      </c>
      <c r="S178" s="108">
        <f>#N/A</f>
        <v>501130.3453333333</v>
      </c>
      <c r="T178" s="108">
        <v>43829</v>
      </c>
      <c r="U178" s="24" t="s">
        <v>184</v>
      </c>
      <c r="V178" s="116">
        <f>#N/A</f>
        <v>0</v>
      </c>
      <c r="W178" s="90"/>
    </row>
    <row r="179" spans="1:23" s="20" customFormat="1" ht="18" customHeight="1">
      <c r="A179" s="21">
        <f>#N/A</f>
        <v>130</v>
      </c>
      <c r="B179" s="22" t="s">
        <v>147</v>
      </c>
      <c r="C179" s="23">
        <v>1990</v>
      </c>
      <c r="D179" s="24" t="s">
        <v>182</v>
      </c>
      <c r="E179" s="24" t="s">
        <v>227</v>
      </c>
      <c r="F179" s="24">
        <v>9</v>
      </c>
      <c r="G179" s="24">
        <v>4</v>
      </c>
      <c r="H179" s="6">
        <v>4</v>
      </c>
      <c r="I179" s="24">
        <v>7473.2</v>
      </c>
      <c r="J179" s="24">
        <v>7473.2</v>
      </c>
      <c r="K179" s="24">
        <v>4195</v>
      </c>
      <c r="L179" s="24">
        <v>359</v>
      </c>
      <c r="M179" s="108">
        <v>8361307.72</v>
      </c>
      <c r="N179" s="108">
        <v>255130.16</v>
      </c>
      <c r="O179" s="108">
        <f>#N/A</f>
        <v>2508392.316</v>
      </c>
      <c r="P179" s="108">
        <f>#N/A</f>
        <v>255130.16</v>
      </c>
      <c r="Q179" s="108">
        <f>#N/A</f>
        <v>1950971.8013333331</v>
      </c>
      <c r="R179" s="108">
        <f>#N/A</f>
        <v>1950971.8013333331</v>
      </c>
      <c r="S179" s="108">
        <f>#N/A</f>
        <v>1950971.8013333331</v>
      </c>
      <c r="T179" s="108">
        <v>43829</v>
      </c>
      <c r="U179" s="24" t="s">
        <v>184</v>
      </c>
      <c r="V179" s="116">
        <f>#N/A</f>
        <v>0</v>
      </c>
      <c r="W179" s="90"/>
    </row>
    <row r="180" spans="1:23" s="20" customFormat="1" ht="18" customHeight="1">
      <c r="A180" s="21">
        <f>#N/A</f>
        <v>131</v>
      </c>
      <c r="B180" s="22" t="s">
        <v>148</v>
      </c>
      <c r="C180" s="23">
        <v>1988</v>
      </c>
      <c r="D180" s="24" t="s">
        <v>182</v>
      </c>
      <c r="E180" s="24" t="s">
        <v>227</v>
      </c>
      <c r="F180" s="24">
        <v>9</v>
      </c>
      <c r="G180" s="24">
        <v>4</v>
      </c>
      <c r="H180" s="6">
        <v>4</v>
      </c>
      <c r="I180" s="24">
        <v>8081.1</v>
      </c>
      <c r="J180" s="24">
        <v>8081.1</v>
      </c>
      <c r="K180" s="24">
        <v>4296.6</v>
      </c>
      <c r="L180" s="24">
        <v>354</v>
      </c>
      <c r="M180" s="108">
        <v>8443325.98</v>
      </c>
      <c r="N180" s="108">
        <v>255130.16</v>
      </c>
      <c r="O180" s="108">
        <f>#N/A</f>
        <v>2532997.794</v>
      </c>
      <c r="P180" s="108">
        <f>#N/A</f>
        <v>255130.16</v>
      </c>
      <c r="Q180" s="108">
        <f>#N/A</f>
        <v>1970109.3953333336</v>
      </c>
      <c r="R180" s="108">
        <f>#N/A</f>
        <v>1970109.3953333336</v>
      </c>
      <c r="S180" s="108">
        <f>#N/A</f>
        <v>1970109.3953333336</v>
      </c>
      <c r="T180" s="108">
        <v>43829</v>
      </c>
      <c r="U180" s="24" t="s">
        <v>184</v>
      </c>
      <c r="V180" s="116">
        <f>#N/A</f>
        <v>0</v>
      </c>
      <c r="W180" s="90"/>
    </row>
    <row r="181" spans="1:23" s="20" customFormat="1" ht="18" customHeight="1">
      <c r="A181" s="21">
        <f>#N/A</f>
        <v>132</v>
      </c>
      <c r="B181" s="22" t="s">
        <v>149</v>
      </c>
      <c r="C181" s="23">
        <v>1988</v>
      </c>
      <c r="D181" s="24" t="s">
        <v>182</v>
      </c>
      <c r="E181" s="24" t="s">
        <v>227</v>
      </c>
      <c r="F181" s="24">
        <v>9</v>
      </c>
      <c r="G181" s="24">
        <v>1</v>
      </c>
      <c r="H181" s="6">
        <v>1</v>
      </c>
      <c r="I181" s="24">
        <v>5552.5</v>
      </c>
      <c r="J181" s="24">
        <v>5552.5</v>
      </c>
      <c r="K181" s="24">
        <v>2832.6</v>
      </c>
      <c r="L181" s="24">
        <v>334</v>
      </c>
      <c r="M181" s="108">
        <v>2103446.76</v>
      </c>
      <c r="N181" s="108">
        <v>63782.54</v>
      </c>
      <c r="O181" s="108">
        <f>#N/A</f>
        <v>631034.0279999999</v>
      </c>
      <c r="P181" s="108">
        <f>#N/A</f>
        <v>63782.54</v>
      </c>
      <c r="Q181" s="108">
        <f>#N/A</f>
        <v>490804.24399999995</v>
      </c>
      <c r="R181" s="108">
        <f>#N/A</f>
        <v>490804.24399999995</v>
      </c>
      <c r="S181" s="108">
        <f>#N/A</f>
        <v>490804.24399999995</v>
      </c>
      <c r="T181" s="108">
        <v>43829</v>
      </c>
      <c r="U181" s="24" t="s">
        <v>184</v>
      </c>
      <c r="V181" s="116">
        <f>#N/A</f>
        <v>0</v>
      </c>
      <c r="W181" s="90"/>
    </row>
    <row r="182" spans="1:23" s="20" customFormat="1" ht="18" customHeight="1">
      <c r="A182" s="21">
        <f>#N/A</f>
        <v>133</v>
      </c>
      <c r="B182" s="22" t="s">
        <v>150</v>
      </c>
      <c r="C182" s="23">
        <v>1998</v>
      </c>
      <c r="D182" s="24" t="s">
        <v>182</v>
      </c>
      <c r="E182" s="24" t="s">
        <v>223</v>
      </c>
      <c r="F182" s="24">
        <v>9</v>
      </c>
      <c r="G182" s="24">
        <v>1</v>
      </c>
      <c r="H182" s="6">
        <v>1</v>
      </c>
      <c r="I182" s="24">
        <v>4751.6</v>
      </c>
      <c r="J182" s="24">
        <v>4751.6</v>
      </c>
      <c r="K182" s="24">
        <v>2593.6</v>
      </c>
      <c r="L182" s="24">
        <v>166</v>
      </c>
      <c r="M182" s="108">
        <v>2144710.18</v>
      </c>
      <c r="N182" s="108">
        <v>66534.3</v>
      </c>
      <c r="O182" s="108">
        <f>#N/A</f>
        <v>643413.054</v>
      </c>
      <c r="P182" s="108">
        <f>#N/A</f>
        <v>66534.3</v>
      </c>
      <c r="Q182" s="108">
        <f>#N/A</f>
        <v>500432.3753333334</v>
      </c>
      <c r="R182" s="108">
        <f>#N/A</f>
        <v>500432.3753333334</v>
      </c>
      <c r="S182" s="108">
        <f>#N/A</f>
        <v>500432.3753333334</v>
      </c>
      <c r="T182" s="108">
        <v>43829</v>
      </c>
      <c r="U182" s="24" t="s">
        <v>184</v>
      </c>
      <c r="V182" s="116">
        <f>#N/A</f>
        <v>0</v>
      </c>
      <c r="W182" s="90"/>
    </row>
    <row r="183" spans="1:23" s="20" customFormat="1" ht="18" customHeight="1">
      <c r="A183" s="21">
        <f>#N/A</f>
        <v>134</v>
      </c>
      <c r="B183" s="22" t="s">
        <v>151</v>
      </c>
      <c r="C183" s="23">
        <v>1983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3581.1</v>
      </c>
      <c r="J183" s="24">
        <v>3581.1</v>
      </c>
      <c r="K183" s="24">
        <v>2235.6</v>
      </c>
      <c r="L183" s="24">
        <v>193</v>
      </c>
      <c r="M183" s="108">
        <v>4340391.640000001</v>
      </c>
      <c r="N183" s="108">
        <v>133068.6</v>
      </c>
      <c r="O183" s="108">
        <f>#N/A</f>
        <v>1302117.492</v>
      </c>
      <c r="P183" s="108">
        <f>#N/A</f>
        <v>133068.6</v>
      </c>
      <c r="Q183" s="108">
        <f>#N/A</f>
        <v>1012758.0493333335</v>
      </c>
      <c r="R183" s="108">
        <f>#N/A</f>
        <v>1012758.0493333335</v>
      </c>
      <c r="S183" s="108">
        <f>#N/A</f>
        <v>1012758.0493333335</v>
      </c>
      <c r="T183" s="108">
        <v>43829</v>
      </c>
      <c r="U183" s="24" t="s">
        <v>184</v>
      </c>
      <c r="V183" s="116">
        <f>#N/A</f>
        <v>0</v>
      </c>
      <c r="W183" s="90"/>
    </row>
    <row r="184" spans="1:23" s="20" customFormat="1" ht="18" customHeight="1">
      <c r="A184" s="21">
        <f>#N/A</f>
        <v>135</v>
      </c>
      <c r="B184" s="22" t="s">
        <v>152</v>
      </c>
      <c r="C184" s="23">
        <v>1993</v>
      </c>
      <c r="D184" s="24" t="s">
        <v>182</v>
      </c>
      <c r="E184" s="24" t="s">
        <v>223</v>
      </c>
      <c r="F184" s="24">
        <v>9</v>
      </c>
      <c r="G184" s="24">
        <v>1</v>
      </c>
      <c r="H184" s="6">
        <v>1</v>
      </c>
      <c r="I184" s="24">
        <v>1962.2</v>
      </c>
      <c r="J184" s="24">
        <v>1962.2</v>
      </c>
      <c r="K184" s="24">
        <v>1171.5</v>
      </c>
      <c r="L184" s="24">
        <v>84</v>
      </c>
      <c r="M184" s="108">
        <v>2145906.7</v>
      </c>
      <c r="N184" s="108">
        <v>66534.3</v>
      </c>
      <c r="O184" s="108">
        <f>#N/A</f>
        <v>643772.0100000001</v>
      </c>
      <c r="P184" s="108">
        <f>#N/A</f>
        <v>66534.3</v>
      </c>
      <c r="Q184" s="108">
        <f>#N/A</f>
        <v>500711.5633333333</v>
      </c>
      <c r="R184" s="108">
        <f>#N/A</f>
        <v>500711.5633333333</v>
      </c>
      <c r="S184" s="108">
        <f>#N/A</f>
        <v>500711.5633333333</v>
      </c>
      <c r="T184" s="108">
        <v>43829</v>
      </c>
      <c r="U184" s="24" t="s">
        <v>184</v>
      </c>
      <c r="V184" s="116">
        <f>#N/A</f>
        <v>0</v>
      </c>
      <c r="W184" s="90"/>
    </row>
    <row r="185" spans="1:23" s="20" customFormat="1" ht="18" customHeight="1">
      <c r="A185" s="21">
        <f>#N/A</f>
        <v>136</v>
      </c>
      <c r="B185" s="22" t="s">
        <v>153</v>
      </c>
      <c r="C185" s="23">
        <v>1991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1964.5</v>
      </c>
      <c r="J185" s="24">
        <v>1964.5</v>
      </c>
      <c r="K185" s="24">
        <v>1207.9</v>
      </c>
      <c r="L185" s="24">
        <v>97</v>
      </c>
      <c r="M185" s="108">
        <v>2142261.68</v>
      </c>
      <c r="N185" s="108">
        <v>66534.3</v>
      </c>
      <c r="O185" s="108">
        <f>#N/A</f>
        <v>642678.5040000001</v>
      </c>
      <c r="P185" s="108">
        <f>#N/A</f>
        <v>66534.3</v>
      </c>
      <c r="Q185" s="108">
        <f>#N/A</f>
        <v>499861.0586666667</v>
      </c>
      <c r="R185" s="108">
        <f>#N/A</f>
        <v>499861.0586666667</v>
      </c>
      <c r="S185" s="108">
        <f>#N/A</f>
        <v>499861.0586666667</v>
      </c>
      <c r="T185" s="108">
        <v>43829</v>
      </c>
      <c r="U185" s="24" t="s">
        <v>184</v>
      </c>
      <c r="V185" s="116">
        <f>#N/A</f>
        <v>0</v>
      </c>
      <c r="W185" s="90"/>
    </row>
    <row r="186" spans="1:23" s="20" customFormat="1" ht="18" customHeight="1">
      <c r="A186" s="21">
        <f>#N/A</f>
        <v>137</v>
      </c>
      <c r="B186" s="22" t="s">
        <v>154</v>
      </c>
      <c r="C186" s="23">
        <v>1990</v>
      </c>
      <c r="D186" s="24" t="s">
        <v>182</v>
      </c>
      <c r="E186" s="24" t="s">
        <v>223</v>
      </c>
      <c r="F186" s="24">
        <v>9</v>
      </c>
      <c r="G186" s="24">
        <v>1</v>
      </c>
      <c r="H186" s="6">
        <v>1</v>
      </c>
      <c r="I186" s="24">
        <v>1971.2</v>
      </c>
      <c r="J186" s="24">
        <v>1971.2</v>
      </c>
      <c r="K186" s="24">
        <v>1202.5</v>
      </c>
      <c r="L186" s="24">
        <v>106</v>
      </c>
      <c r="M186" s="108">
        <v>2142261.68</v>
      </c>
      <c r="N186" s="108">
        <v>66534.3</v>
      </c>
      <c r="O186" s="108">
        <f>#N/A</f>
        <v>642678.5040000001</v>
      </c>
      <c r="P186" s="108">
        <f>#N/A</f>
        <v>66534.3</v>
      </c>
      <c r="Q186" s="108">
        <f>#N/A</f>
        <v>499861.0586666667</v>
      </c>
      <c r="R186" s="108">
        <f>#N/A</f>
        <v>499861.0586666667</v>
      </c>
      <c r="S186" s="108">
        <f>#N/A</f>
        <v>499861.0586666667</v>
      </c>
      <c r="T186" s="108">
        <v>43829</v>
      </c>
      <c r="U186" s="24" t="s">
        <v>184</v>
      </c>
      <c r="V186" s="116">
        <f>#N/A</f>
        <v>0</v>
      </c>
      <c r="W186" s="90"/>
    </row>
    <row r="187" spans="1:23" s="20" customFormat="1" ht="18" customHeight="1">
      <c r="A187" s="21">
        <f>#N/A</f>
        <v>138</v>
      </c>
      <c r="B187" s="22" t="s">
        <v>155</v>
      </c>
      <c r="C187" s="23">
        <v>1977</v>
      </c>
      <c r="D187" s="24">
        <v>2012</v>
      </c>
      <c r="E187" s="24" t="s">
        <v>185</v>
      </c>
      <c r="F187" s="24">
        <v>12</v>
      </c>
      <c r="G187" s="24">
        <v>1</v>
      </c>
      <c r="H187" s="6">
        <v>1</v>
      </c>
      <c r="I187" s="24" t="s">
        <v>250</v>
      </c>
      <c r="J187" s="24" t="s">
        <v>250</v>
      </c>
      <c r="K187" s="24">
        <v>3940</v>
      </c>
      <c r="L187" s="24"/>
      <c r="M187" s="108">
        <v>2399316.42</v>
      </c>
      <c r="N187" s="108">
        <v>74793.12</v>
      </c>
      <c r="O187" s="108">
        <f>#N/A</f>
        <v>719794.926</v>
      </c>
      <c r="P187" s="108">
        <f>#N/A</f>
        <v>74793.12</v>
      </c>
      <c r="Q187" s="108">
        <f>#N/A</f>
        <v>559840.498</v>
      </c>
      <c r="R187" s="108">
        <f>#N/A</f>
        <v>559840.498</v>
      </c>
      <c r="S187" s="108">
        <f>#N/A</f>
        <v>559840.498</v>
      </c>
      <c r="T187" s="108">
        <v>43829</v>
      </c>
      <c r="U187" s="24" t="s">
        <v>184</v>
      </c>
      <c r="V187" s="116">
        <f>#N/A</f>
        <v>0</v>
      </c>
      <c r="W187" s="90"/>
    </row>
    <row r="188" spans="1:24" s="20" customFormat="1" ht="18" customHeight="1">
      <c r="A188" s="21">
        <f>#N/A</f>
        <v>139</v>
      </c>
      <c r="B188" s="22" t="s">
        <v>156</v>
      </c>
      <c r="C188" s="23">
        <v>1995</v>
      </c>
      <c r="D188" s="24" t="s">
        <v>182</v>
      </c>
      <c r="E188" s="24" t="s">
        <v>223</v>
      </c>
      <c r="F188" s="24">
        <v>5.9</v>
      </c>
      <c r="G188" s="24">
        <v>3</v>
      </c>
      <c r="H188" s="6">
        <v>1</v>
      </c>
      <c r="I188" s="24">
        <v>3527.7</v>
      </c>
      <c r="J188" s="24">
        <v>3527.7</v>
      </c>
      <c r="K188" s="24">
        <v>1997.9</v>
      </c>
      <c r="L188" s="24">
        <v>144</v>
      </c>
      <c r="M188" s="108">
        <v>2141973.76</v>
      </c>
      <c r="N188" s="109">
        <v>66534.3</v>
      </c>
      <c r="O188" s="108">
        <f>#N/A</f>
        <v>642592.128</v>
      </c>
      <c r="P188" s="108">
        <f>#N/A</f>
        <v>66534.3</v>
      </c>
      <c r="Q188" s="108">
        <f>#N/A</f>
        <v>499793.87733333325</v>
      </c>
      <c r="R188" s="108">
        <f>#N/A</f>
        <v>499793.87733333325</v>
      </c>
      <c r="S188" s="108">
        <f>#N/A</f>
        <v>499793.87733333325</v>
      </c>
      <c r="T188" s="108">
        <v>43829</v>
      </c>
      <c r="U188" s="24" t="s">
        <v>184</v>
      </c>
      <c r="V188" s="116">
        <f>#N/A</f>
        <v>0</v>
      </c>
      <c r="W188" s="90"/>
      <c r="X188" s="20">
        <v>66534.3</v>
      </c>
    </row>
    <row r="189" spans="1:24" s="20" customFormat="1" ht="18" customHeight="1">
      <c r="A189" s="21">
        <f>#N/A</f>
        <v>140</v>
      </c>
      <c r="B189" s="22" t="s">
        <v>157</v>
      </c>
      <c r="C189" s="23">
        <v>1992</v>
      </c>
      <c r="D189" s="24" t="s">
        <v>182</v>
      </c>
      <c r="E189" s="24" t="s">
        <v>252</v>
      </c>
      <c r="F189" s="24">
        <v>9</v>
      </c>
      <c r="G189" s="24">
        <v>3</v>
      </c>
      <c r="H189" s="6">
        <v>3</v>
      </c>
      <c r="I189" s="24">
        <v>6677.1</v>
      </c>
      <c r="J189" s="24">
        <v>6677.1</v>
      </c>
      <c r="K189" s="24">
        <v>3955.5</v>
      </c>
      <c r="L189" s="24">
        <v>313</v>
      </c>
      <c r="M189" s="108">
        <v>6488502.58</v>
      </c>
      <c r="N189" s="109">
        <v>199602.9</v>
      </c>
      <c r="O189" s="108">
        <f>#N/A</f>
        <v>1946550.774</v>
      </c>
      <c r="P189" s="108">
        <f>#N/A</f>
        <v>199602.9</v>
      </c>
      <c r="Q189" s="108">
        <f>#N/A</f>
        <v>1513983.9353333332</v>
      </c>
      <c r="R189" s="108">
        <f>#N/A</f>
        <v>1513983.9353333332</v>
      </c>
      <c r="S189" s="108">
        <f>#N/A</f>
        <v>1513983.9353333332</v>
      </c>
      <c r="T189" s="108">
        <v>43829</v>
      </c>
      <c r="U189" s="24" t="s">
        <v>184</v>
      </c>
      <c r="V189" s="116">
        <f>#N/A</f>
        <v>0</v>
      </c>
      <c r="W189" s="90"/>
      <c r="X189" s="20">
        <v>199602.9</v>
      </c>
    </row>
    <row r="190" spans="1:24" s="20" customFormat="1" ht="18" customHeight="1">
      <c r="A190" s="21">
        <f>#N/A</f>
        <v>141</v>
      </c>
      <c r="B190" s="22" t="s">
        <v>158</v>
      </c>
      <c r="C190" s="23">
        <v>1992</v>
      </c>
      <c r="D190" s="24" t="s">
        <v>182</v>
      </c>
      <c r="E190" s="24" t="s">
        <v>227</v>
      </c>
      <c r="F190" s="24">
        <v>9</v>
      </c>
      <c r="G190" s="24">
        <v>1</v>
      </c>
      <c r="H190" s="6">
        <v>1</v>
      </c>
      <c r="I190" s="24">
        <v>2061</v>
      </c>
      <c r="J190" s="24">
        <v>2061</v>
      </c>
      <c r="K190" s="24">
        <v>1197</v>
      </c>
      <c r="L190" s="24">
        <v>82</v>
      </c>
      <c r="M190" s="108">
        <v>2141710.62</v>
      </c>
      <c r="N190" s="109">
        <v>66534.3</v>
      </c>
      <c r="O190" s="108">
        <f>#N/A</f>
        <v>642513.186</v>
      </c>
      <c r="P190" s="108">
        <f>#N/A</f>
        <v>66534.3</v>
      </c>
      <c r="Q190" s="108">
        <f>#N/A</f>
        <v>499732.47800000006</v>
      </c>
      <c r="R190" s="108">
        <f>#N/A</f>
        <v>499732.47800000006</v>
      </c>
      <c r="S190" s="108">
        <f>#N/A</f>
        <v>499732.47800000006</v>
      </c>
      <c r="T190" s="108">
        <v>43829</v>
      </c>
      <c r="U190" s="24" t="s">
        <v>184</v>
      </c>
      <c r="V190" s="116">
        <f>#N/A</f>
        <v>0</v>
      </c>
      <c r="W190" s="90"/>
      <c r="X190" s="20">
        <v>66534.3</v>
      </c>
    </row>
    <row r="191" spans="1:24" s="20" customFormat="1" ht="18" customHeight="1">
      <c r="A191" s="21">
        <f>#N/A</f>
        <v>142</v>
      </c>
      <c r="B191" s="22" t="s">
        <v>159</v>
      </c>
      <c r="C191" s="23">
        <v>1992</v>
      </c>
      <c r="D191" s="24" t="s">
        <v>182</v>
      </c>
      <c r="E191" s="24" t="s">
        <v>223</v>
      </c>
      <c r="F191" s="24">
        <v>9</v>
      </c>
      <c r="G191" s="24">
        <v>1</v>
      </c>
      <c r="H191" s="6">
        <v>1</v>
      </c>
      <c r="I191" s="24">
        <v>2291.5</v>
      </c>
      <c r="J191" s="24">
        <v>2291.5</v>
      </c>
      <c r="K191" s="24">
        <v>1380.9</v>
      </c>
      <c r="L191" s="24">
        <v>105</v>
      </c>
      <c r="M191" s="108">
        <v>2141977.3</v>
      </c>
      <c r="N191" s="109">
        <v>66534.3</v>
      </c>
      <c r="O191" s="108">
        <f>#N/A</f>
        <v>642593.19</v>
      </c>
      <c r="P191" s="108">
        <f>#N/A</f>
        <v>66534.3</v>
      </c>
      <c r="Q191" s="108">
        <f>#N/A</f>
        <v>499794.7033333333</v>
      </c>
      <c r="R191" s="108">
        <f>#N/A</f>
        <v>499794.7033333333</v>
      </c>
      <c r="S191" s="108">
        <f>#N/A</f>
        <v>499794.7033333333</v>
      </c>
      <c r="T191" s="108">
        <v>43829</v>
      </c>
      <c r="U191" s="24" t="s">
        <v>184</v>
      </c>
      <c r="V191" s="116">
        <f>#N/A</f>
        <v>0</v>
      </c>
      <c r="W191" s="90"/>
      <c r="X191" s="20">
        <v>66534.3</v>
      </c>
    </row>
    <row r="192" spans="1:24" s="20" customFormat="1" ht="18" customHeight="1">
      <c r="A192" s="21">
        <f>#N/A</f>
        <v>143</v>
      </c>
      <c r="B192" s="22" t="s">
        <v>160</v>
      </c>
      <c r="C192" s="23">
        <v>1994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2020.5</v>
      </c>
      <c r="J192" s="24">
        <v>2020.5</v>
      </c>
      <c r="K192" s="24">
        <v>1181.7</v>
      </c>
      <c r="L192" s="24">
        <v>98</v>
      </c>
      <c r="M192" s="108">
        <v>2149302.74</v>
      </c>
      <c r="N192" s="109">
        <v>66534.3</v>
      </c>
      <c r="O192" s="108">
        <f>#N/A</f>
        <v>644790.822</v>
      </c>
      <c r="P192" s="108">
        <f>#N/A</f>
        <v>66534.3</v>
      </c>
      <c r="Q192" s="108">
        <f>#N/A</f>
        <v>501503.97266666667</v>
      </c>
      <c r="R192" s="108">
        <f>#N/A</f>
        <v>501503.97266666667</v>
      </c>
      <c r="S192" s="108">
        <f>#N/A</f>
        <v>501503.97266666667</v>
      </c>
      <c r="T192" s="108">
        <v>43829</v>
      </c>
      <c r="U192" s="24" t="s">
        <v>184</v>
      </c>
      <c r="V192" s="116">
        <f>#N/A</f>
        <v>0</v>
      </c>
      <c r="W192" s="90"/>
      <c r="X192" s="20">
        <v>66534.3</v>
      </c>
    </row>
    <row r="193" spans="1:24" s="20" customFormat="1" ht="18" customHeight="1">
      <c r="A193" s="21">
        <f>#N/A</f>
        <v>144</v>
      </c>
      <c r="B193" s="22" t="s">
        <v>161</v>
      </c>
      <c r="C193" s="23">
        <v>1995</v>
      </c>
      <c r="D193" s="24" t="s">
        <v>182</v>
      </c>
      <c r="E193" s="24" t="s">
        <v>252</v>
      </c>
      <c r="F193" s="24">
        <v>9</v>
      </c>
      <c r="G193" s="24">
        <v>3</v>
      </c>
      <c r="H193" s="6">
        <v>3</v>
      </c>
      <c r="I193" s="24">
        <v>6637.1</v>
      </c>
      <c r="J193" s="24">
        <v>6637.1</v>
      </c>
      <c r="K193" s="24">
        <v>3957.1</v>
      </c>
      <c r="L193" s="24">
        <v>311</v>
      </c>
      <c r="M193" s="108">
        <v>6488502.58</v>
      </c>
      <c r="N193" s="109">
        <v>199602.9</v>
      </c>
      <c r="O193" s="108">
        <f>#N/A</f>
        <v>1946550.774</v>
      </c>
      <c r="P193" s="108">
        <f>#N/A</f>
        <v>199602.9</v>
      </c>
      <c r="Q193" s="108">
        <f>#N/A</f>
        <v>1513983.9353333332</v>
      </c>
      <c r="R193" s="108">
        <f>#N/A</f>
        <v>1513983.9353333332</v>
      </c>
      <c r="S193" s="108">
        <f>#N/A</f>
        <v>1513983.9353333332</v>
      </c>
      <c r="T193" s="108">
        <v>43829</v>
      </c>
      <c r="U193" s="24" t="s">
        <v>184</v>
      </c>
      <c r="V193" s="116">
        <f>#N/A</f>
        <v>0</v>
      </c>
      <c r="W193" s="90"/>
      <c r="X193" s="20">
        <v>199602.9</v>
      </c>
    </row>
    <row r="194" spans="1:24" s="20" customFormat="1" ht="18" customHeight="1">
      <c r="A194" s="21">
        <f>#N/A</f>
        <v>145</v>
      </c>
      <c r="B194" s="22" t="s">
        <v>162</v>
      </c>
      <c r="C194" s="23">
        <v>1994</v>
      </c>
      <c r="D194" s="24" t="s">
        <v>182</v>
      </c>
      <c r="E194" s="24" t="s">
        <v>252</v>
      </c>
      <c r="F194" s="24">
        <v>9</v>
      </c>
      <c r="G194" s="24">
        <v>3</v>
      </c>
      <c r="H194" s="6">
        <v>3</v>
      </c>
      <c r="I194" s="24">
        <v>6656.9</v>
      </c>
      <c r="J194" s="24">
        <v>6656.9</v>
      </c>
      <c r="K194" s="24">
        <v>4013.1</v>
      </c>
      <c r="L194" s="24">
        <v>297</v>
      </c>
      <c r="M194" s="108">
        <v>6488502.58</v>
      </c>
      <c r="N194" s="109">
        <v>199602.9</v>
      </c>
      <c r="O194" s="108">
        <f>#N/A</f>
        <v>1946550.774</v>
      </c>
      <c r="P194" s="108">
        <f>#N/A</f>
        <v>199602.9</v>
      </c>
      <c r="Q194" s="108">
        <f>#N/A</f>
        <v>1513983.9353333332</v>
      </c>
      <c r="R194" s="108">
        <f>#N/A</f>
        <v>1513983.9353333332</v>
      </c>
      <c r="S194" s="108">
        <f>#N/A</f>
        <v>1513983.9353333332</v>
      </c>
      <c r="T194" s="108">
        <v>43829</v>
      </c>
      <c r="U194" s="24" t="s">
        <v>184</v>
      </c>
      <c r="V194" s="116">
        <f>#N/A</f>
        <v>0</v>
      </c>
      <c r="W194" s="90"/>
      <c r="X194" s="20">
        <v>199602.9</v>
      </c>
    </row>
    <row r="195" spans="1:24" s="20" customFormat="1" ht="18" customHeight="1">
      <c r="A195" s="21">
        <f>#N/A</f>
        <v>146</v>
      </c>
      <c r="B195" s="22" t="s">
        <v>163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2239.3</v>
      </c>
      <c r="J195" s="24">
        <v>2239.3</v>
      </c>
      <c r="K195" s="24">
        <v>1326.4</v>
      </c>
      <c r="L195" s="24">
        <v>102</v>
      </c>
      <c r="M195" s="108">
        <v>2141977.3</v>
      </c>
      <c r="N195" s="109">
        <v>66534.3</v>
      </c>
      <c r="O195" s="108">
        <f>#N/A</f>
        <v>642593.19</v>
      </c>
      <c r="P195" s="108">
        <f>#N/A</f>
        <v>66534.3</v>
      </c>
      <c r="Q195" s="108">
        <f>#N/A</f>
        <v>499794.7033333333</v>
      </c>
      <c r="R195" s="108">
        <f>#N/A</f>
        <v>499794.7033333333</v>
      </c>
      <c r="S195" s="108">
        <f>#N/A</f>
        <v>499794.7033333333</v>
      </c>
      <c r="T195" s="108">
        <v>43829</v>
      </c>
      <c r="U195" s="24" t="s">
        <v>184</v>
      </c>
      <c r="V195" s="116">
        <f>#N/A</f>
        <v>0</v>
      </c>
      <c r="W195" s="90"/>
      <c r="X195" s="20">
        <v>66534.3</v>
      </c>
    </row>
    <row r="196" spans="1:24" s="20" customFormat="1" ht="18" customHeight="1">
      <c r="A196" s="21">
        <f>#N/A</f>
        <v>147</v>
      </c>
      <c r="B196" s="22" t="s">
        <v>164</v>
      </c>
      <c r="C196" s="23">
        <v>1993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2237.2</v>
      </c>
      <c r="J196" s="24">
        <v>2237.2</v>
      </c>
      <c r="K196" s="24">
        <v>1334.6</v>
      </c>
      <c r="L196" s="24">
        <v>97</v>
      </c>
      <c r="M196" s="108">
        <v>2141977.3</v>
      </c>
      <c r="N196" s="109">
        <v>66534.3</v>
      </c>
      <c r="O196" s="108">
        <f>#N/A</f>
        <v>642593.19</v>
      </c>
      <c r="P196" s="108">
        <f>#N/A</f>
        <v>66534.3</v>
      </c>
      <c r="Q196" s="108">
        <f>#N/A</f>
        <v>499794.7033333333</v>
      </c>
      <c r="R196" s="108">
        <f>#N/A</f>
        <v>499794.7033333333</v>
      </c>
      <c r="S196" s="108">
        <f>#N/A</f>
        <v>499794.7033333333</v>
      </c>
      <c r="T196" s="108">
        <v>43829</v>
      </c>
      <c r="U196" s="24" t="s">
        <v>184</v>
      </c>
      <c r="V196" s="116">
        <f>#N/A</f>
        <v>0</v>
      </c>
      <c r="W196" s="90"/>
      <c r="X196" s="20">
        <v>66534.3</v>
      </c>
    </row>
    <row r="197" spans="1:24" s="20" customFormat="1" ht="18" customHeight="1">
      <c r="A197" s="21">
        <f>#N/A</f>
        <v>148</v>
      </c>
      <c r="B197" s="22" t="s">
        <v>165</v>
      </c>
      <c r="C197" s="23">
        <v>1979</v>
      </c>
      <c r="D197" s="24" t="s">
        <v>182</v>
      </c>
      <c r="E197" s="24" t="s">
        <v>223</v>
      </c>
      <c r="F197" s="24">
        <v>9</v>
      </c>
      <c r="G197" s="24">
        <v>2</v>
      </c>
      <c r="H197" s="6">
        <v>2</v>
      </c>
      <c r="I197" s="24">
        <v>3993.3</v>
      </c>
      <c r="J197" s="24">
        <v>3993.3</v>
      </c>
      <c r="K197" s="24">
        <v>2431.3</v>
      </c>
      <c r="L197" s="24">
        <v>154</v>
      </c>
      <c r="M197" s="108">
        <v>4314706.58</v>
      </c>
      <c r="N197" s="109">
        <v>133068.6</v>
      </c>
      <c r="O197" s="108">
        <f>#N/A</f>
        <v>1294411.9740000002</v>
      </c>
      <c r="P197" s="108">
        <f>#N/A</f>
        <v>133068.6</v>
      </c>
      <c r="Q197" s="108">
        <f>#N/A</f>
        <v>1006764.8686666666</v>
      </c>
      <c r="R197" s="108">
        <f>#N/A</f>
        <v>1006764.8686666666</v>
      </c>
      <c r="S197" s="108">
        <f>#N/A</f>
        <v>1006764.8686666666</v>
      </c>
      <c r="T197" s="108">
        <v>43829</v>
      </c>
      <c r="U197" s="24" t="s">
        <v>184</v>
      </c>
      <c r="V197" s="116">
        <f>#N/A</f>
        <v>0</v>
      </c>
      <c r="W197" s="90"/>
      <c r="X197" s="20">
        <v>133068.6</v>
      </c>
    </row>
    <row r="198" spans="1:24" s="20" customFormat="1" ht="18" customHeight="1">
      <c r="A198" s="21">
        <f>#N/A</f>
        <v>149</v>
      </c>
      <c r="B198" s="22" t="s">
        <v>166</v>
      </c>
      <c r="C198" s="23">
        <v>1987</v>
      </c>
      <c r="D198" s="24" t="s">
        <v>182</v>
      </c>
      <c r="E198" s="24" t="s">
        <v>223</v>
      </c>
      <c r="F198" s="24">
        <v>9</v>
      </c>
      <c r="G198" s="24">
        <v>1</v>
      </c>
      <c r="H198" s="6">
        <v>1</v>
      </c>
      <c r="I198" s="24">
        <v>4659.2</v>
      </c>
      <c r="J198" s="24">
        <v>4659.2</v>
      </c>
      <c r="K198" s="24">
        <v>2495.2</v>
      </c>
      <c r="L198" s="24">
        <v>264</v>
      </c>
      <c r="M198" s="108">
        <v>2141904.14</v>
      </c>
      <c r="N198" s="109">
        <v>66534.3</v>
      </c>
      <c r="O198" s="108">
        <f>#N/A</f>
        <v>642571.2420000001</v>
      </c>
      <c r="P198" s="108">
        <f>#N/A</f>
        <v>66534.3</v>
      </c>
      <c r="Q198" s="108">
        <f>#N/A</f>
        <v>499777.6326666667</v>
      </c>
      <c r="R198" s="108">
        <f>#N/A</f>
        <v>499777.6326666667</v>
      </c>
      <c r="S198" s="108">
        <f>#N/A</f>
        <v>499777.6326666667</v>
      </c>
      <c r="T198" s="108">
        <v>43829</v>
      </c>
      <c r="U198" s="24" t="s">
        <v>184</v>
      </c>
      <c r="V198" s="116">
        <f>#N/A</f>
        <v>0</v>
      </c>
      <c r="W198" s="90"/>
      <c r="X198" s="20">
        <v>66534.3</v>
      </c>
    </row>
    <row r="199" spans="1:24" s="20" customFormat="1" ht="18" customHeight="1">
      <c r="A199" s="21">
        <f>#N/A</f>
        <v>150</v>
      </c>
      <c r="B199" s="22" t="s">
        <v>167</v>
      </c>
      <c r="C199" s="23">
        <v>1987</v>
      </c>
      <c r="D199" s="24" t="s">
        <v>182</v>
      </c>
      <c r="E199" s="24" t="s">
        <v>223</v>
      </c>
      <c r="F199" s="24">
        <v>9</v>
      </c>
      <c r="G199" s="24">
        <v>1</v>
      </c>
      <c r="H199" s="6">
        <v>1</v>
      </c>
      <c r="I199" s="24">
        <v>4732.6</v>
      </c>
      <c r="J199" s="24">
        <v>4732.6</v>
      </c>
      <c r="K199" s="24">
        <v>2517.1</v>
      </c>
      <c r="L199" s="24">
        <v>242</v>
      </c>
      <c r="M199" s="108">
        <v>2141904.14</v>
      </c>
      <c r="N199" s="109">
        <v>66534.3</v>
      </c>
      <c r="O199" s="108">
        <f>#N/A</f>
        <v>642571.2420000001</v>
      </c>
      <c r="P199" s="108">
        <f>#N/A</f>
        <v>66534.3</v>
      </c>
      <c r="Q199" s="108">
        <f>#N/A</f>
        <v>499777.6326666667</v>
      </c>
      <c r="R199" s="108">
        <f>#N/A</f>
        <v>499777.6326666667</v>
      </c>
      <c r="S199" s="108">
        <f>#N/A</f>
        <v>499777.6326666667</v>
      </c>
      <c r="T199" s="108">
        <v>43829</v>
      </c>
      <c r="U199" s="24" t="s">
        <v>184</v>
      </c>
      <c r="V199" s="116">
        <f>#N/A</f>
        <v>0</v>
      </c>
      <c r="W199" s="90"/>
      <c r="X199" s="20">
        <v>66534.3</v>
      </c>
    </row>
    <row r="200" spans="1:24" s="20" customFormat="1" ht="18" customHeight="1">
      <c r="A200" s="21">
        <f>#N/A</f>
        <v>151</v>
      </c>
      <c r="B200" s="22" t="s">
        <v>168</v>
      </c>
      <c r="C200" s="23">
        <v>1986</v>
      </c>
      <c r="D200" s="24" t="s">
        <v>182</v>
      </c>
      <c r="E200" s="24" t="s">
        <v>223</v>
      </c>
      <c r="F200" s="24">
        <v>9</v>
      </c>
      <c r="G200" s="24">
        <v>1</v>
      </c>
      <c r="H200" s="6">
        <v>1</v>
      </c>
      <c r="I200" s="24">
        <v>4732.4</v>
      </c>
      <c r="J200" s="24">
        <v>4732.4</v>
      </c>
      <c r="K200" s="24">
        <v>2516.4</v>
      </c>
      <c r="L200" s="24">
        <v>245</v>
      </c>
      <c r="M200" s="108">
        <v>2141904.14</v>
      </c>
      <c r="N200" s="109">
        <v>66534.3</v>
      </c>
      <c r="O200" s="108">
        <f>#N/A</f>
        <v>642571.2420000001</v>
      </c>
      <c r="P200" s="108">
        <f>#N/A</f>
        <v>66534.3</v>
      </c>
      <c r="Q200" s="108">
        <f>#N/A</f>
        <v>499777.6326666667</v>
      </c>
      <c r="R200" s="108">
        <f>#N/A</f>
        <v>499777.6326666667</v>
      </c>
      <c r="S200" s="108">
        <f>#N/A</f>
        <v>499777.6326666667</v>
      </c>
      <c r="T200" s="108">
        <v>43829</v>
      </c>
      <c r="U200" s="24" t="s">
        <v>184</v>
      </c>
      <c r="V200" s="116">
        <f>#N/A</f>
        <v>0</v>
      </c>
      <c r="W200" s="90"/>
      <c r="X200" s="20">
        <v>66534.3</v>
      </c>
    </row>
    <row r="201" spans="1:24" s="20" customFormat="1" ht="18" customHeight="1">
      <c r="A201" s="21">
        <f>#N/A</f>
        <v>152</v>
      </c>
      <c r="B201" s="22" t="s">
        <v>169</v>
      </c>
      <c r="C201" s="23">
        <v>1986</v>
      </c>
      <c r="D201" s="24" t="s">
        <v>182</v>
      </c>
      <c r="E201" s="24" t="s">
        <v>227</v>
      </c>
      <c r="F201" s="24">
        <v>9</v>
      </c>
      <c r="G201" s="24">
        <v>2</v>
      </c>
      <c r="H201" s="6">
        <v>2</v>
      </c>
      <c r="I201" s="24">
        <v>3561.3</v>
      </c>
      <c r="J201" s="24">
        <v>3561.3</v>
      </c>
      <c r="K201" s="24">
        <v>2271.6</v>
      </c>
      <c r="L201" s="24">
        <v>180</v>
      </c>
      <c r="M201" s="108">
        <v>4326927.84</v>
      </c>
      <c r="N201" s="109">
        <v>133068.6</v>
      </c>
      <c r="O201" s="108">
        <f>#N/A</f>
        <v>1298078.352</v>
      </c>
      <c r="P201" s="108">
        <f>#N/A</f>
        <v>133068.6</v>
      </c>
      <c r="Q201" s="108">
        <f>#N/A</f>
        <v>1009616.4959999999</v>
      </c>
      <c r="R201" s="108">
        <f>#N/A</f>
        <v>1009616.4959999999</v>
      </c>
      <c r="S201" s="108">
        <f>#N/A</f>
        <v>1009616.4959999999</v>
      </c>
      <c r="T201" s="108">
        <v>43829</v>
      </c>
      <c r="U201" s="24" t="s">
        <v>184</v>
      </c>
      <c r="V201" s="116">
        <f>#N/A</f>
        <v>0</v>
      </c>
      <c r="W201" s="90"/>
      <c r="X201" s="20">
        <v>133068.6</v>
      </c>
    </row>
    <row r="202" spans="1:24" s="20" customFormat="1" ht="18" customHeight="1">
      <c r="A202" s="21">
        <f>#N/A</f>
        <v>153</v>
      </c>
      <c r="B202" s="22" t="s">
        <v>170</v>
      </c>
      <c r="C202" s="23">
        <v>1985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4610.8</v>
      </c>
      <c r="J202" s="24">
        <v>4610.8</v>
      </c>
      <c r="K202" s="24">
        <v>2337.1</v>
      </c>
      <c r="L202" s="24">
        <v>226</v>
      </c>
      <c r="M202" s="108">
        <v>2159010.6</v>
      </c>
      <c r="N202" s="109">
        <v>66534.3</v>
      </c>
      <c r="O202" s="108">
        <f>#N/A</f>
        <v>647703.18</v>
      </c>
      <c r="P202" s="108">
        <f>#N/A</f>
        <v>66534.3</v>
      </c>
      <c r="Q202" s="108">
        <f>#N/A</f>
        <v>503769.13999999996</v>
      </c>
      <c r="R202" s="108">
        <f>#N/A</f>
        <v>503769.13999999996</v>
      </c>
      <c r="S202" s="108">
        <f>#N/A</f>
        <v>503769.13999999996</v>
      </c>
      <c r="T202" s="108">
        <v>43829</v>
      </c>
      <c r="U202" s="24" t="s">
        <v>184</v>
      </c>
      <c r="V202" s="116">
        <f>#N/A</f>
        <v>0</v>
      </c>
      <c r="W202" s="90"/>
      <c r="X202" s="20">
        <v>66534.3</v>
      </c>
    </row>
    <row r="203" spans="1:24" s="20" customFormat="1" ht="18" customHeight="1">
      <c r="A203" s="21">
        <f>#N/A</f>
        <v>154</v>
      </c>
      <c r="B203" s="22" t="s">
        <v>171</v>
      </c>
      <c r="C203" s="23">
        <v>1978</v>
      </c>
      <c r="D203" s="24" t="s">
        <v>182</v>
      </c>
      <c r="E203" s="24" t="s">
        <v>223</v>
      </c>
      <c r="F203" s="24">
        <v>12</v>
      </c>
      <c r="G203" s="24">
        <v>1</v>
      </c>
      <c r="H203" s="6">
        <v>1</v>
      </c>
      <c r="I203" s="24">
        <v>3898.1</v>
      </c>
      <c r="J203" s="24">
        <v>3898.1</v>
      </c>
      <c r="K203" s="24">
        <v>2277.7</v>
      </c>
      <c r="L203" s="24">
        <v>194</v>
      </c>
      <c r="M203" s="109">
        <v>2363422</v>
      </c>
      <c r="N203" s="109">
        <v>74793.12</v>
      </c>
      <c r="O203" s="108">
        <f>#N/A</f>
        <v>709026.6</v>
      </c>
      <c r="P203" s="108">
        <f>#N/A</f>
        <v>74793.12</v>
      </c>
      <c r="Q203" s="108">
        <f>#N/A</f>
        <v>551465.1333333333</v>
      </c>
      <c r="R203" s="108">
        <f>#N/A</f>
        <v>551465.1333333333</v>
      </c>
      <c r="S203" s="108">
        <f>#N/A</f>
        <v>551465.1333333333</v>
      </c>
      <c r="T203" s="108">
        <v>43829</v>
      </c>
      <c r="U203" s="24" t="s">
        <v>184</v>
      </c>
      <c r="V203" s="116">
        <f>#N/A</f>
        <v>0</v>
      </c>
      <c r="W203" s="84">
        <v>2363422</v>
      </c>
      <c r="X203" s="20">
        <v>74793.12</v>
      </c>
    </row>
    <row r="204" spans="1:24" s="20" customFormat="1" ht="18" customHeight="1">
      <c r="A204" s="21">
        <f>#N/A</f>
        <v>155</v>
      </c>
      <c r="B204" s="22" t="s">
        <v>172</v>
      </c>
      <c r="C204" s="23">
        <v>1974</v>
      </c>
      <c r="D204" s="24" t="s">
        <v>182</v>
      </c>
      <c r="E204" s="24" t="s">
        <v>186</v>
      </c>
      <c r="F204" s="24">
        <v>9</v>
      </c>
      <c r="G204" s="24">
        <v>4</v>
      </c>
      <c r="H204" s="6">
        <v>4</v>
      </c>
      <c r="I204" s="24">
        <v>9571.5</v>
      </c>
      <c r="J204" s="24">
        <v>7831.8</v>
      </c>
      <c r="K204" s="24">
        <v>7123.4</v>
      </c>
      <c r="L204" s="24">
        <v>387</v>
      </c>
      <c r="M204" s="109">
        <v>8652927.02</v>
      </c>
      <c r="N204" s="109">
        <v>266137.2</v>
      </c>
      <c r="O204" s="108">
        <f>#N/A</f>
        <v>2595878.106</v>
      </c>
      <c r="P204" s="108">
        <f>#N/A</f>
        <v>266137.2</v>
      </c>
      <c r="Q204" s="108">
        <f>#N/A</f>
        <v>2019016.3046666663</v>
      </c>
      <c r="R204" s="108">
        <f>#N/A</f>
        <v>2019016.3046666663</v>
      </c>
      <c r="S204" s="108">
        <f>#N/A</f>
        <v>2019016.3046666663</v>
      </c>
      <c r="T204" s="108">
        <v>43829</v>
      </c>
      <c r="U204" s="24" t="s">
        <v>184</v>
      </c>
      <c r="V204" s="116">
        <f>#N/A</f>
        <v>0</v>
      </c>
      <c r="W204" s="20">
        <v>8652927.02</v>
      </c>
      <c r="X204" s="20">
        <v>266137.2</v>
      </c>
    </row>
    <row r="205" spans="1:24" s="20" customFormat="1" ht="18" customHeight="1">
      <c r="A205" s="21">
        <f>#N/A</f>
        <v>156</v>
      </c>
      <c r="B205" s="22" t="s">
        <v>173</v>
      </c>
      <c r="C205" s="23">
        <v>1974</v>
      </c>
      <c r="D205" s="24" t="s">
        <v>182</v>
      </c>
      <c r="E205" s="24" t="s">
        <v>227</v>
      </c>
      <c r="F205" s="24">
        <v>9</v>
      </c>
      <c r="G205" s="24">
        <v>4</v>
      </c>
      <c r="H205" s="6">
        <v>4</v>
      </c>
      <c r="I205" s="24">
        <v>7927.2</v>
      </c>
      <c r="J205" s="24">
        <v>7927.2</v>
      </c>
      <c r="K205" s="24">
        <v>5066.3</v>
      </c>
      <c r="L205" s="24">
        <v>381</v>
      </c>
      <c r="M205" s="108">
        <v>8609886.52</v>
      </c>
      <c r="N205" s="109">
        <v>266137.2</v>
      </c>
      <c r="O205" s="108">
        <f>#N/A</f>
        <v>2582965.956</v>
      </c>
      <c r="P205" s="108">
        <f>#N/A</f>
        <v>266137.2</v>
      </c>
      <c r="Q205" s="108">
        <f>#N/A</f>
        <v>2008973.521333333</v>
      </c>
      <c r="R205" s="108">
        <f>#N/A</f>
        <v>2008973.521333333</v>
      </c>
      <c r="S205" s="108">
        <f>#N/A</f>
        <v>2008973.521333333</v>
      </c>
      <c r="T205" s="108">
        <v>43829</v>
      </c>
      <c r="U205" s="24" t="s">
        <v>184</v>
      </c>
      <c r="V205" s="116">
        <f>#N/A</f>
        <v>0</v>
      </c>
      <c r="W205" s="90"/>
      <c r="X205" s="20">
        <v>266137.2</v>
      </c>
    </row>
    <row r="206" spans="1:24" s="20" customFormat="1" ht="18" customHeight="1">
      <c r="A206" s="21">
        <f>#N/A</f>
        <v>157</v>
      </c>
      <c r="B206" s="22" t="s">
        <v>174</v>
      </c>
      <c r="C206" s="23">
        <v>1975</v>
      </c>
      <c r="D206" s="24" t="s">
        <v>182</v>
      </c>
      <c r="E206" s="24" t="s">
        <v>186</v>
      </c>
      <c r="F206" s="24">
        <v>9</v>
      </c>
      <c r="G206" s="24">
        <v>4</v>
      </c>
      <c r="H206" s="6">
        <v>3</v>
      </c>
      <c r="I206" s="24">
        <v>7861.3</v>
      </c>
      <c r="J206" s="24">
        <v>7861.3</v>
      </c>
      <c r="K206" s="24">
        <v>7861.3</v>
      </c>
      <c r="L206" s="24">
        <v>413</v>
      </c>
      <c r="M206" s="108">
        <v>6468901.6</v>
      </c>
      <c r="N206" s="109">
        <v>199602.9</v>
      </c>
      <c r="O206" s="108">
        <f>#N/A</f>
        <v>1940670.48</v>
      </c>
      <c r="P206" s="108">
        <f>#N/A</f>
        <v>199602.9</v>
      </c>
      <c r="Q206" s="108">
        <f>#N/A</f>
        <v>1509410.373333333</v>
      </c>
      <c r="R206" s="108">
        <f>#N/A</f>
        <v>1509410.373333333</v>
      </c>
      <c r="S206" s="108">
        <f>#N/A</f>
        <v>1509410.373333333</v>
      </c>
      <c r="T206" s="108">
        <v>43829</v>
      </c>
      <c r="U206" s="24" t="s">
        <v>184</v>
      </c>
      <c r="V206" s="116">
        <f>#N/A</f>
        <v>0</v>
      </c>
      <c r="W206" s="90"/>
      <c r="X206" s="20">
        <v>199602.9</v>
      </c>
    </row>
    <row r="207" spans="1:24" s="20" customFormat="1" ht="18" customHeight="1">
      <c r="A207" s="21">
        <f>#N/A</f>
        <v>158</v>
      </c>
      <c r="B207" s="22" t="s">
        <v>175</v>
      </c>
      <c r="C207" s="23">
        <v>1975</v>
      </c>
      <c r="D207" s="24" t="s">
        <v>182</v>
      </c>
      <c r="E207" s="24" t="s">
        <v>186</v>
      </c>
      <c r="F207" s="24">
        <v>9</v>
      </c>
      <c r="G207" s="24">
        <v>4</v>
      </c>
      <c r="H207" s="6">
        <v>4</v>
      </c>
      <c r="I207" s="24">
        <v>9749.5</v>
      </c>
      <c r="J207" s="24">
        <v>7853.9</v>
      </c>
      <c r="K207" s="24">
        <v>7391</v>
      </c>
      <c r="L207" s="24">
        <v>348</v>
      </c>
      <c r="M207" s="108">
        <v>8652287.459999999</v>
      </c>
      <c r="N207" s="109">
        <v>266137.2</v>
      </c>
      <c r="O207" s="108">
        <f>#N/A</f>
        <v>2595686.238</v>
      </c>
      <c r="P207" s="108">
        <f>#N/A</f>
        <v>266137.2</v>
      </c>
      <c r="Q207" s="108">
        <f>#N/A</f>
        <v>2018867.0739999998</v>
      </c>
      <c r="R207" s="108">
        <f>#N/A</f>
        <v>2018867.0739999998</v>
      </c>
      <c r="S207" s="108">
        <f>#N/A</f>
        <v>2018867.0739999998</v>
      </c>
      <c r="T207" s="108">
        <v>43829</v>
      </c>
      <c r="U207" s="24" t="s">
        <v>184</v>
      </c>
      <c r="V207" s="116">
        <f>#N/A</f>
        <v>0</v>
      </c>
      <c r="W207" s="90"/>
      <c r="X207" s="20">
        <v>266137.2</v>
      </c>
    </row>
    <row r="208" spans="1:24" s="20" customFormat="1" ht="18" customHeight="1">
      <c r="A208" s="21">
        <f>#N/A</f>
        <v>159</v>
      </c>
      <c r="B208" s="22" t="s">
        <v>176</v>
      </c>
      <c r="C208" s="23">
        <v>1976</v>
      </c>
      <c r="D208" s="24">
        <v>2008</v>
      </c>
      <c r="E208" s="24" t="s">
        <v>186</v>
      </c>
      <c r="F208" s="24">
        <v>9</v>
      </c>
      <c r="G208" s="24">
        <v>4</v>
      </c>
      <c r="H208" s="6">
        <v>4</v>
      </c>
      <c r="I208" s="24">
        <v>8573.2</v>
      </c>
      <c r="J208" s="24" t="s">
        <v>254</v>
      </c>
      <c r="K208" s="24" t="s">
        <v>255</v>
      </c>
      <c r="L208" s="24">
        <v>395</v>
      </c>
      <c r="M208" s="108">
        <v>8643213.26</v>
      </c>
      <c r="N208" s="109">
        <v>266137.2</v>
      </c>
      <c r="O208" s="108">
        <f>#N/A</f>
        <v>2592963.9779999997</v>
      </c>
      <c r="P208" s="108">
        <f>#N/A</f>
        <v>266137.2</v>
      </c>
      <c r="Q208" s="108">
        <f>#N/A</f>
        <v>2016749.7606666666</v>
      </c>
      <c r="R208" s="108">
        <f>#N/A</f>
        <v>2016749.7606666666</v>
      </c>
      <c r="S208" s="108">
        <f>#N/A</f>
        <v>2016749.7606666666</v>
      </c>
      <c r="T208" s="108">
        <v>43829</v>
      </c>
      <c r="U208" s="24" t="s">
        <v>184</v>
      </c>
      <c r="V208" s="116">
        <f>#N/A</f>
        <v>0</v>
      </c>
      <c r="W208" s="90"/>
      <c r="X208" s="20">
        <v>266137.2</v>
      </c>
    </row>
    <row r="209" spans="1:24" s="20" customFormat="1" ht="18" customHeight="1">
      <c r="A209" s="21">
        <f>#N/A</f>
        <v>160</v>
      </c>
      <c r="B209" s="22" t="s">
        <v>177</v>
      </c>
      <c r="C209" s="23">
        <v>1978</v>
      </c>
      <c r="D209" s="24" t="s">
        <v>182</v>
      </c>
      <c r="E209" s="24" t="s">
        <v>185</v>
      </c>
      <c r="F209" s="24">
        <v>12</v>
      </c>
      <c r="G209" s="24">
        <v>1</v>
      </c>
      <c r="H209" s="6">
        <v>2</v>
      </c>
      <c r="I209" s="24">
        <v>5077</v>
      </c>
      <c r="J209" s="24">
        <v>3889.6</v>
      </c>
      <c r="K209" s="24">
        <v>3367.5</v>
      </c>
      <c r="L209" s="24">
        <v>183</v>
      </c>
      <c r="M209" s="116">
        <v>4775272.38</v>
      </c>
      <c r="N209" s="109">
        <v>149586.24</v>
      </c>
      <c r="O209" s="108">
        <f>#N/A</f>
        <v>1432581.7140000002</v>
      </c>
      <c r="P209" s="108">
        <f>#N/A</f>
        <v>149586.24</v>
      </c>
      <c r="Q209" s="108">
        <f>#N/A</f>
        <v>1114230.2219999998</v>
      </c>
      <c r="R209" s="108">
        <f>#N/A</f>
        <v>1114230.2219999998</v>
      </c>
      <c r="S209" s="108">
        <f>#N/A</f>
        <v>1114230.2219999998</v>
      </c>
      <c r="T209" s="108">
        <v>43829</v>
      </c>
      <c r="U209" s="24" t="s">
        <v>184</v>
      </c>
      <c r="V209" s="116">
        <f>#N/A</f>
        <v>0</v>
      </c>
      <c r="W209" s="90">
        <v>4775272.38</v>
      </c>
      <c r="X209" s="20">
        <v>149586.24</v>
      </c>
    </row>
    <row r="210" spans="1:24" s="20" customFormat="1" ht="18" customHeight="1">
      <c r="A210" s="21">
        <f>#N/A</f>
        <v>161</v>
      </c>
      <c r="B210" s="22" t="s">
        <v>178</v>
      </c>
      <c r="C210" s="23">
        <v>1971</v>
      </c>
      <c r="D210" s="24" t="s">
        <v>182</v>
      </c>
      <c r="E210" s="24" t="s">
        <v>185</v>
      </c>
      <c r="F210" s="24">
        <v>9</v>
      </c>
      <c r="G210" s="24">
        <v>1</v>
      </c>
      <c r="H210" s="6">
        <v>1</v>
      </c>
      <c r="I210" s="24">
        <v>1965.8</v>
      </c>
      <c r="J210" s="24" t="s">
        <v>253</v>
      </c>
      <c r="K210" s="24">
        <v>1926</v>
      </c>
      <c r="L210" s="24">
        <v>87</v>
      </c>
      <c r="M210" s="108">
        <v>2670042.64</v>
      </c>
      <c r="N210" s="109">
        <v>66534.3</v>
      </c>
      <c r="O210" s="108">
        <f>#N/A</f>
        <v>801012.792</v>
      </c>
      <c r="P210" s="108">
        <f>#N/A</f>
        <v>66534.3</v>
      </c>
      <c r="Q210" s="108">
        <f>#N/A</f>
        <v>623009.9493333334</v>
      </c>
      <c r="R210" s="108">
        <f>#N/A</f>
        <v>623009.9493333334</v>
      </c>
      <c r="S210" s="108">
        <f>#N/A</f>
        <v>623009.9493333334</v>
      </c>
      <c r="T210" s="108">
        <v>43829</v>
      </c>
      <c r="U210" s="24" t="s">
        <v>184</v>
      </c>
      <c r="V210" s="116">
        <f>#N/A</f>
        <v>0</v>
      </c>
      <c r="W210" s="90"/>
      <c r="X210" s="20">
        <v>66534.3</v>
      </c>
    </row>
    <row r="211" spans="1:23" s="20" customFormat="1" ht="18" customHeight="1">
      <c r="A211" s="41">
        <f>#N/A</f>
        <v>162</v>
      </c>
      <c r="B211" s="35" t="s">
        <v>303</v>
      </c>
      <c r="C211" s="34">
        <v>1984</v>
      </c>
      <c r="D211" s="41"/>
      <c r="E211" s="36" t="s">
        <v>268</v>
      </c>
      <c r="F211" s="37">
        <v>10</v>
      </c>
      <c r="G211" s="37">
        <v>1</v>
      </c>
      <c r="H211" s="57">
        <v>1</v>
      </c>
      <c r="I211" s="29">
        <v>2006.5</v>
      </c>
      <c r="J211" s="29">
        <v>2006.5</v>
      </c>
      <c r="K211" s="29">
        <v>1231.8</v>
      </c>
      <c r="L211" s="37">
        <v>87</v>
      </c>
      <c r="M211" s="108">
        <v>2402822.2</v>
      </c>
      <c r="N211" s="108">
        <v>66534.3</v>
      </c>
      <c r="O211" s="110">
        <f>#N/A</f>
        <v>720846.66</v>
      </c>
      <c r="P211" s="108">
        <f>#N/A</f>
        <v>66534.3</v>
      </c>
      <c r="Q211" s="110">
        <f>#N/A</f>
        <v>560658.5133333333</v>
      </c>
      <c r="R211" s="110">
        <f>#N/A</f>
        <v>560658.5133333333</v>
      </c>
      <c r="S211" s="110">
        <f>#N/A</f>
        <v>560658.5133333333</v>
      </c>
      <c r="T211" s="110">
        <v>43829</v>
      </c>
      <c r="U211" s="36" t="s">
        <v>184</v>
      </c>
      <c r="V211" s="116">
        <f>#N/A</f>
        <v>0</v>
      </c>
      <c r="W211" s="100"/>
    </row>
    <row r="212" spans="1:23" s="20" customFormat="1" ht="18" customHeight="1">
      <c r="A212" s="41">
        <f>#N/A</f>
        <v>163</v>
      </c>
      <c r="B212" s="35" t="s">
        <v>304</v>
      </c>
      <c r="C212" s="43">
        <v>1980</v>
      </c>
      <c r="D212" s="44"/>
      <c r="E212" s="36" t="s">
        <v>268</v>
      </c>
      <c r="F212" s="43">
        <v>9</v>
      </c>
      <c r="G212" s="43">
        <v>1</v>
      </c>
      <c r="H212" s="57">
        <v>1</v>
      </c>
      <c r="I212" s="45">
        <v>1945.2</v>
      </c>
      <c r="J212" s="45">
        <v>1945.2</v>
      </c>
      <c r="K212" s="45">
        <v>1186.8</v>
      </c>
      <c r="L212" s="43">
        <v>73</v>
      </c>
      <c r="M212" s="108">
        <v>2478450.76</v>
      </c>
      <c r="N212" s="108">
        <v>66534.3</v>
      </c>
      <c r="O212" s="110">
        <f>#N/A</f>
        <v>743535.228</v>
      </c>
      <c r="P212" s="108">
        <f>#N/A</f>
        <v>66534.3</v>
      </c>
      <c r="Q212" s="110">
        <f>#N/A</f>
        <v>578305.1773333332</v>
      </c>
      <c r="R212" s="110">
        <f>#N/A</f>
        <v>578305.1773333332</v>
      </c>
      <c r="S212" s="110">
        <f>#N/A</f>
        <v>578305.1773333332</v>
      </c>
      <c r="T212" s="110">
        <v>43829</v>
      </c>
      <c r="U212" s="36" t="s">
        <v>184</v>
      </c>
      <c r="V212" s="116">
        <f>#N/A</f>
        <v>0</v>
      </c>
      <c r="W212" s="100"/>
    </row>
    <row r="213" spans="1:23" s="20" customFormat="1" ht="18" customHeight="1">
      <c r="A213" s="41">
        <f>#N/A</f>
        <v>164</v>
      </c>
      <c r="B213" s="35" t="s">
        <v>305</v>
      </c>
      <c r="C213" s="43">
        <v>1971</v>
      </c>
      <c r="D213" s="44"/>
      <c r="E213" s="36" t="s">
        <v>268</v>
      </c>
      <c r="F213" s="43">
        <v>9</v>
      </c>
      <c r="G213" s="43">
        <v>3</v>
      </c>
      <c r="H213" s="57">
        <v>3</v>
      </c>
      <c r="I213" s="45">
        <v>5546.8</v>
      </c>
      <c r="J213" s="54">
        <v>5497.37</v>
      </c>
      <c r="K213" s="54">
        <v>5336.5</v>
      </c>
      <c r="L213" s="43">
        <v>251</v>
      </c>
      <c r="M213" s="108">
        <v>7026040.96</v>
      </c>
      <c r="N213" s="108">
        <v>199602.90000000002</v>
      </c>
      <c r="O213" s="110">
        <f>#N/A</f>
        <v>2107812.288</v>
      </c>
      <c r="P213" s="108">
        <f>#N/A</f>
        <v>199602.90000000002</v>
      </c>
      <c r="Q213" s="110">
        <f>#N/A</f>
        <v>1639409.5573333334</v>
      </c>
      <c r="R213" s="110">
        <f>#N/A</f>
        <v>1639409.5573333334</v>
      </c>
      <c r="S213" s="110">
        <f>#N/A</f>
        <v>1639409.5573333334</v>
      </c>
      <c r="T213" s="110">
        <v>43829</v>
      </c>
      <c r="U213" s="36" t="s">
        <v>184</v>
      </c>
      <c r="V213" s="116">
        <f>#N/A</f>
        <v>0</v>
      </c>
      <c r="W213" s="100"/>
    </row>
    <row r="214" spans="1:23" s="20" customFormat="1" ht="18" customHeight="1">
      <c r="A214" s="41">
        <f>#N/A</f>
        <v>165</v>
      </c>
      <c r="B214" s="35" t="s">
        <v>306</v>
      </c>
      <c r="C214" s="34">
        <v>1971</v>
      </c>
      <c r="D214" s="41"/>
      <c r="E214" s="36" t="s">
        <v>268</v>
      </c>
      <c r="F214" s="37">
        <v>9</v>
      </c>
      <c r="G214" s="37">
        <v>3</v>
      </c>
      <c r="H214" s="57">
        <v>3</v>
      </c>
      <c r="I214" s="29">
        <v>5528.1</v>
      </c>
      <c r="J214" s="29">
        <v>5528.1</v>
      </c>
      <c r="K214" s="29">
        <v>3599.3</v>
      </c>
      <c r="L214" s="37">
        <v>264</v>
      </c>
      <c r="M214" s="109">
        <v>7019333.84</v>
      </c>
      <c r="N214" s="108">
        <v>199602.90000000002</v>
      </c>
      <c r="O214" s="110">
        <f>#N/A</f>
        <v>2105800.152</v>
      </c>
      <c r="P214" s="108">
        <f>#N/A</f>
        <v>199602.90000000002</v>
      </c>
      <c r="Q214" s="110">
        <f>(M214-O214)/3</f>
        <v>1637844.5626666667</v>
      </c>
      <c r="R214" s="110">
        <f>Q214</f>
        <v>1637844.5626666667</v>
      </c>
      <c r="S214" s="110">
        <f>R214</f>
        <v>1637844.5626666667</v>
      </c>
      <c r="T214" s="110">
        <v>43829</v>
      </c>
      <c r="U214" s="36" t="s">
        <v>184</v>
      </c>
      <c r="V214" s="116">
        <f>#N/A</f>
        <v>0</v>
      </c>
      <c r="W214" s="85" t="s">
        <v>319</v>
      </c>
    </row>
    <row r="215" spans="1:23" s="20" customFormat="1" ht="18" customHeight="1">
      <c r="A215" s="41">
        <f>#N/A</f>
        <v>166</v>
      </c>
      <c r="B215" s="35" t="s">
        <v>307</v>
      </c>
      <c r="C215" s="43">
        <v>1967</v>
      </c>
      <c r="D215" s="44"/>
      <c r="E215" s="36" t="s">
        <v>268</v>
      </c>
      <c r="F215" s="43">
        <v>9</v>
      </c>
      <c r="G215" s="43">
        <v>1</v>
      </c>
      <c r="H215" s="57">
        <v>1</v>
      </c>
      <c r="I215" s="45">
        <v>2050.2</v>
      </c>
      <c r="J215" s="54">
        <v>1939.7</v>
      </c>
      <c r="K215" s="54">
        <v>1939.7</v>
      </c>
      <c r="L215" s="43">
        <v>70</v>
      </c>
      <c r="M215" s="108">
        <v>3680239.46</v>
      </c>
      <c r="N215" s="108">
        <v>66534.3</v>
      </c>
      <c r="O215" s="110">
        <f>#N/A</f>
        <v>1104071.838</v>
      </c>
      <c r="P215" s="108">
        <f>#N/A</f>
        <v>66534.3</v>
      </c>
      <c r="Q215" s="110">
        <f>(M215-O215)/3</f>
        <v>858722.5406666667</v>
      </c>
      <c r="R215" s="110">
        <f>Q215</f>
        <v>858722.5406666667</v>
      </c>
      <c r="S215" s="110">
        <f>R215</f>
        <v>858722.5406666667</v>
      </c>
      <c r="T215" s="110">
        <v>43829</v>
      </c>
      <c r="U215" s="36" t="s">
        <v>184</v>
      </c>
      <c r="V215" s="116">
        <f>#N/A</f>
        <v>0</v>
      </c>
      <c r="W215" s="100"/>
    </row>
    <row r="216" spans="1:23" s="20" customFormat="1" ht="18" customHeight="1">
      <c r="A216" s="41">
        <f>#N/A</f>
        <v>167</v>
      </c>
      <c r="B216" s="35" t="s">
        <v>308</v>
      </c>
      <c r="C216" s="43">
        <v>1979</v>
      </c>
      <c r="D216" s="44"/>
      <c r="E216" s="41" t="s">
        <v>188</v>
      </c>
      <c r="F216" s="43">
        <v>9</v>
      </c>
      <c r="G216" s="43">
        <v>6</v>
      </c>
      <c r="H216" s="57">
        <v>6</v>
      </c>
      <c r="I216" s="45">
        <v>12483</v>
      </c>
      <c r="J216" s="45">
        <v>11198</v>
      </c>
      <c r="K216" s="45">
        <v>10050.9</v>
      </c>
      <c r="L216" s="43">
        <v>549</v>
      </c>
      <c r="M216" s="108">
        <v>14104556.52</v>
      </c>
      <c r="N216" s="108">
        <v>399205.8</v>
      </c>
      <c r="O216" s="110">
        <f>#N/A</f>
        <v>4231366.955999999</v>
      </c>
      <c r="P216" s="108">
        <f>#N/A</f>
        <v>399205.8</v>
      </c>
      <c r="Q216" s="110">
        <f>#N/A</f>
        <v>3291063.1879999996</v>
      </c>
      <c r="R216" s="110">
        <f>#N/A</f>
        <v>3291063.1879999996</v>
      </c>
      <c r="S216" s="110">
        <f>#N/A</f>
        <v>3291063.1879999996</v>
      </c>
      <c r="T216" s="110">
        <v>43829</v>
      </c>
      <c r="U216" s="36" t="s">
        <v>184</v>
      </c>
      <c r="V216" s="116">
        <f>#N/A</f>
        <v>0</v>
      </c>
      <c r="W216" s="100"/>
    </row>
    <row r="217" spans="1:23" s="20" customFormat="1" ht="18" customHeight="1">
      <c r="A217" s="41">
        <f>#N/A</f>
        <v>168</v>
      </c>
      <c r="B217" s="35" t="s">
        <v>309</v>
      </c>
      <c r="C217" s="43">
        <v>1982</v>
      </c>
      <c r="D217" s="44"/>
      <c r="E217" s="36" t="s">
        <v>268</v>
      </c>
      <c r="F217" s="43">
        <v>9</v>
      </c>
      <c r="G217" s="43">
        <v>1</v>
      </c>
      <c r="H217" s="57">
        <v>1</v>
      </c>
      <c r="I217" s="45">
        <v>2322.2</v>
      </c>
      <c r="J217" s="45">
        <v>1933.8</v>
      </c>
      <c r="K217" s="45">
        <v>1933.8</v>
      </c>
      <c r="L217" s="43">
        <v>87</v>
      </c>
      <c r="M217" s="108">
        <v>2427414.58</v>
      </c>
      <c r="N217" s="108">
        <v>66534.3</v>
      </c>
      <c r="O217" s="110">
        <f>#N/A</f>
        <v>728224.3740000001</v>
      </c>
      <c r="P217" s="108">
        <f>#N/A</f>
        <v>66534.3</v>
      </c>
      <c r="Q217" s="110">
        <f>#N/A</f>
        <v>566396.7353333334</v>
      </c>
      <c r="R217" s="110">
        <f>#N/A</f>
        <v>566396.7353333334</v>
      </c>
      <c r="S217" s="110">
        <f>#N/A</f>
        <v>566396.7353333334</v>
      </c>
      <c r="T217" s="110">
        <v>43829</v>
      </c>
      <c r="U217" s="36" t="s">
        <v>184</v>
      </c>
      <c r="V217" s="116">
        <f>#N/A</f>
        <v>0</v>
      </c>
      <c r="W217" s="100"/>
    </row>
    <row r="218" spans="1:23" s="20" customFormat="1" ht="18" customHeight="1">
      <c r="A218" s="41">
        <f>#N/A</f>
        <v>169</v>
      </c>
      <c r="B218" s="40" t="s">
        <v>310</v>
      </c>
      <c r="C218" s="43">
        <v>1982</v>
      </c>
      <c r="D218" s="44"/>
      <c r="E218" s="36" t="s">
        <v>268</v>
      </c>
      <c r="F218" s="43">
        <v>9</v>
      </c>
      <c r="G218" s="43">
        <v>1</v>
      </c>
      <c r="H218" s="57">
        <v>1</v>
      </c>
      <c r="I218" s="45">
        <v>2243</v>
      </c>
      <c r="J218" s="45">
        <v>1954</v>
      </c>
      <c r="K218" s="45">
        <v>1791.6</v>
      </c>
      <c r="L218" s="43">
        <v>96</v>
      </c>
      <c r="M218" s="108">
        <v>2427414.58</v>
      </c>
      <c r="N218" s="108">
        <v>66534.3</v>
      </c>
      <c r="O218" s="110">
        <f>#N/A</f>
        <v>728224.3740000001</v>
      </c>
      <c r="P218" s="108">
        <f>#N/A</f>
        <v>66534.3</v>
      </c>
      <c r="Q218" s="110">
        <f>#N/A</f>
        <v>566396.7353333334</v>
      </c>
      <c r="R218" s="110">
        <f>#N/A</f>
        <v>566396.7353333334</v>
      </c>
      <c r="S218" s="110">
        <f>#N/A</f>
        <v>566396.7353333334</v>
      </c>
      <c r="T218" s="110">
        <v>43829</v>
      </c>
      <c r="U218" s="36" t="s">
        <v>184</v>
      </c>
      <c r="V218" s="116">
        <f>#N/A</f>
        <v>0</v>
      </c>
      <c r="W218" s="100"/>
    </row>
    <row r="219" spans="1:23" s="20" customFormat="1" ht="18" customHeight="1">
      <c r="A219" s="41">
        <f>#N/A</f>
        <v>170</v>
      </c>
      <c r="B219" s="40" t="s">
        <v>311</v>
      </c>
      <c r="C219" s="55">
        <v>1980</v>
      </c>
      <c r="D219" s="56"/>
      <c r="E219" s="36" t="s">
        <v>268</v>
      </c>
      <c r="F219" s="55">
        <v>9</v>
      </c>
      <c r="G219" s="55">
        <v>1</v>
      </c>
      <c r="H219" s="57">
        <v>1</v>
      </c>
      <c r="I219" s="56">
        <v>6080.6</v>
      </c>
      <c r="J219" s="56">
        <v>6080.6</v>
      </c>
      <c r="K219" s="56">
        <v>3128</v>
      </c>
      <c r="L219" s="55">
        <v>262</v>
      </c>
      <c r="M219" s="108">
        <v>2383923.32</v>
      </c>
      <c r="N219" s="108">
        <v>66534.3</v>
      </c>
      <c r="O219" s="110">
        <f>#N/A</f>
        <v>715176.9959999999</v>
      </c>
      <c r="P219" s="108">
        <f>#N/A</f>
        <v>66534.3</v>
      </c>
      <c r="Q219" s="110">
        <f>#N/A</f>
        <v>556248.7746666666</v>
      </c>
      <c r="R219" s="110">
        <f>#N/A</f>
        <v>556248.7746666666</v>
      </c>
      <c r="S219" s="110">
        <f>#N/A</f>
        <v>556248.7746666666</v>
      </c>
      <c r="T219" s="110">
        <v>43829</v>
      </c>
      <c r="U219" s="36" t="s">
        <v>184</v>
      </c>
      <c r="V219" s="116">
        <f>#N/A</f>
        <v>0</v>
      </c>
      <c r="W219" s="100"/>
    </row>
    <row r="220" spans="1:23" s="15" customFormat="1" ht="18" customHeight="1">
      <c r="A220" s="533" t="s">
        <v>23</v>
      </c>
      <c r="B220" s="534"/>
      <c r="C220" s="13" t="s">
        <v>261</v>
      </c>
      <c r="D220" s="13" t="s">
        <v>261</v>
      </c>
      <c r="E220" s="12" t="s">
        <v>261</v>
      </c>
      <c r="F220" s="13" t="s">
        <v>261</v>
      </c>
      <c r="G220" s="13" t="s">
        <v>261</v>
      </c>
      <c r="H220" s="14">
        <f>#N/A</f>
        <v>200</v>
      </c>
      <c r="I220" s="14">
        <f>#N/A</f>
        <v>455811.69999999995</v>
      </c>
      <c r="J220" s="14">
        <f>#N/A</f>
        <v>327785.77</v>
      </c>
      <c r="K220" s="14">
        <f>#N/A</f>
        <v>210823</v>
      </c>
      <c r="L220" s="14">
        <f>#N/A</f>
        <v>21382</v>
      </c>
      <c r="M220" s="111">
        <f>#N/A</f>
        <v>458757105.4399997</v>
      </c>
      <c r="N220" s="111">
        <f>#N/A</f>
        <v>13320229.40000001</v>
      </c>
      <c r="O220" s="111">
        <f>#N/A</f>
        <v>137627131.63200003</v>
      </c>
      <c r="P220" s="111">
        <f>#N/A</f>
        <v>13320229.40000001</v>
      </c>
      <c r="Q220" s="111">
        <f>#N/A</f>
        <v>107043324.60266666</v>
      </c>
      <c r="R220" s="111">
        <f>#N/A</f>
        <v>107043324.60266666</v>
      </c>
      <c r="S220" s="111">
        <f>#N/A</f>
        <v>107043324.60266666</v>
      </c>
      <c r="T220" s="111" t="s">
        <v>261</v>
      </c>
      <c r="U220" s="12" t="s">
        <v>261</v>
      </c>
      <c r="V220" s="116">
        <f>#N/A</f>
        <v>-3.2782554626464844E-07</v>
      </c>
      <c r="W220" s="94"/>
    </row>
    <row r="221" spans="1:23" ht="18" customHeight="1">
      <c r="A221" s="373" t="s">
        <v>180</v>
      </c>
      <c r="B221" s="374"/>
      <c r="C221" s="374"/>
      <c r="D221" s="374"/>
      <c r="E221" s="374"/>
      <c r="F221" s="374"/>
      <c r="G221" s="374"/>
      <c r="H221" s="374"/>
      <c r="I221" s="374"/>
      <c r="J221" s="374"/>
      <c r="K221" s="374"/>
      <c r="L221" s="374"/>
      <c r="M221" s="374"/>
      <c r="N221" s="374"/>
      <c r="O221" s="374"/>
      <c r="P221" s="374"/>
      <c r="Q221" s="374"/>
      <c r="R221" s="374"/>
      <c r="S221" s="374"/>
      <c r="T221" s="374"/>
      <c r="U221" s="375"/>
      <c r="V221" s="116">
        <f>#N/A</f>
        <v>0</v>
      </c>
      <c r="W221" s="88"/>
    </row>
    <row r="222" spans="1:23" ht="18" customHeight="1">
      <c r="A222" s="376" t="s">
        <v>41</v>
      </c>
      <c r="B222" s="377"/>
      <c r="C222" s="377"/>
      <c r="D222" s="377"/>
      <c r="E222" s="378"/>
      <c r="F222" s="370"/>
      <c r="G222" s="371"/>
      <c r="H222" s="371"/>
      <c r="I222" s="371"/>
      <c r="J222" s="371"/>
      <c r="K222" s="371"/>
      <c r="L222" s="371"/>
      <c r="M222" s="371"/>
      <c r="N222" s="371"/>
      <c r="O222" s="371"/>
      <c r="P222" s="371"/>
      <c r="Q222" s="371"/>
      <c r="R222" s="371"/>
      <c r="S222" s="371"/>
      <c r="T222" s="371"/>
      <c r="U222" s="372"/>
      <c r="V222" s="116">
        <f>#N/A</f>
        <v>0</v>
      </c>
      <c r="W222" s="91"/>
    </row>
    <row r="223" spans="1:23" ht="18" customHeight="1">
      <c r="A223" s="31">
        <f>A219+1</f>
        <v>171</v>
      </c>
      <c r="B223" s="35" t="s">
        <v>312</v>
      </c>
      <c r="C223" s="34">
        <v>1990</v>
      </c>
      <c r="D223" s="36"/>
      <c r="E223" s="36" t="s">
        <v>313</v>
      </c>
      <c r="F223" s="34">
        <v>9</v>
      </c>
      <c r="G223" s="34">
        <v>5</v>
      </c>
      <c r="H223" s="57">
        <v>5</v>
      </c>
      <c r="I223" s="30">
        <v>12617.19</v>
      </c>
      <c r="J223" s="30">
        <v>10892.59</v>
      </c>
      <c r="K223" s="30">
        <v>9984.01</v>
      </c>
      <c r="L223" s="34">
        <v>544</v>
      </c>
      <c r="M223" s="110">
        <v>12079778</v>
      </c>
      <c r="N223" s="110">
        <v>332671.5</v>
      </c>
      <c r="O223" s="110">
        <f>M223*30/100</f>
        <v>3623933.4</v>
      </c>
      <c r="P223" s="108">
        <f>N223</f>
        <v>332671.5</v>
      </c>
      <c r="Q223" s="110">
        <f>(M223-O223)/3</f>
        <v>2818614.8666666667</v>
      </c>
      <c r="R223" s="110">
        <f>Q223</f>
        <v>2818614.8666666667</v>
      </c>
      <c r="S223" s="110">
        <f>R223</f>
        <v>2818614.8666666667</v>
      </c>
      <c r="T223" s="110">
        <v>43829</v>
      </c>
      <c r="U223" s="36" t="s">
        <v>184</v>
      </c>
      <c r="V223" s="116">
        <f>#N/A</f>
        <v>0</v>
      </c>
      <c r="W223" s="100"/>
    </row>
    <row r="224" spans="1:23" s="20" customFormat="1" ht="18" customHeight="1">
      <c r="A224" s="19">
        <f>A223+1</f>
        <v>172</v>
      </c>
      <c r="B224" s="22" t="s">
        <v>179</v>
      </c>
      <c r="C224" s="23">
        <v>1995</v>
      </c>
      <c r="D224" s="24" t="s">
        <v>182</v>
      </c>
      <c r="E224" s="24" t="s">
        <v>185</v>
      </c>
      <c r="F224" s="24">
        <v>9</v>
      </c>
      <c r="G224" s="24">
        <v>11</v>
      </c>
      <c r="H224" s="6">
        <v>2</v>
      </c>
      <c r="I224" s="24">
        <v>15334.56</v>
      </c>
      <c r="J224" s="24">
        <v>13418.96</v>
      </c>
      <c r="K224" s="24">
        <v>9074.8</v>
      </c>
      <c r="L224" s="24">
        <v>422</v>
      </c>
      <c r="M224" s="108">
        <v>4291422.82</v>
      </c>
      <c r="N224" s="108">
        <v>130286.16</v>
      </c>
      <c r="O224" s="108">
        <f>M224*30/100</f>
        <v>1287426.8460000001</v>
      </c>
      <c r="P224" s="108">
        <f>N224</f>
        <v>130286.16</v>
      </c>
      <c r="Q224" s="108">
        <f>(M224-O224)/3</f>
        <v>1001331.9913333334</v>
      </c>
      <c r="R224" s="108">
        <f>Q224</f>
        <v>1001331.9913333334</v>
      </c>
      <c r="S224" s="108">
        <f>R224</f>
        <v>1001331.9913333334</v>
      </c>
      <c r="T224" s="108">
        <v>43829</v>
      </c>
      <c r="U224" s="24" t="s">
        <v>184</v>
      </c>
      <c r="V224" s="116">
        <f>#N/A</f>
        <v>0</v>
      </c>
      <c r="W224" s="90"/>
    </row>
    <row r="225" spans="1:23" ht="18" customHeight="1">
      <c r="A225" s="531" t="s">
        <v>23</v>
      </c>
      <c r="B225" s="532"/>
      <c r="C225" s="8" t="s">
        <v>261</v>
      </c>
      <c r="D225" s="8" t="s">
        <v>261</v>
      </c>
      <c r="E225" s="6" t="s">
        <v>261</v>
      </c>
      <c r="F225" s="8" t="s">
        <v>261</v>
      </c>
      <c r="G225" s="8" t="s">
        <v>261</v>
      </c>
      <c r="H225" s="6">
        <v>7</v>
      </c>
      <c r="I225" s="109">
        <f>SUM(I223:I224)</f>
        <v>27951.75</v>
      </c>
      <c r="J225" s="109">
        <f>SUM(J223:J224)</f>
        <v>24311.55</v>
      </c>
      <c r="K225" s="109">
        <f>SUM(K223:K224)</f>
        <v>19058.809999999998</v>
      </c>
      <c r="L225" s="109">
        <f>SUM(L223:L224)</f>
        <v>966</v>
      </c>
      <c r="M225" s="109">
        <f>SUM(M223:M224)</f>
        <v>16371200.82</v>
      </c>
      <c r="N225" s="109">
        <f>#N/A</f>
        <v>462957.66000000003</v>
      </c>
      <c r="O225" s="109">
        <f>#N/A</f>
        <v>4911360.246</v>
      </c>
      <c r="P225" s="109">
        <f>#N/A</f>
        <v>462957.66000000003</v>
      </c>
      <c r="Q225" s="109">
        <f>#N/A</f>
        <v>3819946.858</v>
      </c>
      <c r="R225" s="109">
        <f>#N/A</f>
        <v>3819946.858</v>
      </c>
      <c r="S225" s="109">
        <f>#N/A</f>
        <v>3819946.858</v>
      </c>
      <c r="T225" s="109" t="s">
        <v>261</v>
      </c>
      <c r="U225" s="6" t="s">
        <v>261</v>
      </c>
      <c r="V225" s="116">
        <f>#N/A</f>
        <v>0</v>
      </c>
      <c r="W225" s="91"/>
    </row>
    <row r="226" spans="1:23" s="15" customFormat="1" ht="18" customHeight="1">
      <c r="A226" s="533" t="s">
        <v>42</v>
      </c>
      <c r="B226" s="534"/>
      <c r="C226" s="13" t="s">
        <v>261</v>
      </c>
      <c r="D226" s="13" t="s">
        <v>261</v>
      </c>
      <c r="E226" s="12" t="s">
        <v>261</v>
      </c>
      <c r="F226" s="13" t="s">
        <v>261</v>
      </c>
      <c r="G226" s="13" t="s">
        <v>261</v>
      </c>
      <c r="H226" s="12">
        <f>H225</f>
        <v>7</v>
      </c>
      <c r="I226" s="12">
        <f>I225</f>
        <v>27951.75</v>
      </c>
      <c r="J226" s="12">
        <f>#N/A</f>
        <v>24311.55</v>
      </c>
      <c r="K226" s="12">
        <f>#N/A</f>
        <v>19058.809999999998</v>
      </c>
      <c r="L226" s="12">
        <f>#N/A</f>
        <v>966</v>
      </c>
      <c r="M226" s="111">
        <f>#N/A</f>
        <v>16371200.82</v>
      </c>
      <c r="N226" s="111">
        <f>#N/A</f>
        <v>462957.66000000003</v>
      </c>
      <c r="O226" s="111">
        <f>#N/A</f>
        <v>4911360.246</v>
      </c>
      <c r="P226" s="111">
        <f>#N/A</f>
        <v>462957.66000000003</v>
      </c>
      <c r="Q226" s="111">
        <f>#N/A</f>
        <v>3819946.858</v>
      </c>
      <c r="R226" s="111">
        <f>#N/A</f>
        <v>3819946.858</v>
      </c>
      <c r="S226" s="111">
        <f>#N/A</f>
        <v>3819946.858</v>
      </c>
      <c r="T226" s="109" t="s">
        <v>261</v>
      </c>
      <c r="U226" s="6" t="s">
        <v>261</v>
      </c>
      <c r="V226" s="116">
        <f>#N/A</f>
        <v>0</v>
      </c>
      <c r="W226" s="91"/>
    </row>
    <row r="227" spans="1:23" s="15" customFormat="1" ht="18" customHeight="1">
      <c r="A227" s="376" t="s">
        <v>43</v>
      </c>
      <c r="B227" s="378"/>
      <c r="C227" s="13" t="s">
        <v>261</v>
      </c>
      <c r="D227" s="13" t="s">
        <v>261</v>
      </c>
      <c r="E227" s="12" t="s">
        <v>261</v>
      </c>
      <c r="F227" s="13" t="s">
        <v>261</v>
      </c>
      <c r="G227" s="13" t="s">
        <v>261</v>
      </c>
      <c r="H227" s="111">
        <f>H226+H220+H122+H115+H104+H80+H70+H60+H24</f>
        <v>400</v>
      </c>
      <c r="I227" s="111">
        <f>I226+I220+I122+I115+I104+I80+I70+I60+I24</f>
        <v>963528.7199999999</v>
      </c>
      <c r="J227" s="111">
        <f>J226+J220+J122+J115+J104+J80+J70+J60+J24</f>
        <v>743387.03</v>
      </c>
      <c r="K227" s="111">
        <f>K226+K220+K122+K115+K104+K80+K70+K60+K24</f>
        <v>572003.27</v>
      </c>
      <c r="L227" s="111">
        <f>L226+L220+L122+L115+L104+L80+L70+L60+L24</f>
        <v>41111</v>
      </c>
      <c r="M227" s="111">
        <f>#N/A</f>
        <v>915305454.3799996</v>
      </c>
      <c r="N227" s="111">
        <f>#N/A</f>
        <v>26531018.080000013</v>
      </c>
      <c r="O227" s="111">
        <f>#N/A</f>
        <v>274591636.314</v>
      </c>
      <c r="P227" s="111">
        <f>#N/A</f>
        <v>26531018.080000013</v>
      </c>
      <c r="Q227" s="111">
        <f>#N/A</f>
        <v>213571272.68866664</v>
      </c>
      <c r="R227" s="111">
        <f>#N/A</f>
        <v>213571272.68866664</v>
      </c>
      <c r="S227" s="111">
        <f>#N/A</f>
        <v>213571272.68866664</v>
      </c>
      <c r="T227" s="111" t="s">
        <v>261</v>
      </c>
      <c r="U227" s="12" t="s">
        <v>261</v>
      </c>
      <c r="V227" s="116">
        <f>M227+N227-O227-P227-Q227-R227-S227</f>
        <v>-2.980232238769531E-07</v>
      </c>
      <c r="W227" s="94"/>
    </row>
    <row r="228" spans="1:23" s="15" customFormat="1" ht="18" customHeight="1">
      <c r="A228" s="89" t="s">
        <v>22</v>
      </c>
      <c r="B228" s="82"/>
      <c r="C228" s="13"/>
      <c r="D228" s="13"/>
      <c r="E228" s="12"/>
      <c r="F228" s="13"/>
      <c r="G228" s="13"/>
      <c r="H228" s="12"/>
      <c r="I228" s="12"/>
      <c r="J228" s="12"/>
      <c r="K228" s="12"/>
      <c r="L228" s="12"/>
      <c r="M228" s="111">
        <f>M227+N227</f>
        <v>941836472.4599997</v>
      </c>
      <c r="N228" s="111"/>
      <c r="O228" s="111">
        <f>O227</f>
        <v>274591636.314</v>
      </c>
      <c r="P228" s="111">
        <f>P227</f>
        <v>26531018.080000013</v>
      </c>
      <c r="Q228" s="111">
        <f>Q227</f>
        <v>213571272.68866664</v>
      </c>
      <c r="R228" s="111">
        <f>R227</f>
        <v>213571272.68866664</v>
      </c>
      <c r="S228" s="111">
        <f>S227</f>
        <v>213571272.68866664</v>
      </c>
      <c r="T228" s="117"/>
      <c r="U228" s="94"/>
      <c r="V228" s="116">
        <f>#N/A</f>
        <v>-2.980232238769531E-07</v>
      </c>
      <c r="W228" s="94"/>
    </row>
    <row r="229" spans="1:23" s="15" customFormat="1" ht="18" customHeight="1">
      <c r="A229" s="89"/>
      <c r="B229" s="82" t="s">
        <v>322</v>
      </c>
      <c r="C229" s="13"/>
      <c r="D229" s="13"/>
      <c r="E229" s="12"/>
      <c r="F229" s="13"/>
      <c r="G229" s="13"/>
      <c r="H229" s="12"/>
      <c r="I229" s="12"/>
      <c r="J229" s="12"/>
      <c r="K229" s="12"/>
      <c r="L229" s="12"/>
      <c r="M229" s="111">
        <f>M227*0.0214</f>
        <v>19587536.72373199</v>
      </c>
      <c r="N229" s="111"/>
      <c r="O229" s="111">
        <f>M229</f>
        <v>19587536.72373199</v>
      </c>
      <c r="P229" s="111"/>
      <c r="Q229" s="111"/>
      <c r="R229" s="111"/>
      <c r="S229" s="111"/>
      <c r="T229" s="117"/>
      <c r="U229" s="94"/>
      <c r="V229" s="116">
        <f>#N/A</f>
        <v>0</v>
      </c>
      <c r="W229" s="94"/>
    </row>
    <row r="230" spans="1:23" s="15" customFormat="1" ht="18" customHeight="1">
      <c r="A230" s="89"/>
      <c r="B230" s="82" t="s">
        <v>323</v>
      </c>
      <c r="C230" s="13"/>
      <c r="D230" s="13"/>
      <c r="E230" s="12"/>
      <c r="F230" s="13"/>
      <c r="G230" s="13"/>
      <c r="H230" s="12"/>
      <c r="I230" s="12"/>
      <c r="J230" s="12"/>
      <c r="K230" s="12"/>
      <c r="L230" s="12"/>
      <c r="M230" s="111">
        <f>M229+M228</f>
        <v>961424009.1837317</v>
      </c>
      <c r="N230" s="111">
        <f>#N/A</f>
        <v>0</v>
      </c>
      <c r="O230" s="111">
        <f>O229+O228</f>
        <v>294179173.037732</v>
      </c>
      <c r="P230" s="111">
        <f>#N/A</f>
        <v>26531018.080000013</v>
      </c>
      <c r="Q230" s="111">
        <f>Q229+Q228</f>
        <v>213571272.68866664</v>
      </c>
      <c r="R230" s="111">
        <f>#N/A</f>
        <v>213571272.68866664</v>
      </c>
      <c r="S230" s="111">
        <f>#N/A</f>
        <v>213571272.68866664</v>
      </c>
      <c r="T230" s="117"/>
      <c r="U230" s="94"/>
      <c r="V230" s="116">
        <f>#N/A</f>
        <v>-2.980232238769531E-07</v>
      </c>
      <c r="W230" s="94"/>
    </row>
    <row r="231" spans="1:22" ht="18" customHeight="1">
      <c r="A231" s="101" t="e">
        <f>A224-'раздел 1 2020'!#REF!-'2017'!A78</f>
        <v>#REF!</v>
      </c>
      <c r="B231" s="101"/>
      <c r="C231" s="101"/>
      <c r="D231" s="101"/>
      <c r="E231" s="101"/>
      <c r="F231" s="101"/>
      <c r="G231" s="101"/>
      <c r="H231" s="101">
        <f>H227-'2017'!H81-'раздел 1 2020'!H155</f>
        <v>13</v>
      </c>
      <c r="I231" s="101">
        <f>I227-'2017'!I81-'раздел 1 2020'!I155</f>
        <v>86317.61999999976</v>
      </c>
      <c r="J231" s="101"/>
      <c r="K231" s="101"/>
      <c r="L231" s="101"/>
      <c r="M231" s="101">
        <f>M230-'2017'!M84-'раздел 1 2020'!N157</f>
        <v>695844953.2438756</v>
      </c>
      <c r="N231" s="101">
        <f>N230-'2017'!N84-'раздел 1 2020'!P157</f>
        <v>-18032008</v>
      </c>
      <c r="O231" s="101" t="e">
        <f>O230-'2017'!O84-'раздел 1 2020'!#REF!</f>
        <v>#REF!</v>
      </c>
      <c r="P231" s="101" t="e">
        <f>P230-'2017'!P84-'раздел 1 2020'!#REF!</f>
        <v>#REF!</v>
      </c>
      <c r="Q231" s="101" t="e">
        <f>Q230-'2017'!Q84-'раздел 1 2020'!#REF!</f>
        <v>#REF!</v>
      </c>
      <c r="R231" s="101" t="e">
        <f>R230-'2017'!R84-'раздел 1 2020'!#REF!</f>
        <v>#REF!</v>
      </c>
      <c r="S231" s="101"/>
      <c r="T231" s="101" t="e">
        <f>T227-'2017'!T81-'раздел 1 2020'!R155</f>
        <v>#VALUE!</v>
      </c>
      <c r="V231" s="116" t="e">
        <f>#N/A</f>
        <v>#REF!</v>
      </c>
    </row>
    <row r="232" spans="13:22" ht="18" customHeight="1">
      <c r="M232" s="102">
        <f>M227-'2017'!M81-'раздел 1 2020'!N155</f>
        <v>162803413.68799973</v>
      </c>
      <c r="N232" s="102">
        <f>N227-'2017'!N81-'раздел 1 2020'!P155</f>
        <v>1490413.0600000136</v>
      </c>
      <c r="O232" s="102" t="e">
        <f>O227-'2017'!O81-'раздел 1 2020'!#REF!</f>
        <v>#REF!</v>
      </c>
      <c r="P232" s="102" t="e">
        <f>P227-'2017'!P81-'раздел 1 2020'!#REF!</f>
        <v>#REF!</v>
      </c>
      <c r="Q232" s="102" t="e">
        <f>Q227-'2017'!Q81-'раздел 1 2020'!#REF!</f>
        <v>#REF!</v>
      </c>
      <c r="R232" s="102" t="e">
        <f>R227-'2017'!R81-'раздел 1 2020'!#REF!</f>
        <v>#REF!</v>
      </c>
      <c r="S232" s="102" t="e">
        <f>S227-'2017'!S81-'раздел 1 2020'!#REF!</f>
        <v>#REF!</v>
      </c>
      <c r="T232" s="102" t="e">
        <f>T227-'2017'!T81-'раздел 1 2020'!R155</f>
        <v>#VALUE!</v>
      </c>
      <c r="V232" s="116" t="e">
        <f>#N/A</f>
        <v>#REF!</v>
      </c>
    </row>
    <row r="233" spans="13:22" ht="18" customHeight="1">
      <c r="M233" s="102" t="e">
        <f>M228-'2017'!M82-'раздел 1 2020'!#REF!</f>
        <v>#REF!</v>
      </c>
      <c r="N233" s="102" t="e">
        <f>N228-'2017'!N82-'раздел 1 2020'!#REF!</f>
        <v>#REF!</v>
      </c>
      <c r="O233" s="102" t="e">
        <f>O228-'2017'!O82-'раздел 1 2020'!#REF!</f>
        <v>#REF!</v>
      </c>
      <c r="P233" s="102" t="e">
        <f>P228-'2017'!P82-'раздел 1 2020'!#REF!</f>
        <v>#REF!</v>
      </c>
      <c r="Q233" s="102" t="e">
        <f>Q228-'2017'!Q82-'раздел 1 2020'!#REF!</f>
        <v>#REF!</v>
      </c>
      <c r="R233" s="102" t="e">
        <f>R228-'2017'!R82-'раздел 1 2020'!#REF!</f>
        <v>#REF!</v>
      </c>
      <c r="S233" s="102" t="e">
        <f>S228-'2017'!S82-'раздел 1 2020'!#REF!</f>
        <v>#REF!</v>
      </c>
      <c r="V233" s="116" t="e">
        <f>#N/A</f>
        <v>#REF!</v>
      </c>
    </row>
    <row r="234" ht="18" customHeight="1">
      <c r="V234" s="116">
        <f>#N/A</f>
        <v>0</v>
      </c>
    </row>
  </sheetData>
  <sheetProtection/>
  <mergeCells count="79">
    <mergeCell ref="O7:P8"/>
    <mergeCell ref="O5:S6"/>
    <mergeCell ref="T5:T9"/>
    <mergeCell ref="A2:T2"/>
    <mergeCell ref="D3:S3"/>
    <mergeCell ref="A5:A9"/>
    <mergeCell ref="B5:B9"/>
    <mergeCell ref="C5:D5"/>
    <mergeCell ref="I5:I8"/>
    <mergeCell ref="C6:C9"/>
    <mergeCell ref="D6:D9"/>
    <mergeCell ref="G5:G9"/>
    <mergeCell ref="H5:H9"/>
    <mergeCell ref="M5:M8"/>
    <mergeCell ref="E5:E9"/>
    <mergeCell ref="F5:F9"/>
    <mergeCell ref="N5:N8"/>
    <mergeCell ref="K6:K8"/>
    <mergeCell ref="A11:U11"/>
    <mergeCell ref="U5:U9"/>
    <mergeCell ref="R7:R8"/>
    <mergeCell ref="S7:S8"/>
    <mergeCell ref="J5:K5"/>
    <mergeCell ref="L5:L8"/>
    <mergeCell ref="J6:J8"/>
    <mergeCell ref="Q7:Q8"/>
    <mergeCell ref="A12:U12"/>
    <mergeCell ref="A14:B14"/>
    <mergeCell ref="A15:E15"/>
    <mergeCell ref="F15:U15"/>
    <mergeCell ref="A19:B19"/>
    <mergeCell ref="A20:E20"/>
    <mergeCell ref="F20:U20"/>
    <mergeCell ref="A23:B23"/>
    <mergeCell ref="A24:B24"/>
    <mergeCell ref="A25:U25"/>
    <mergeCell ref="A26:E26"/>
    <mergeCell ref="F26:U26"/>
    <mergeCell ref="A55:B55"/>
    <mergeCell ref="A59:B59"/>
    <mergeCell ref="A60:B60"/>
    <mergeCell ref="A61:U61"/>
    <mergeCell ref="A62:E62"/>
    <mergeCell ref="F62:U62"/>
    <mergeCell ref="A69:B69"/>
    <mergeCell ref="A70:C70"/>
    <mergeCell ref="A71:U71"/>
    <mergeCell ref="A72:E72"/>
    <mergeCell ref="F72:U72"/>
    <mergeCell ref="A79:B79"/>
    <mergeCell ref="A80:B80"/>
    <mergeCell ref="A81:U81"/>
    <mergeCell ref="A82:E82"/>
    <mergeCell ref="F82:U82"/>
    <mergeCell ref="A86:B86"/>
    <mergeCell ref="A87:E87"/>
    <mergeCell ref="F87:U87"/>
    <mergeCell ref="A105:U105"/>
    <mergeCell ref="A106:E106"/>
    <mergeCell ref="F106:U106"/>
    <mergeCell ref="A94:B94"/>
    <mergeCell ref="A95:E95"/>
    <mergeCell ref="F95:U95"/>
    <mergeCell ref="A103:B103"/>
    <mergeCell ref="A122:B122"/>
    <mergeCell ref="A114:B114"/>
    <mergeCell ref="A115:B115"/>
    <mergeCell ref="A116:U116"/>
    <mergeCell ref="A117:E117"/>
    <mergeCell ref="F117:U117"/>
    <mergeCell ref="A121:B121"/>
    <mergeCell ref="A225:B225"/>
    <mergeCell ref="A226:B226"/>
    <mergeCell ref="A227:B227"/>
    <mergeCell ref="A123:U123"/>
    <mergeCell ref="A220:B220"/>
    <mergeCell ref="A221:U221"/>
    <mergeCell ref="A222:E222"/>
    <mergeCell ref="F222:U2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2021-09-14T07:55:45Z</dcterms:modified>
  <cp:category/>
  <cp:version/>
  <cp:contentType/>
  <cp:contentStatus/>
</cp:coreProperties>
</file>