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425" yWindow="180" windowWidth="15120" windowHeight="12105" tabRatio="665" activeTab="1"/>
  </bookViews>
  <sheets>
    <sheet name="раздел 1" sheetId="1" r:id="rId1"/>
    <sheet name="раздел 2" sheetId="2" r:id="rId2"/>
    <sheet name="Лист1" sheetId="3" state="hidden" r:id="rId3"/>
  </sheets>
  <definedNames>
    <definedName name="_xlnm._FilterDatabase" localSheetId="0" hidden="1">'раздел 1'!$B$12:$R$607</definedName>
    <definedName name="_xlnm._FilterDatabase" localSheetId="1" hidden="1">'раздел 2'!$A$9:$Y$601</definedName>
    <definedName name="_xlnm.Print_Titles" localSheetId="0">'раздел 1'!$12:$12</definedName>
    <definedName name="_xlnm.Print_Titles" localSheetId="1">'раздел 2'!$9:$9</definedName>
    <definedName name="_xlnm.Print_Area" localSheetId="0">'раздел 1'!$A$1:$R$615</definedName>
    <definedName name="_xlnm.Print_Area" localSheetId="1">'раздел 2'!$A$1:$Y$601</definedName>
  </definedNames>
  <calcPr fullCalcOnLoad="1"/>
</workbook>
</file>

<file path=xl/comments2.xml><?xml version="1.0" encoding="utf-8"?>
<comments xmlns="http://schemas.openxmlformats.org/spreadsheetml/2006/main">
  <authors>
    <author>Автор</author>
  </authors>
  <commentList>
    <comment ref="AA976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инженерка вкл. по смр!
</t>
        </r>
      </text>
    </comment>
    <comment ref="AB35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НДС-20%</t>
        </r>
      </text>
    </comment>
  </commentList>
</comments>
</file>

<file path=xl/sharedStrings.xml><?xml version="1.0" encoding="utf-8"?>
<sst xmlns="http://schemas.openxmlformats.org/spreadsheetml/2006/main" count="3158" uniqueCount="777">
  <si>
    <t>№ п\п</t>
  </si>
  <si>
    <t>Адрес МКД</t>
  </si>
  <si>
    <t>Стоимость капитального ремонта ВСЕГО</t>
  </si>
  <si>
    <t>Установка коллективных (общедомовых) ПУ и УУ</t>
  </si>
  <si>
    <t>Всего работ по инженерным системам</t>
  </si>
  <si>
    <t>Ремонт сетей электроснабжения</t>
  </si>
  <si>
    <t>Ремонт сетей теплоснабжения</t>
  </si>
  <si>
    <t>Ремонт сетей холодного водоснабжения</t>
  </si>
  <si>
    <t>Ремонт сетей горячего водоснабжения</t>
  </si>
  <si>
    <t>Ремонт систем водоотведения</t>
  </si>
  <si>
    <t>руб.</t>
  </si>
  <si>
    <t>ед.</t>
  </si>
  <si>
    <t>кв.м.</t>
  </si>
  <si>
    <t>куб.м.</t>
  </si>
  <si>
    <t>Волховский муниципальный район</t>
  </si>
  <si>
    <t>Итого по муниципальному образованию</t>
  </si>
  <si>
    <t>Муниципальное образование Вындиноостровское сельское поселение</t>
  </si>
  <si>
    <t>Дер. Вындин Остров, ул. Центральная, д. 5</t>
  </si>
  <si>
    <t>Муниципальное образование Кисельнинское сельское поселение</t>
  </si>
  <si>
    <t>Дер. Кисельня, ул. Центральная, д. 3</t>
  </si>
  <si>
    <t>Дер. Кисельня, ул. Центральная, д. 4</t>
  </si>
  <si>
    <t>Дер. Кисельня, ул. Центральная, д. 7</t>
  </si>
  <si>
    <t>Дер. Кисельня, ул. Центральная, д. 8</t>
  </si>
  <si>
    <t>Муниципальное образование Новоладожское городское поселение</t>
  </si>
  <si>
    <t>Итого по Волховскому муниципальному району</t>
  </si>
  <si>
    <t>Выборгский район</t>
  </si>
  <si>
    <t>Муниципальное образование Каменногорское городское поселение</t>
  </si>
  <si>
    <t>Муниципальное образование Селезневское сельское поселение</t>
  </si>
  <si>
    <t>Итого по Выборгскому району</t>
  </si>
  <si>
    <t>Кингисеппский муниципальный район</t>
  </si>
  <si>
    <t>Итого по Кингисеппскому муниципальному району</t>
  </si>
  <si>
    <t>Киришский муниципальный район</t>
  </si>
  <si>
    <t>Итого по Киришскому муниципальному району</t>
  </si>
  <si>
    <t>Лодейнопольский муниципальный район</t>
  </si>
  <si>
    <t>Муниципальное образование Лодейнопольское городское поселение</t>
  </si>
  <si>
    <t>Итого по Лодейнопольскому муниципальному району</t>
  </si>
  <si>
    <t>Ломоносовский муниципальный район</t>
  </si>
  <si>
    <t>Итого по Ломоносовскому муниципальному району</t>
  </si>
  <si>
    <t>Лужский муниципальный район</t>
  </si>
  <si>
    <t>Муниципальное образование Лужское городское поселение</t>
  </si>
  <si>
    <t>Муниципальное образование Мшинсское сельское поселение</t>
  </si>
  <si>
    <t>Муниципальное образование Оредежское сельское поселение</t>
  </si>
  <si>
    <t>Итого по Лужскому муниципальному району</t>
  </si>
  <si>
    <t>Подпорожский муниципальный район</t>
  </si>
  <si>
    <t>Муниципальное образование Никольское городское поселение</t>
  </si>
  <si>
    <t>Муниципальное образование Подпорожское городское поселение</t>
  </si>
  <si>
    <t>Итого по Подпорожскому муниципальному району</t>
  </si>
  <si>
    <t>Приозерский муниципальный район</t>
  </si>
  <si>
    <t>Муниципальное образование Ларионовское сельское поселение</t>
  </si>
  <si>
    <t>Муниципальное образование Ромашкинское сельское поселение</t>
  </si>
  <si>
    <t>Итого по Приозерскому муниципальному району</t>
  </si>
  <si>
    <t>Сланцевский муниципальный район</t>
  </si>
  <si>
    <t>Муниципальное образование Сланцевское городское поселение</t>
  </si>
  <si>
    <t>Итого по Сланцевскому муниципальному району</t>
  </si>
  <si>
    <t>Муниципальное образование Сосновоборгский городской округ</t>
  </si>
  <si>
    <t>Муниципальное образование Тосненское городское поселение</t>
  </si>
  <si>
    <t>Муниципальное образование Форносовское сельское поселение</t>
  </si>
  <si>
    <t>Итого по Тосненскому району</t>
  </si>
  <si>
    <t>ИТОГО по Ленинградской области</t>
  </si>
  <si>
    <t>Бокситогорский муниципальный район</t>
  </si>
  <si>
    <t>Муниципальное образование Бокситогорское городское поселение</t>
  </si>
  <si>
    <t>Г. Бокситогорск, ул. Социалистическая, д. 15</t>
  </si>
  <si>
    <t>Муниципальное образование Климовское сельское поселение</t>
  </si>
  <si>
    <t>Итого по Бокситогорскому муниципальному району</t>
  </si>
  <si>
    <t>Волосовский муниципальный район</t>
  </si>
  <si>
    <t>Итого по Волосовскому муниципальному району</t>
  </si>
  <si>
    <t>Всеволожский муниципальный район</t>
  </si>
  <si>
    <t>Муниципальное образование Морозовское городское поселение</t>
  </si>
  <si>
    <t>Муниципальное образование "Сертолово"</t>
  </si>
  <si>
    <t>Муниципальное образование Токсовское городское поселение</t>
  </si>
  <si>
    <t>Итого по Всеволожскому муниципальному району</t>
  </si>
  <si>
    <t>Гатчинский мунициальный район</t>
  </si>
  <si>
    <t>Муниципальное образование Город Гатчина</t>
  </si>
  <si>
    <t>Муниципальное образование Дружногорское городское поселение</t>
  </si>
  <si>
    <t>Муниципальное образование Город Коммунар</t>
  </si>
  <si>
    <t>Итого по Гатчинскому муниципальному району</t>
  </si>
  <si>
    <t>Кировский муниципальный район</t>
  </si>
  <si>
    <t>Муниципальное образование Кировское городское поселение</t>
  </si>
  <si>
    <t>Муниципальное образование Отрадненское городское поселение</t>
  </si>
  <si>
    <t>Муниципальное образование Суховское  сельское поселение</t>
  </si>
  <si>
    <t>Итого по Кировскому муниципальному району</t>
  </si>
  <si>
    <t>Тихвинский муниципальный район</t>
  </si>
  <si>
    <t>Муниципальное образование Тихвинское городское поселение</t>
  </si>
  <si>
    <t>Итого по Тихвинскому муниципальному району</t>
  </si>
  <si>
    <t>Итого по Ленинградской области со строительным контролем</t>
  </si>
  <si>
    <t>Осуществление строительного контроля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</si>
  <si>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</si>
  <si>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</si>
  <si>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</si>
  <si>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</si>
  <si>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</si>
  <si>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 фасадов</t>
  </si>
  <si>
    <t>Виды работ</t>
  </si>
  <si>
    <t>Ремонт внутридомовых инженерных систем</t>
  </si>
  <si>
    <t>Муниципальное образование Лаголовское сельское поселение</t>
  </si>
  <si>
    <t>Г. Бокситогорск, ул. Садовая, д. 12/7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</si>
  <si>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</si>
  <si>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</si>
  <si>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</si>
  <si>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</si>
  <si>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</si>
  <si>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</si>
  <si>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</t>
  </si>
  <si>
    <t>Стоимость капитального ремонта</t>
  </si>
  <si>
    <t>Плановая дата завершения работ</t>
  </si>
  <si>
    <t>способ формирования фонда капитального ремонта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</si>
  <si>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</si>
  <si>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</si>
  <si>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</si>
  <si>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</si>
  <si>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федеральный бюджет</t>
  </si>
  <si>
    <t>областной бюджет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</si>
  <si>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</si>
  <si>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</si>
  <si>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</si>
  <si>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</si>
  <si>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Прочие</t>
  </si>
  <si>
    <t>Кирпич</t>
  </si>
  <si>
    <t>х</t>
  </si>
  <si>
    <t>Панель</t>
  </si>
  <si>
    <t>до 1917</t>
  </si>
  <si>
    <t>РО</t>
  </si>
  <si>
    <t>Дер. Климово, д. 5</t>
  </si>
  <si>
    <t>Дер. Климово, д. 6</t>
  </si>
  <si>
    <t>Дер. Климово, д. 7</t>
  </si>
  <si>
    <t>Дерево</t>
  </si>
  <si>
    <t>Муниципальное образование Сабское сельское поселение</t>
  </si>
  <si>
    <t>Г. Новая Ладога, Наб. Лад. Флотилии, д. 14</t>
  </si>
  <si>
    <t>Г. Новая Ладога, Наб. Лад. Флотилии, д. 18</t>
  </si>
  <si>
    <t>Г. Новая Ладога, Наб. Лад. Флотилии, д. 38</t>
  </si>
  <si>
    <t>Г. Каменногорск, ул. Кооперативная, д. 7</t>
  </si>
  <si>
    <t>Пос. Кравцово, д. 3</t>
  </si>
  <si>
    <t>Муниципальное образование Аннинское городское поселение</t>
  </si>
  <si>
    <t>Тосненский район</t>
  </si>
  <si>
    <t>уу на тс</t>
  </si>
  <si>
    <t>уу на хвс и тс</t>
  </si>
  <si>
    <t>уу тс и хвс</t>
  </si>
  <si>
    <t>Итого по муниципальному образованию Сосновый Бор</t>
  </si>
  <si>
    <t>в эл вкл. уу.</t>
  </si>
  <si>
    <t>уу на хвс</t>
  </si>
  <si>
    <t>Муниципальное образование Борское сельское поселение</t>
  </si>
  <si>
    <t>Муниципальное образование Бегуницкое сельское поселение</t>
  </si>
  <si>
    <t>д.  Бегуницы д.12</t>
  </si>
  <si>
    <t xml:space="preserve"> д. Бегуницы д.21</t>
  </si>
  <si>
    <t>Муниципальное образование Волосовское городское поселение</t>
  </si>
  <si>
    <t>г. Волосово, пр.Вингиссара,  д.53</t>
  </si>
  <si>
    <t>г. Волосово, пр.Вингиссара,  д.101</t>
  </si>
  <si>
    <t>г. Волосово, ул. Лесная, д.12</t>
  </si>
  <si>
    <t>г. Волосово, ул. Красногвардейская, д. 7</t>
  </si>
  <si>
    <t>Муниципальное образование Зимитицкое сельское поселение</t>
  </si>
  <si>
    <t>п. Зимитицы д.13</t>
  </si>
  <si>
    <t>Муниципальное образование Изварское сельское поселение</t>
  </si>
  <si>
    <t>д. Извара д.9</t>
  </si>
  <si>
    <t>Муниципальное образование Калитинское сельское поселение</t>
  </si>
  <si>
    <t>п. Калитино д.5</t>
  </si>
  <si>
    <t>д. Курковицы д.3</t>
  </si>
  <si>
    <t>Муниципальное образование Каложицкое сельское поселение</t>
  </si>
  <si>
    <t xml:space="preserve">п. Каложицы д.21 </t>
  </si>
  <si>
    <t>Муниципальное образование Кикеринское сельское поселение</t>
  </si>
  <si>
    <t>п. Кикерино, ул.Заводская  д.4</t>
  </si>
  <si>
    <t>Муниципальное образование Рабитицкое сельское поселение</t>
  </si>
  <si>
    <t>д. Рабитицы д.15</t>
  </si>
  <si>
    <t>д. Рабитицы д.9</t>
  </si>
  <si>
    <t>Муниципальное образование Терпелицкое сельское поселение</t>
  </si>
  <si>
    <t>д. Терпилицы д.5</t>
  </si>
  <si>
    <t>Г. Волхов, ул.Мичурина, д. 1</t>
  </si>
  <si>
    <t>Муниципальное образование Город Волхов</t>
  </si>
  <si>
    <t>кирпич</t>
  </si>
  <si>
    <t>-</t>
  </si>
  <si>
    <t>Муниципальное образование Лесколовское сельское поселение</t>
  </si>
  <si>
    <t>Дер. Лесколово, ул.Красноборская, д.13</t>
  </si>
  <si>
    <t>Дер. Лесколово, ул.Красноборская, д.10</t>
  </si>
  <si>
    <t>Дер. Лесколово, ул.Красноборская, д.11</t>
  </si>
  <si>
    <t>Пос. Токсово, Инженерная д.2</t>
  </si>
  <si>
    <t>Пос. Токсово, Инженерная д.2а</t>
  </si>
  <si>
    <t>Муниципальное образование Город Выборг</t>
  </si>
  <si>
    <t>Г. Выборг, Ленинградский пр., д. 31</t>
  </si>
  <si>
    <t>Г. Каменногорск, ш. Ленинградское, д. 56</t>
  </si>
  <si>
    <t>Муниципальное образование Приморское городское поселение</t>
  </si>
  <si>
    <t>Г. Приморск, наб. Лебедева, д. 5</t>
  </si>
  <si>
    <t>Г. Приморск, Выборгское шоссе, д. 5</t>
  </si>
  <si>
    <t>Муниципальное образование Большеколпанское сельское поселение</t>
  </si>
  <si>
    <t>дер. Корписалово, д.39</t>
  </si>
  <si>
    <t>подвал</t>
  </si>
  <si>
    <t>Г. Гатчина, ул. Чкалова, д. 61А</t>
  </si>
  <si>
    <t>Г. Гатчина, ул. Чкалова, д. 79</t>
  </si>
  <si>
    <t xml:space="preserve">г.п. Дружная Горка, ул. Садовая, д. 8 </t>
  </si>
  <si>
    <t>г.п. Дружная Горка, ул. Здравомыслова, д. 4</t>
  </si>
  <si>
    <t>г.п. Дружная Горка, ул. Здравомыслова, д. 5</t>
  </si>
  <si>
    <t>г.п. Дружная Горка, ул. Здравомыслова, д. 7</t>
  </si>
  <si>
    <t>г. Коммунар, Ленинградское ш., д. 20а</t>
  </si>
  <si>
    <t>Муниципальное образование Пудостьское сельское поселение</t>
  </si>
  <si>
    <t>д.Черново, д.46</t>
  </si>
  <si>
    <t>Муниципальное образование Сиверское городское поселение</t>
  </si>
  <si>
    <t>г.п.Сиверский, ул.Красная, д.57</t>
  </si>
  <si>
    <t>Муниципальное образование Сяськелевское сельское поселение</t>
  </si>
  <si>
    <t>д.Туганицы, д.2</t>
  </si>
  <si>
    <t>д.Старые Низковицы, д.57</t>
  </si>
  <si>
    <t>Муниципальное образование Таицкое городское поселение</t>
  </si>
  <si>
    <t>п.Тайцы, ул.Юного Ленинца, д.92</t>
  </si>
  <si>
    <t>Муниципальное образование Кингисеппское городское поселение</t>
  </si>
  <si>
    <t>Г. Кингисепп, ул. Химиков, д. 4</t>
  </si>
  <si>
    <t>Г. Кингисепп, ул. Химиков, д. 8</t>
  </si>
  <si>
    <t>Г.  Кингисепп, ул. Химиков, д. 10</t>
  </si>
  <si>
    <t>Г. Кингисепп, ул. Крикковское ш., д. 41</t>
  </si>
  <si>
    <t>дер. Ополье, д. 14в</t>
  </si>
  <si>
    <t>Г. Кировск, ул. Краснофлотская, д. 3</t>
  </si>
  <si>
    <t>Г. Кировск, ул. Победы, д. 13</t>
  </si>
  <si>
    <t>Г. Кировск, ул. Победы, д. 14</t>
  </si>
  <si>
    <t>Г. Кировск, ул. Победы, д. 25</t>
  </si>
  <si>
    <t>Г. Кировск, ул. Победы, д. 27/1</t>
  </si>
  <si>
    <t>Г. Кировск, ул. Пушкина, д. 4</t>
  </si>
  <si>
    <t>Дер. Сухое, д. 5</t>
  </si>
  <si>
    <t>дер. Лаврово ул. Центральная д. 1</t>
  </si>
  <si>
    <t>пос. Аннино, ул. 10-й Пятилетки, д. 1</t>
  </si>
  <si>
    <t>Пос. Оредеж, ул. Ленина, д. 12а</t>
  </si>
  <si>
    <t>Дер. Пехенец ул. Пионерская д. 26</t>
  </si>
  <si>
    <t>Муниципальное образование Толмачевское городское поселение</t>
  </si>
  <si>
    <t>Г.п. Толмачёво, ул.Молодёжная д.7</t>
  </si>
  <si>
    <t>Муниципальное образование Важинское городское поселение</t>
  </si>
  <si>
    <t>Г.п. Важинское, ул.Школьная, д.  4</t>
  </si>
  <si>
    <t>Г.п. Важинское, ул.Школьная, д. 7а</t>
  </si>
  <si>
    <t>п. Вознесенье, ул. Молодежная, д. 9</t>
  </si>
  <si>
    <t>п. Вознесенье, ул. Молодежная, д. 10</t>
  </si>
  <si>
    <t xml:space="preserve">Муниципальное образование Вознесенское городское поселение </t>
  </si>
  <si>
    <t>ХВС, т/сети - ПСД</t>
  </si>
  <si>
    <t>т/сети -ПСД</t>
  </si>
  <si>
    <t>ХВС - ПСД</t>
  </si>
  <si>
    <t>Г. Подпорожье, ул.Волкова, д 29</t>
  </si>
  <si>
    <t>Г. Подпорожье, ул.Комсомольская, д.17</t>
  </si>
  <si>
    <t>Г. Подпорожье, пр.Механический, д. 36</t>
  </si>
  <si>
    <t>Г. Сланцы, ул. Кирова, д. 17</t>
  </si>
  <si>
    <t>Г. Сланцы, ул. Чкалова д.10</t>
  </si>
  <si>
    <t>Г. Сосновый Бор, ул.Солнечная, д.25</t>
  </si>
  <si>
    <t>Г. Сосновый Бор, ул.Солнечная, д.53</t>
  </si>
  <si>
    <t>Г. Сосновый Бор, ул.Молодежная, д.15</t>
  </si>
  <si>
    <t>Муниципальное образование Мелегежское сельское поселение</t>
  </si>
  <si>
    <t xml:space="preserve">д. Мелегежская Горка, дом 12 </t>
  </si>
  <si>
    <t>Г. Тихвин, ул. Плаунская д. 7</t>
  </si>
  <si>
    <t>Г. Тихвин, микрорайон 1, д.12</t>
  </si>
  <si>
    <t>Г. Тихвин, микрорайон 1,  д.14</t>
  </si>
  <si>
    <t>Г. Тихвин, микрорайон 1, д.19</t>
  </si>
  <si>
    <t>Г. Тихвин, микрорайон 1, д.5</t>
  </si>
  <si>
    <t>Г. Тихвин, микрорайон 1, д.6</t>
  </si>
  <si>
    <t>Г. Тихвин, микрорайон 1, д.7</t>
  </si>
  <si>
    <t>Г. Тихвин, микрорайон 3, д.34</t>
  </si>
  <si>
    <t>Пос. Красава, ул.Больничная, д. 4</t>
  </si>
  <si>
    <t>Пос.  Красава, ул.Больничная, д. 5</t>
  </si>
  <si>
    <t>Пос.  Красава, ул.Вокзальная, д. 3</t>
  </si>
  <si>
    <t>Пос.  Красава, ул. Комсомольская, д. 4</t>
  </si>
  <si>
    <t>Пос.  Красава, ул. Комсомольская, д. 5</t>
  </si>
  <si>
    <t>Пос.  Красава, ул. Комсомольская, д. 6</t>
  </si>
  <si>
    <t>Пос.  Красава, ул. Комсомольская, д. 7</t>
  </si>
  <si>
    <t>Пос.  Красава, ул. Комсомольская, д. 8</t>
  </si>
  <si>
    <t>Пос.  Красава, ул. Комсомольская, д. 8А</t>
  </si>
  <si>
    <t>Г. Тихвин, ул. Коммунаров, д. 4</t>
  </si>
  <si>
    <t>Г. Тихвин, ул. Орловская, д. 4</t>
  </si>
  <si>
    <t>Г. Тихвин, ул. Красная, д. 9б</t>
  </si>
  <si>
    <t>Г. Тихвин, ул. Красная, д. 14</t>
  </si>
  <si>
    <t>Г. Тихвин, ул. Новгородская, д. 23</t>
  </si>
  <si>
    <t>г. Никольское ул. Зеленая д.18</t>
  </si>
  <si>
    <t>крыша,подвал,фасад</t>
  </si>
  <si>
    <t>г. Никольское ул. Зеленая д.4</t>
  </si>
  <si>
    <t>электрика,тепло,хвс,гвс,водоотведение,фасад,фундамент</t>
  </si>
  <si>
    <t>пос. Суходолье, ул. Лесная, д. 14</t>
  </si>
  <si>
    <t>пос. Суходолье, ул. Лесная, д. 15</t>
  </si>
  <si>
    <t>пир на эл, тс, хвс, гвс, во</t>
  </si>
  <si>
    <t>Проектные работы(ФОНД)</t>
  </si>
  <si>
    <t>Комментарии по ПИРам от Фонда</t>
  </si>
  <si>
    <t>пир на тс, хвс, гвс, во</t>
  </si>
  <si>
    <t>пир на фасад</t>
  </si>
  <si>
    <t>пир на крышу</t>
  </si>
  <si>
    <t>пир на лифт</t>
  </si>
  <si>
    <t>пир на крышу, фасад</t>
  </si>
  <si>
    <t>пир на фундамент</t>
  </si>
  <si>
    <t>пир на тс, хвс, во</t>
  </si>
  <si>
    <t>пир на эл и крышу</t>
  </si>
  <si>
    <t>пир на эл и фасад</t>
  </si>
  <si>
    <t>пир на крышу и фасад</t>
  </si>
  <si>
    <t>пир на эл</t>
  </si>
  <si>
    <t>пир на крышу  подвал</t>
  </si>
  <si>
    <t>пир на эл, крышу, фасад</t>
  </si>
  <si>
    <t>пир на эл, фасад</t>
  </si>
  <si>
    <t>Дер. Жельцы д.5</t>
  </si>
  <si>
    <t>Дер. Жельцы д.9</t>
  </si>
  <si>
    <t>пир на тс, во, фундамент</t>
  </si>
  <si>
    <t>пир на тс, хвс, во, фасад, фундамент</t>
  </si>
  <si>
    <t>пир на крышу и тс</t>
  </si>
  <si>
    <t>пир на тс, хвс, фасад</t>
  </si>
  <si>
    <t>Муниципальное образование Войсковицкое сельское поселение</t>
  </si>
  <si>
    <t>п.Войсковицы, ул.Молодежная, д.8</t>
  </si>
  <si>
    <t>пир на крышу, подвал, фасад</t>
  </si>
  <si>
    <t>пир на подвал</t>
  </si>
  <si>
    <t>пир на подвал и фасад</t>
  </si>
  <si>
    <t>пир на во, крышу, утепление фасада</t>
  </si>
  <si>
    <t>пир на эл, тс, хвс, гвс, ов, фасад, фундамент</t>
  </si>
  <si>
    <t>Г. Отрадное,ул.  Щурова, д. 12</t>
  </si>
  <si>
    <t>Г. Отрадное,ул. Лесная, д. 3</t>
  </si>
  <si>
    <t>Г. Отрадное,ул. Советская, д. 21</t>
  </si>
  <si>
    <t>пир на хвс, гвс, во</t>
  </si>
  <si>
    <t>пир на эл, крышу</t>
  </si>
  <si>
    <t>Дер. Климово, д. 1</t>
  </si>
  <si>
    <t>Дер. Климово, д. 3</t>
  </si>
  <si>
    <t>Дер. Климово, д. 4</t>
  </si>
  <si>
    <t>Дер. Климово, д. 8</t>
  </si>
  <si>
    <t>Дер. Климово, д. 9</t>
  </si>
  <si>
    <t>Дер. Климово, д. 10</t>
  </si>
  <si>
    <t>Дер. Климово, д. 11</t>
  </si>
  <si>
    <t>пир на фасад, утепление фасада</t>
  </si>
  <si>
    <t>пир на эл, подвал, фасад</t>
  </si>
  <si>
    <t>пир на подвал, фасад</t>
  </si>
  <si>
    <t>пир на эл, тс, хвс, во, фундамент</t>
  </si>
  <si>
    <t xml:space="preserve">д.Горка, дом 10 </t>
  </si>
  <si>
    <t xml:space="preserve">д. Горка, дом 12 </t>
  </si>
  <si>
    <t>д.Горка, дом 14</t>
  </si>
  <si>
    <t>д.Горка, дом 18</t>
  </si>
  <si>
    <t>пир на хвс, фасад</t>
  </si>
  <si>
    <t xml:space="preserve"> комментарии Комитета</t>
  </si>
  <si>
    <t>пир на во, крышу, фундамент, фасад, утепление</t>
  </si>
  <si>
    <t>пир на эл, хвс, во, крышу, фасад, фундамент, утепление</t>
  </si>
  <si>
    <t>пир на эл, тс, хвс, во, подвал, фундамент</t>
  </si>
  <si>
    <t>пир на крышу, фасад, фундамент, утепление, эл, во</t>
  </si>
  <si>
    <t>пир на крышу, фасад, тс,хвс,эл</t>
  </si>
  <si>
    <t>пир на эл, во, фасад</t>
  </si>
  <si>
    <t>пир на крышу, фасад, подвал</t>
  </si>
  <si>
    <t>пир на хвс,  утепленеи фасада</t>
  </si>
  <si>
    <t>пир на подвал, фасад,крыша</t>
  </si>
  <si>
    <t>пир на эл, подвал, фасад, уу</t>
  </si>
  <si>
    <t>пир на  фасад</t>
  </si>
  <si>
    <t>пир на эл,фасад</t>
  </si>
  <si>
    <t>пир на фасад,  эл</t>
  </si>
  <si>
    <t>пир на эл, тс, хвс, во, крыша,  утепление</t>
  </si>
  <si>
    <t>ГЖН согласована электрика</t>
  </si>
  <si>
    <t>ГЖН согласовано фасад рем+утепл,эл, ПУ</t>
  </si>
  <si>
    <t>ГВС -нет соглс ГЖН.</t>
  </si>
  <si>
    <t>ГВС -нет соглс ГЖН. Есть на во, кров, фасад, утепл, пу</t>
  </si>
  <si>
    <t>ГЖН еще и фасад</t>
  </si>
  <si>
    <t>ГЖН+ОДПУ, но - подвал</t>
  </si>
  <si>
    <t>ГЖН+фасад</t>
  </si>
  <si>
    <t>Газ не согласован ГЖИ</t>
  </si>
  <si>
    <t>п.  Кикерино, ул.Ломакина д.21</t>
  </si>
  <si>
    <t>Кикерино, ул.Ломакина д.25</t>
  </si>
  <si>
    <t>Доб ВО</t>
  </si>
  <si>
    <t>Муниципальное образование Опольевское сельское поселение</t>
  </si>
  <si>
    <t>Муниципальное образование Пустомержское сельское поселение</t>
  </si>
  <si>
    <t>Муниципальное образование Киришское городское поселение</t>
  </si>
  <si>
    <t>крыша</t>
  </si>
  <si>
    <t>эл</t>
  </si>
  <si>
    <t>Фундамент включен в 2017 с гп</t>
  </si>
  <si>
    <t>фасад</t>
  </si>
  <si>
    <t>Муниципальное образование Глажевское сельское поселение</t>
  </si>
  <si>
    <t>п. Глажево, д.1</t>
  </si>
  <si>
    <t>п. Глажево, д.1а</t>
  </si>
  <si>
    <t>эл, тс, гвс</t>
  </si>
  <si>
    <t>Г.п. им. Морозова, ул. Ладожская, д. 45</t>
  </si>
  <si>
    <t>Г.п. им. Морозова, ул. Ладожская, д. 46</t>
  </si>
  <si>
    <t>Г.п. им. Морозова, ул. Ладожская, д. 47</t>
  </si>
  <si>
    <t>Г.п. им. Морозова, ул. Первомайская, д. 7</t>
  </si>
  <si>
    <t>Г.п. им. Морозова, ул. Первомайская, д. 9</t>
  </si>
  <si>
    <t>Г.п. им. Морозова, ул. Хесина, д. 16</t>
  </si>
  <si>
    <t>Г.п. им. Морозова, ул. Хесина, д. 18</t>
  </si>
  <si>
    <t>Рем и утеп фасада, ПУ, крыша, подвал</t>
  </si>
  <si>
    <t>Рем и утеп фасада,  крыша, подвал</t>
  </si>
  <si>
    <t>Подвал</t>
  </si>
  <si>
    <t>ремонт инженерные сети, подвал, фасад, фундамент, устновка ОДПУ</t>
  </si>
  <si>
    <t>Муниципальное образование Оржицкое  сельское поселение</t>
  </si>
  <si>
    <t>д. Оржици, д. 14</t>
  </si>
  <si>
    <t>Ремонт электро, тепло, ГВС, ХВС, ВО, крыша, подвал, фасад, установка ОДПУ</t>
  </si>
  <si>
    <t>Муниципальное образование Пенниковское сельское поселение</t>
  </si>
  <si>
    <t>д. Пеники, ул. Новая, д.8</t>
  </si>
  <si>
    <t>электроснабжение, крыша</t>
  </si>
  <si>
    <t>д. Пеники, ул. Новая, д.10</t>
  </si>
  <si>
    <t>д. Пеники, ул. Центральная, д.36а</t>
  </si>
  <si>
    <t>ремонт сетей: электро, тепло, водо снабжения ХВС ГВС,установка ОДПУ</t>
  </si>
  <si>
    <t>пир на крышу фасад</t>
  </si>
  <si>
    <t>Муниципальное образование Осьминское сельское поселение</t>
  </si>
  <si>
    <t>Муниципальное образование Громовское сельское поселение</t>
  </si>
  <si>
    <t>П.Громово, ул. Центральная, д. 3</t>
  </si>
  <si>
    <t>ремонт крыши, фундамента</t>
  </si>
  <si>
    <t>П.Громово, ул. Центральная, д. 6</t>
  </si>
  <si>
    <t>ремонт системы теплоснабжения</t>
  </si>
  <si>
    <t>П. Коммунары, ул. Садовая, д.17</t>
  </si>
  <si>
    <t>Ремонт ХВС, ремонт крыши, ремонт фундамента</t>
  </si>
  <si>
    <t>П. Коммунары, ул. Центральная, д. 2</t>
  </si>
  <si>
    <t>П. Коммунары, ул. Центральная, д. 1</t>
  </si>
  <si>
    <t>г.Тосно, ул.Энергетиков, д.5</t>
  </si>
  <si>
    <t>электрика, подвал</t>
  </si>
  <si>
    <t>п.Ушаки, д.10</t>
  </si>
  <si>
    <t>шлакобл.</t>
  </si>
  <si>
    <t>1951/1985</t>
  </si>
  <si>
    <t>газобетон</t>
  </si>
  <si>
    <t>кирпич.</t>
  </si>
  <si>
    <t>панель</t>
  </si>
  <si>
    <t>панел.</t>
  </si>
  <si>
    <t>ж/б</t>
  </si>
  <si>
    <t xml:space="preserve">ж/б </t>
  </si>
  <si>
    <t>кирпич/панель</t>
  </si>
  <si>
    <t>панели</t>
  </si>
  <si>
    <t>31.12.2019</t>
  </si>
  <si>
    <t>прочие</t>
  </si>
  <si>
    <t>дерево</t>
  </si>
  <si>
    <t>пан.</t>
  </si>
  <si>
    <t>кирп.</t>
  </si>
  <si>
    <t>пир на эдл, уу и пу, фасад, утепление</t>
  </si>
  <si>
    <t>пир на эл, тс, хвс, во, крышу, фасад, утепление фасада</t>
  </si>
  <si>
    <t>Рем и утеп фасада, крыша, подвал</t>
  </si>
  <si>
    <t>пир на эл, тс, хвс, гвс, во, крышу</t>
  </si>
  <si>
    <t>пир на эл, тс, хвс, во, фасад</t>
  </si>
  <si>
    <t xml:space="preserve">до 1917 </t>
  </si>
  <si>
    <t>крупнопанельные</t>
  </si>
  <si>
    <t>Г.п. им. Морозова, ул. Ладожская, д. 45 корп. 3</t>
  </si>
  <si>
    <t>брев.</t>
  </si>
  <si>
    <t>до 1940</t>
  </si>
  <si>
    <t>к/бетон панель</t>
  </si>
  <si>
    <t>Гатчинский муниципальный район</t>
  </si>
  <si>
    <t>жб панели</t>
  </si>
  <si>
    <t>Деревян.</t>
  </si>
  <si>
    <t>Стены рубленные из бревен и брусчатые</t>
  </si>
  <si>
    <t>Стены кирпичные</t>
  </si>
  <si>
    <t>657,6 </t>
  </si>
  <si>
    <t>сб жб</t>
  </si>
  <si>
    <t>кирп</t>
  </si>
  <si>
    <t>кр/пан.</t>
  </si>
  <si>
    <t>пан</t>
  </si>
  <si>
    <t>кирпичный</t>
  </si>
  <si>
    <t>x</t>
  </si>
  <si>
    <t>иное</t>
  </si>
  <si>
    <t>Тосненский муниципальный район</t>
  </si>
  <si>
    <t>Муниципальное образование Горское сельское поселение</t>
  </si>
  <si>
    <t>пир на эл+уу,тс+уу, хвс+уу, гвс, во, крышу,  фасад, фундамент</t>
  </si>
  <si>
    <t>ж/б панель</t>
  </si>
  <si>
    <t>до  1939</t>
  </si>
  <si>
    <t>пир на  утепление фасада</t>
  </si>
  <si>
    <t>пир на крышу,пир на фасад</t>
  </si>
  <si>
    <t>г. Кириши, пр. Ленина д.2</t>
  </si>
  <si>
    <t>г. Кириши, пр.Ленина 4а</t>
  </si>
  <si>
    <t>г. Кириши, пр. Ленина д.14</t>
  </si>
  <si>
    <t>г. Кириши, ул. Романтиков д.5</t>
  </si>
  <si>
    <t>г. Кириши, ул. Пионерская д.1</t>
  </si>
  <si>
    <t>г. Кириши, ул. Пионерская д.5</t>
  </si>
  <si>
    <t>г. Кириши, ул. Пионерская д.7</t>
  </si>
  <si>
    <t>г. Кириши, ул. Романтиков д.1</t>
  </si>
  <si>
    <t>г. Кириши, ул. Советская д.17</t>
  </si>
  <si>
    <t>г. Кириши, ул. Пионерская д.4</t>
  </si>
  <si>
    <t>г. Кириши, Волховская Набережная  д.4</t>
  </si>
  <si>
    <t>г. Кириши, Волховская Набережная  д.6</t>
  </si>
  <si>
    <t>г. Кириши, пр. Победы д.9</t>
  </si>
  <si>
    <t>г. Кириши, ул. Мира д.16</t>
  </si>
  <si>
    <t>г. Кириши, ул. Мира д.18</t>
  </si>
  <si>
    <t>г. Луга ул.Миккели д.5</t>
  </si>
  <si>
    <t>г. Луга пр. Урицкого, д.67</t>
  </si>
  <si>
    <t>г. Луга пр. Урицкого, д.58</t>
  </si>
  <si>
    <t>г. Луга ул. Красной Артиллерии, д.26</t>
  </si>
  <si>
    <t>Муниципальное образование Мшинское сельское поселение</t>
  </si>
  <si>
    <t xml:space="preserve">пир на крышу, фасад, утепление, во </t>
  </si>
  <si>
    <t>пир на эл,уу и пу, утепление фасада, во</t>
  </si>
  <si>
    <t>Г.Луга ул. Кингисеппа, д.1</t>
  </si>
  <si>
    <t>Г. Выборг, ул. Железнодорожная д. 4</t>
  </si>
  <si>
    <t>пир на крышу и фасад+ экспертиза</t>
  </si>
  <si>
    <t>пир на эл, тс, хвс, гвс, во, ремс и утепл фасада, подвал</t>
  </si>
  <si>
    <t>пир на эл, тс, хвс, гвс, во ПУ, подвал, фасад - рем и утепл</t>
  </si>
  <si>
    <t>ремонт инженерные сети,эл, кровля,  фасад, фундамент, устновка ОДПУ</t>
  </si>
  <si>
    <t>ремонт инженерные сети, эл, кровля, фасад, фундамент, устновка ОДПУ</t>
  </si>
  <si>
    <t>Г. Подпорожье, ул. Красноармейская, д. 13</t>
  </si>
  <si>
    <t>пирна крышу, подвал</t>
  </si>
  <si>
    <t>Пир крыша, фасад</t>
  </si>
  <si>
    <t>СС</t>
  </si>
  <si>
    <t xml:space="preserve"> крыша</t>
  </si>
  <si>
    <t>Г. Выборг, пр. Ленина, д. 6</t>
  </si>
  <si>
    <t>пир на эл,тс, хвс,  во, крышу, фасад+экспертиза</t>
  </si>
  <si>
    <t>д. Большая Пустомержа, ул. Оболенского, д.56</t>
  </si>
  <si>
    <t>д. Большая Пустомержа, ул. Оболенского, д.52/2</t>
  </si>
  <si>
    <t>д. Большая Пустомержа, ул. Оболенского, д.54/1</t>
  </si>
  <si>
    <t>д. Большая Пустомержа, ул. Молодежная, д.5</t>
  </si>
  <si>
    <t>Муниципальное образование Сосновоборский городской округ</t>
  </si>
  <si>
    <t>Ремонт или замена лифтового оборудования, в том числе</t>
  </si>
  <si>
    <t>Техническое освидетельствование</t>
  </si>
  <si>
    <t>II. Реестр многоквартирных домов, которые подлежат капитальному ремонту в 2019 году</t>
  </si>
  <si>
    <t>Г. Бокситогорск, ул. Заводская, д. 11/2</t>
  </si>
  <si>
    <t>Г. Бокситогорск, ул. Заводская, д. 13/1</t>
  </si>
  <si>
    <t>Г. Бокситогорск, ул. Заводская, д. 5</t>
  </si>
  <si>
    <t>Г. Бокситогорск, ул. Заводская, д. 6</t>
  </si>
  <si>
    <t>Г. Бокситогорск, ул. Заводская, д. 7/2</t>
  </si>
  <si>
    <t>Г. Бокситогорск, ул. Комсомольская, д. 12/18</t>
  </si>
  <si>
    <t>Г. Бокситогорск, ул. Комсомольская, д. 3</t>
  </si>
  <si>
    <t>Г. Бокситогорск, ул. Комсомольская, д. 5</t>
  </si>
  <si>
    <t>Г. Бокситогорск, ул. Комсомольская, д. 6</t>
  </si>
  <si>
    <t>Г. Бокситогорск, ул. Комсомольская, д. 7</t>
  </si>
  <si>
    <t>Г. Бокситогорск, ул. Комсомольская, д. 8</t>
  </si>
  <si>
    <t>Г. Бокситогорск, ул. Садовая, д. 11</t>
  </si>
  <si>
    <t>Г. Бокситогорск, ул. Садовая, д. 13</t>
  </si>
  <si>
    <t>Г. Бокситогорск, ул. Садовая, д. 14</t>
  </si>
  <si>
    <t>Г. Бокситогорск, ул. Садовая, д. 3</t>
  </si>
  <si>
    <t>Г. Бокситогорск, ул. Садовая, д. 5</t>
  </si>
  <si>
    <t>Г. Бокситогорск, ул. Садовая, д. 5а</t>
  </si>
  <si>
    <t>Г. Бокситогорск, ул. Советская, д. 11</t>
  </si>
  <si>
    <t>Г. Бокситогорск, ул. Советская, д. 8</t>
  </si>
  <si>
    <t>Г. Бокситогорск, ул. Советская, д. 9</t>
  </si>
  <si>
    <t>Г. Бокситогорск, ул. Социалистическая, д. 10</t>
  </si>
  <si>
    <t>Г. Бокситогорск, ул. Социалистическая, д. 11</t>
  </si>
  <si>
    <t>Г. Бокситогорск, ул. Социалистическая, д. 13</t>
  </si>
  <si>
    <t>Г. Бокситогорск, ул. Социалистическая, д. 16/1</t>
  </si>
  <si>
    <t>Г. Бокситогорск, ул. Социалистическая, д. 17</t>
  </si>
  <si>
    <t>Г. Бокситогорск, ул. Социалистическая, д. 19</t>
  </si>
  <si>
    <t>Г. Бокситогорск, ул. Социалистическая, д. 19/2</t>
  </si>
  <si>
    <t>Г. Бокситогорск, ул. Социалистическая, д. 2</t>
  </si>
  <si>
    <t>Г. Бокситогорск, ул. Социалистическая, д. 20</t>
  </si>
  <si>
    <t>Г. Бокситогорск, ул. Социалистическая, д. 7</t>
  </si>
  <si>
    <t>Г. Бокситогорск, ул. Социалистическая, д. 8</t>
  </si>
  <si>
    <t>Г. Бокситогорск, ул. Спортивная, д. 10</t>
  </si>
  <si>
    <t>Г. Бокситогорск, ул. Спортивная, д. 14</t>
  </si>
  <si>
    <t>Г. Бокситогорск, ул. Спортивная, д. 2</t>
  </si>
  <si>
    <t>Г. Бокситогорск, ул. Спортивная, д. 4</t>
  </si>
  <si>
    <t>Г. Бокситогорск, ул. Спортивная, д. 6</t>
  </si>
  <si>
    <t>Г. Бокситогорск, ул. Спортивная, д. 8</t>
  </si>
  <si>
    <t>Г. Бокситогорск, ул. Спортивная, д. 12</t>
  </si>
  <si>
    <t>Г. Бокситогорск, ул. Школьная, д. 16/6</t>
  </si>
  <si>
    <t>Г. Бокситогорск, ул. Школьная, д. 28</t>
  </si>
  <si>
    <t>Г. Бокситогорск, ул. Школьная, д. 5</t>
  </si>
  <si>
    <t>Г. Бокситогорск, ул. Школьная, д. 8/12</t>
  </si>
  <si>
    <t>Г. Бокситогорск, ул. Южная, д.15</t>
  </si>
  <si>
    <t>Г. Бокситогорск, ул. Южная, д.25</t>
  </si>
  <si>
    <t>Г. Бокситогорск, ул. Южная, д.7</t>
  </si>
  <si>
    <t>Г. Бокситогорск, ш. Дымское, д. 2/1</t>
  </si>
  <si>
    <t>Г. Бокситогорск, ш. Дымское, д. 3</t>
  </si>
  <si>
    <t>Подъезд</t>
  </si>
  <si>
    <t>ВО, Подвал</t>
  </si>
  <si>
    <t>Фасад</t>
  </si>
  <si>
    <t>Крыша</t>
  </si>
  <si>
    <t>Фасад, крыша, подвал</t>
  </si>
  <si>
    <t>Электрика, фасад</t>
  </si>
  <si>
    <t>Фасад, крыша</t>
  </si>
  <si>
    <t>Фасад, подвал</t>
  </si>
  <si>
    <t>Подвал, фасад</t>
  </si>
  <si>
    <t>Электрика, подвал</t>
  </si>
  <si>
    <t>Фасад, Подвал</t>
  </si>
  <si>
    <t>Фасад,ЭС</t>
  </si>
  <si>
    <t>Дер. Бор, д. 15</t>
  </si>
  <si>
    <t>Пос. Сельхозтехника, д. 5</t>
  </si>
  <si>
    <t>ХВС, ГВС,подвал</t>
  </si>
  <si>
    <t>Дер. Климово, д. 12</t>
  </si>
  <si>
    <t>подвал, крыша</t>
  </si>
  <si>
    <t>Муниципальное образование Самойловское сельское поселение</t>
  </si>
  <si>
    <t>Дер. Анисимово, д. 2</t>
  </si>
  <si>
    <t>Пос. Совхозный, д. 1</t>
  </si>
  <si>
    <t xml:space="preserve"> ЭС</t>
  </si>
  <si>
    <t>Пос. Совхозный, д. 2</t>
  </si>
  <si>
    <t>Пос. Совхозный, д. 4</t>
  </si>
  <si>
    <t>Пос. Кикерино, ул. Ломакина, д. 25</t>
  </si>
  <si>
    <t>Пос. Кикерино, ул. Ломакина, д. 21</t>
  </si>
  <si>
    <t>Пос. Кикерино, ул. Заводская, д. 4</t>
  </si>
  <si>
    <t>Дер. Б. Сабск, д. 3</t>
  </si>
  <si>
    <t>Дер. Б. Сабск, д. 11</t>
  </si>
  <si>
    <t>Дер. Б. Сабск, д. 1</t>
  </si>
  <si>
    <t>Дер. Б. Сабск, д. 2</t>
  </si>
  <si>
    <t>Крыша, подвал</t>
  </si>
  <si>
    <t>ЭС, подвал</t>
  </si>
  <si>
    <t>Дер. Бегуницы, д. 21</t>
  </si>
  <si>
    <t>Дер. Вындин Остров, ул. Центральная, д. 6</t>
  </si>
  <si>
    <t>Дер. Вындин Остров, ул. Центральная, д. 8</t>
  </si>
  <si>
    <t>ВО</t>
  </si>
  <si>
    <t>Дер. Вындин Остров, ул. Центральная, д. 4</t>
  </si>
  <si>
    <t>Дер. Вындин Остров, ул. Центральная, д. 1</t>
  </si>
  <si>
    <t>ЭС</t>
  </si>
  <si>
    <t>ЭС, фасад</t>
  </si>
  <si>
    <t>Фасад,крыша</t>
  </si>
  <si>
    <t>Г. Новая Ладога, микрорайон В, д. 14</t>
  </si>
  <si>
    <t>Г. Новая Ладога, микрорайон Южный, д.1</t>
  </si>
  <si>
    <t>Г. Новая Ладога, микрорайон Южный, д.22</t>
  </si>
  <si>
    <t>Г. Новая Ладога, Наб. Лад. Флотилии, д. 13</t>
  </si>
  <si>
    <t>Г. Новая Ладога, микрорайон Южный, д. 4</t>
  </si>
  <si>
    <t>Г. Новая Ладога, микрорайон Южный, д.10</t>
  </si>
  <si>
    <t>Г. Новая Ладога, микрорайон Южный, д.19</t>
  </si>
  <si>
    <t>Г. Новая Ладога, микрорайон Южный, д. 7</t>
  </si>
  <si>
    <t>Г. Новая Ладога, микрорайон Южный, д. 9</t>
  </si>
  <si>
    <t>Г. Новая Ладога, микрорайон Южный, д. 6</t>
  </si>
  <si>
    <t xml:space="preserve"> ЭС, фундамент</t>
  </si>
  <si>
    <t>Г. Новая Ладога, Наб. Лад. Флотилии, д. 22</t>
  </si>
  <si>
    <t>Г. Новая Ладога, Наб. Лад. Флотилии, д. 24</t>
  </si>
  <si>
    <t>Г. Новая Ладога, пер. А. Невского, д. 5</t>
  </si>
  <si>
    <t>Г. Новая Ладога, пер. Водников, д. 12</t>
  </si>
  <si>
    <t>Г. Новая Ладога, пер. Кузнечный, д. 9</t>
  </si>
  <si>
    <t>Г. Новая Ладога, пер. Рыбацкий, д. 3</t>
  </si>
  <si>
    <t>Г. Новая Ладога, пер. Суворова, д. 26</t>
  </si>
  <si>
    <t>Г. Новая Ладога, просп. К. Маркса, д.19</t>
  </si>
  <si>
    <t>Г. Новая Ладога, просп. К. Маркса, д. 38А</t>
  </si>
  <si>
    <t>Г. Новая Ладога, просп. К. Маркса, д. 43</t>
  </si>
  <si>
    <t>Г. Новая Ладога, просп. К. Маркса, д. 56</t>
  </si>
  <si>
    <t>Г. Новая Ладога, просп. К. Маркса, д. 58</t>
  </si>
  <si>
    <t>Муниципальное образование Сясьстройское городское поселение</t>
  </si>
  <si>
    <t>Г. Сясьстрой, ул. Советская, д. 24</t>
  </si>
  <si>
    <t>Муниципальное образование Город Всеволожск</t>
  </si>
  <si>
    <t xml:space="preserve">Г. Всеволожск, ул. Ленинградская, д. 13  </t>
  </si>
  <si>
    <t xml:space="preserve">Г. Всеволожск, ул. Ленинградская, д. 21/2  </t>
  </si>
  <si>
    <t>Г. Всеволожск, ул. Ленинградская, д. 21/3</t>
  </si>
  <si>
    <t xml:space="preserve">Г. Всеволожск, ул. Ленинградская, д. 3  </t>
  </si>
  <si>
    <t xml:space="preserve">Г. Всеволожск, ул. Ленинградская, д. 5  </t>
  </si>
  <si>
    <t xml:space="preserve">Г. Всеволожск, ул. Ленинградская, д. 7  </t>
  </si>
  <si>
    <t xml:space="preserve">Г. Всеволожск, ул. Межевая, д. 18  </t>
  </si>
  <si>
    <t xml:space="preserve">Г. Всеволожск, ш. Колтушское, д. 78  </t>
  </si>
  <si>
    <t>ПУ</t>
  </si>
  <si>
    <t>Муниципальное образование Дубровское городское поселение</t>
  </si>
  <si>
    <t xml:space="preserve">Г.п. Дубровка, ул. Школьная, д. 20А </t>
  </si>
  <si>
    <t xml:space="preserve">Г.п. Дубровка, ул. Школьная, д. 32А </t>
  </si>
  <si>
    <t xml:space="preserve">Г.п. Дубровка, ул. Школьная, д. 34 </t>
  </si>
  <si>
    <t xml:space="preserve">Г.п. Дубровка, ул. Школьная, д. 34А </t>
  </si>
  <si>
    <t>Дер. Лесколово, ул.Красноборская, д.12</t>
  </si>
  <si>
    <t>Пос. Осельки, д. 3</t>
  </si>
  <si>
    <t>Г. Сертолово, мкр. Черная речка, д. 1</t>
  </si>
  <si>
    <t>Г. Сертолово, мкр. Черная речка, д. 2</t>
  </si>
  <si>
    <t>Г. Сертолово, мкр. Черная речка, д. 3</t>
  </si>
  <si>
    <t>Г. Сертолово, ул. Кленовая, д. 5, кор. 3</t>
  </si>
  <si>
    <t xml:space="preserve">Г. Сертолово, ул. Ларина, д. 6  </t>
  </si>
  <si>
    <t xml:space="preserve">Г. Сертолово, ул. Молодежная, д. 4  </t>
  </si>
  <si>
    <t>Муниципальное образование Свердловское городское поселение</t>
  </si>
  <si>
    <t>Пос. им. Свердлова, микрорайон 1, д. 2</t>
  </si>
  <si>
    <t>Пос. им. Свердлова, микрорайон 1, д. 37</t>
  </si>
  <si>
    <t>Пос. им. Свердлова, микрорайон 1, д. 39</t>
  </si>
  <si>
    <t>Пос. им. Свердлова, микрорайон 1, д. 4</t>
  </si>
  <si>
    <t>Пос. им. Свердлова, микрорайон 1, д. 5</t>
  </si>
  <si>
    <t>Пос. им. Свердлова, микрорайон 2, д. 49</t>
  </si>
  <si>
    <t xml:space="preserve">Г. Выборг, пер. Рыбный, д. 4а  </t>
  </si>
  <si>
    <t>Г. Гатчина, ул. Чкалова, д. 56</t>
  </si>
  <si>
    <t>Г. Гатчина, ул. Чкалова, д. 6</t>
  </si>
  <si>
    <t>Г. Гатчина, ул. Чкалова, д. 57</t>
  </si>
  <si>
    <t>Г. Гатчина, ш. Красносельское, д. 3</t>
  </si>
  <si>
    <t>Г. Кингисепп, ул. Жукова, д. 10А</t>
  </si>
  <si>
    <t>ПИР фасад</t>
  </si>
  <si>
    <t>г. Кириши, Волховская Набережная  д.2</t>
  </si>
  <si>
    <t>Г. Кириши, просп. Ленина, д. 3б</t>
  </si>
  <si>
    <t>Г. Кириши, просп. Ленина, д. 6</t>
  </si>
  <si>
    <t>Г. Кириши, просп. Ленина, д. 8</t>
  </si>
  <si>
    <t>Г. Кириши, просп. Победы, д. 3</t>
  </si>
  <si>
    <t>Г. Кириши, ул. Комсомольская, д. 2</t>
  </si>
  <si>
    <t>Г. Кириши, ул. Мира, д. 11</t>
  </si>
  <si>
    <t>г. Кириши, ул. Мира д.17</t>
  </si>
  <si>
    <t>Г. Кириши, ул. Мира, д. 19</t>
  </si>
  <si>
    <t>Г. Кириши, ул. Мира, д. 21</t>
  </si>
  <si>
    <t>Г. Кириши, ул. Мира, д. 23</t>
  </si>
  <si>
    <t>Г. Кириши, ул. Мира, д. 25</t>
  </si>
  <si>
    <t>г. Кириши, ул. Романтиков д.7</t>
  </si>
  <si>
    <t>Г. Кириши, ул. Советская, д. 12а</t>
  </si>
  <si>
    <t>Г. Кировск, ул. Кирова, д. 29</t>
  </si>
  <si>
    <t>367,93</t>
  </si>
  <si>
    <t>Г. Отрадное, ул. 16 линия, д. 21</t>
  </si>
  <si>
    <t>Г. Отрадное, ул. 16 линия, д. 23</t>
  </si>
  <si>
    <t>Г. Отрадное, ул. 16 линия, д. 25</t>
  </si>
  <si>
    <t>Г. Отрадное, ул. 16 линия, д. 27</t>
  </si>
  <si>
    <t>Г. Отрадное, ул. 17 линия, д. 40</t>
  </si>
  <si>
    <t>Г. Отрадное, ул. 17 линия, д. 42</t>
  </si>
  <si>
    <t>Муниципальное образование Павловское городское  поселение</t>
  </si>
  <si>
    <t>Г.п. Павлово, ул. Советская, д. 7</t>
  </si>
  <si>
    <t>Г. Лодейное Поле, пер. Рабочий, д. 2а</t>
  </si>
  <si>
    <t>Г. Лодейное Поле, ул. Володарского, д. 30</t>
  </si>
  <si>
    <t>пос. Новоселье, д. 152</t>
  </si>
  <si>
    <t>пос. Новоселье, д. 155</t>
  </si>
  <si>
    <t>Пос. Аннино, ул. Центральная, д. 3</t>
  </si>
  <si>
    <t>Муниципальное образование Виллозское городское поселение</t>
  </si>
  <si>
    <t>Г.п. Виллози, д. 14</t>
  </si>
  <si>
    <t>Муниципальное образование Кипенское сельское поселение</t>
  </si>
  <si>
    <t>Дер. Кипень, ш. Ропшинское, д. 21</t>
  </si>
  <si>
    <t>Дер. Лаголово, ул. Садовая, д. 2</t>
  </si>
  <si>
    <t>Дер. Глобицы, ул. Героев, д. 10</t>
  </si>
  <si>
    <t>Муниципальное образование Лопухинское сельское поселение</t>
  </si>
  <si>
    <t>Дер. Лопухинка, ул. Хвойная, д. 1</t>
  </si>
  <si>
    <t>Дер. Лопухинка, ул. Хвойная, д. 2</t>
  </si>
  <si>
    <t>Муниципальное образование Низинское сельское поселение</t>
  </si>
  <si>
    <t>Дер. Низино, ул. Центральная, д. 7</t>
  </si>
  <si>
    <t>Дер. Низино, ул. Центральная, д. 9</t>
  </si>
  <si>
    <t>Муниципальное образование Ропшинское сельское поселение</t>
  </si>
  <si>
    <t>Дер. Яльгелево, д. 23</t>
  </si>
  <si>
    <t>Г. Луга, просп. Кирова, д. 31</t>
  </si>
  <si>
    <t>Гвс, хвс, ВО, Фасад, Подвал</t>
  </si>
  <si>
    <t>Г. Луга, ул. Миккели, д. 1, кор. 3</t>
  </si>
  <si>
    <t>Дер. Саба, д. 10</t>
  </si>
  <si>
    <t>Г. Подпорожье, ул. Гражданская, д. 31</t>
  </si>
  <si>
    <t>Г. Подпорожье, ул.Комсомольская, д.2</t>
  </si>
  <si>
    <t>Муниципальное образование Винницкое сельское поселение</t>
  </si>
  <si>
    <t>С. Винницы, ул. Комсомольская, д. 4</t>
  </si>
  <si>
    <t>Г.п. Важины, ул. Осташева, д. 14</t>
  </si>
  <si>
    <t>Муниципальное образование Раздольевское сельское поселение</t>
  </si>
  <si>
    <t>Дер. Раздолье, ул. Центральная, д. 1</t>
  </si>
  <si>
    <t>Дер. Раздолье, ул. Центральная, д. 4</t>
  </si>
  <si>
    <t>Г. Сланцы, ул. Ленина, д. 1/1</t>
  </si>
  <si>
    <t>Г. Сланцы, ул. Ленина, д. 10</t>
  </si>
  <si>
    <t>Г. Сланцы, ул. Ленина, д. 2</t>
  </si>
  <si>
    <t>Г. Сланцы, ул. Ленина, д. 3</t>
  </si>
  <si>
    <t>Г. Сланцы, ул. Ленина, д. 6</t>
  </si>
  <si>
    <t>Г. Сланцы, ул. Партизанская, д. 5</t>
  </si>
  <si>
    <t>Г. Сланцы, ул. Партизанская, д. 7/2</t>
  </si>
  <si>
    <t>Г. Сланцы, ул. Спортивная, д. 3</t>
  </si>
  <si>
    <t>Г. Сланцы, ул. Спортивная, д. 5/2</t>
  </si>
  <si>
    <t>Г. Сланцы, ул. Спортивная, д. 7</t>
  </si>
  <si>
    <t>Г. Сланцы, ул. Спортивная, д. 9/2</t>
  </si>
  <si>
    <t>Г. Сланцы, ул. Чкалова, д. 8</t>
  </si>
  <si>
    <t>Г. Сосновый Бор, ул. Космонавтов, д. 24</t>
  </si>
  <si>
    <t>Г. Сосновый Бор, ул. Молодежная, д. 1</t>
  </si>
  <si>
    <t>Г. Сосновый Бор, ш. Копорское, д. 6</t>
  </si>
  <si>
    <t>Г. Тихвин, ул. Карла Маркса, д. 11</t>
  </si>
  <si>
    <t>Г. Тихвин, ул. Коммунаров, д. 8</t>
  </si>
  <si>
    <t>Г. Тихвин, ул. Московская, д. 5</t>
  </si>
  <si>
    <t>Г. Тихвин, ул. Новгородская, д. 37</t>
  </si>
  <si>
    <t>Г. Тихвин, ул. Пролетарской диктатуры, д. 29</t>
  </si>
  <si>
    <t>Г. Тихвин, ул. Римского-Корсакова, д. 7</t>
  </si>
  <si>
    <t>Г. Тихвин, ул. Танкистов, д. 36</t>
  </si>
  <si>
    <t>Г. Тихвин, ул. Труда, д. 11</t>
  </si>
  <si>
    <t>Г. Тихвин, ул. Труда, д. 26</t>
  </si>
  <si>
    <t>Г. Тихвин, ул. Труда, д. 27</t>
  </si>
  <si>
    <t>Г. Тихвин, ул. Труда, д. 28</t>
  </si>
  <si>
    <t>Муниципальное образование Шугозерское сельское поселение</t>
  </si>
  <si>
    <t>Дер. Шуйга, ул. Советская, д. 13</t>
  </si>
  <si>
    <t>Пос. Шугозеро, ул. Советская, д. 121</t>
  </si>
  <si>
    <t>Пос. Шугозеро, ул. Советская, д. 16</t>
  </si>
  <si>
    <t>Пос. Шугозеро, ул. Советская, д. 39</t>
  </si>
  <si>
    <t>Пос. Шугозеро, ул. Советская, д. 50</t>
  </si>
  <si>
    <t>Пос. Шугозеро, ул. Советская, д. 71</t>
  </si>
  <si>
    <t>Пос. Шугозеро, ул. Школьная, д. 15</t>
  </si>
  <si>
    <t>Пос. Шугозеро, ул. Школьная, д. 2</t>
  </si>
  <si>
    <t>Пос. Шугозеро, ул. Школьная, д. 4</t>
  </si>
  <si>
    <t>Г.п. Форносово, ул. Вокзальная, д. 23</t>
  </si>
  <si>
    <t>Г.п. Форносово, ул. Круговая, д. 11</t>
  </si>
  <si>
    <t>Г.п. Форносово, ул. Круговая, д. 15</t>
  </si>
  <si>
    <t>Г.п. Форносово, ул. Круговая, д. 26</t>
  </si>
  <si>
    <t>Г.п. Форносово, ул. Круговая, д. 28</t>
  </si>
  <si>
    <t>Г.п. Форносово, ул. Круговая, д. 30/17</t>
  </si>
  <si>
    <t>Г.п. Форносово, ул. Шаронова, д. 9</t>
  </si>
  <si>
    <t>Г.п. Форносово, ул. Школьная, д. 10</t>
  </si>
  <si>
    <t>Г.п. Форносово, ул. Школьная, д. 12</t>
  </si>
  <si>
    <t>Дер. Поги, ул. Центральная, д. 1</t>
  </si>
  <si>
    <t>4/3</t>
  </si>
  <si>
    <t>1841.47</t>
  </si>
  <si>
    <t>восст. 1962</t>
  </si>
  <si>
    <t>деревян.</t>
  </si>
  <si>
    <t>Муниципальное образование Павловское городское поселение</t>
  </si>
  <si>
    <t>Муниципальное образование Низинскоее  сельское поселение</t>
  </si>
  <si>
    <t>крупнопанельные ж/б плиты</t>
  </si>
  <si>
    <t>Муниципальное образование Ропшинское  сельское поселение</t>
  </si>
  <si>
    <t xml:space="preserve">Панель </t>
  </si>
  <si>
    <t xml:space="preserve">Муниципальное образование Шугозерское сельское поселение </t>
  </si>
  <si>
    <t>Краткосрочный план реализации в 2019 году Региональной программы капитального ремонта общего имущества в многоквартирных домах, расположенных на территории Ленинградской области</t>
  </si>
  <si>
    <t>I. Перечень многоквартирных домов, которые подлежат капитальному ремонту в 2019 году</t>
  </si>
  <si>
    <t>Фасад,кровля</t>
  </si>
  <si>
    <t>Крыша, электрика, подвал(НДС20%</t>
  </si>
  <si>
    <t>ГВС,ХВС,подвал</t>
  </si>
  <si>
    <t>ТС,ГВС,ХВС,подвал</t>
  </si>
  <si>
    <t xml:space="preserve"> крыша,подвал</t>
  </si>
  <si>
    <t>подвал,фасад</t>
  </si>
  <si>
    <t>Г. Луга, просп. Кирова, д. 77</t>
  </si>
  <si>
    <t>Фасад, вроде сделан в 2017</t>
  </si>
  <si>
    <t>Подвал+фасад</t>
  </si>
  <si>
    <t>г. Луга пр. Урицкого, д.64</t>
  </si>
  <si>
    <t>Фасад,</t>
  </si>
  <si>
    <t>Электрика</t>
  </si>
  <si>
    <t xml:space="preserve">Г. Выборг, просп. Суворова, д. 25  </t>
  </si>
  <si>
    <t>Г. Выборг, ул. Крепостная, д. 1</t>
  </si>
  <si>
    <t xml:space="preserve">Г. Выборг, ул. Сторожевой Башни, д. 18  </t>
  </si>
  <si>
    <t>фундамент</t>
  </si>
  <si>
    <t>электрика</t>
  </si>
  <si>
    <t>крыша, фундамент</t>
  </si>
  <si>
    <t>п. Поляны, Выборгское ш., д.64</t>
  </si>
  <si>
    <t>п. Поляны, Выборгское ш., д.65</t>
  </si>
  <si>
    <t>Муниципальное образование Полянское сельское поселение</t>
  </si>
  <si>
    <t>до  1940</t>
  </si>
  <si>
    <t>Г. Сертолово, микрорайон Черная Речка, д. 1</t>
  </si>
  <si>
    <t>Г. Сертолово, микрорайон Черная Речка, д. 2</t>
  </si>
  <si>
    <t>Г. Сертолово, микрорайон Черная Речка, д. 3</t>
  </si>
  <si>
    <t>Ленинградской области</t>
  </si>
  <si>
    <t>Приложение 3</t>
  </si>
  <si>
    <t xml:space="preserve">Крыша, </t>
  </si>
  <si>
    <t>Г. Сосновый Бор, ул. Ленинградская, д. 28</t>
  </si>
  <si>
    <t>5343.7</t>
  </si>
  <si>
    <t>3233.6</t>
  </si>
  <si>
    <t>Г. Выборг, Ленинградское ш., д. 1</t>
  </si>
  <si>
    <t>пир на крышу и фасад+экспертиза</t>
  </si>
  <si>
    <t xml:space="preserve">к постановлению Правительства   </t>
  </si>
  <si>
    <t>Дер. Оржици, д. 24</t>
  </si>
  <si>
    <t>от 19 декабря 2019 года №598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</si>
</sst>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i/>
      <sz val="10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sz val="14"/>
      <color indexed="8"/>
      <name val="Times New Roman"/>
      <family val="2"/>
    </font>
    <font>
      <sz val="8"/>
      <name val="Calibri"/>
      <family val="2"/>
    </font>
    <font>
      <b/>
      <sz val="9"/>
      <name val="Tahoma"/>
      <family val="2"/>
    </font>
    <font>
      <sz val="9"/>
      <name val="Times New Roman"/>
      <family val="1"/>
    </font>
    <font>
      <sz val="9"/>
      <name val="Tahoma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b/>
      <sz val="11"/>
      <name val="Calibri"/>
      <family val="2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8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/>
    </border>
    <border>
      <left/>
      <right/>
      <top style="thin"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/>
      <right style="medium"/>
      <top/>
      <bottom style="medium"/>
    </border>
    <border>
      <left/>
      <right style="thin"/>
      <top style="thin"/>
      <bottom/>
    </border>
    <border>
      <left style="medium"/>
      <right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25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0" borderId="0">
      <alignment/>
      <protection/>
    </xf>
    <xf numFmtId="0" fontId="40" fillId="20" borderId="0" applyNumberFormat="0" applyBorder="0" applyAlignment="0" applyProtection="0"/>
    <xf numFmtId="0" fontId="17" fillId="21" borderId="0" applyNumberFormat="0" applyBorder="0" applyAlignment="0" applyProtection="0"/>
    <xf numFmtId="0" fontId="40" fillId="22" borderId="0" applyNumberFormat="0" applyBorder="0" applyAlignment="0" applyProtection="0"/>
    <xf numFmtId="0" fontId="17" fillId="23" borderId="0" applyNumberFormat="0" applyBorder="0" applyAlignment="0" applyProtection="0"/>
    <xf numFmtId="0" fontId="40" fillId="24" borderId="0" applyNumberFormat="0" applyBorder="0" applyAlignment="0" applyProtection="0"/>
    <xf numFmtId="0" fontId="17" fillId="25" borderId="0" applyNumberFormat="0" applyBorder="0" applyAlignment="0" applyProtection="0"/>
    <xf numFmtId="0" fontId="40" fillId="26" borderId="0" applyNumberFormat="0" applyBorder="0" applyAlignment="0" applyProtection="0"/>
    <xf numFmtId="0" fontId="17" fillId="27" borderId="0" applyNumberFormat="0" applyBorder="0" applyAlignment="0" applyProtection="0"/>
    <xf numFmtId="0" fontId="40" fillId="28" borderId="0" applyNumberFormat="0" applyBorder="0" applyAlignment="0" applyProtection="0"/>
    <xf numFmtId="0" fontId="17" fillId="29" borderId="0" applyNumberFormat="0" applyBorder="0" applyAlignment="0" applyProtection="0"/>
    <xf numFmtId="0" fontId="40" fillId="30" borderId="0" applyNumberFormat="0" applyBorder="0" applyAlignment="0" applyProtection="0"/>
    <xf numFmtId="0" fontId="17" fillId="31" borderId="0" applyNumberFormat="0" applyBorder="0" applyAlignment="0" applyProtection="0"/>
    <xf numFmtId="0" fontId="42" fillId="32" borderId="1" applyNumberFormat="0" applyAlignment="0" applyProtection="0"/>
    <xf numFmtId="0" fontId="18" fillId="33" borderId="2" applyNumberFormat="0" applyAlignment="0" applyProtection="0"/>
    <xf numFmtId="0" fontId="43" fillId="34" borderId="3" applyNumberFormat="0" applyAlignment="0" applyProtection="0"/>
    <xf numFmtId="0" fontId="19" fillId="35" borderId="4" applyNumberFormat="0" applyAlignment="0" applyProtection="0"/>
    <xf numFmtId="0" fontId="44" fillId="34" borderId="1" applyNumberFormat="0" applyAlignment="0" applyProtection="0"/>
    <xf numFmtId="0" fontId="20" fillId="35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21" fillId="0" borderId="6" applyNumberFormat="0" applyFill="0" applyAlignment="0" applyProtection="0"/>
    <xf numFmtId="0" fontId="46" fillId="0" borderId="7" applyNumberFormat="0" applyFill="0" applyAlignment="0" applyProtection="0"/>
    <xf numFmtId="0" fontId="22" fillId="0" borderId="8" applyNumberFormat="0" applyFill="0" applyAlignment="0" applyProtection="0"/>
    <xf numFmtId="0" fontId="47" fillId="0" borderId="9" applyNumberFormat="0" applyFill="0" applyAlignment="0" applyProtection="0"/>
    <xf numFmtId="0" fontId="23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24" fillId="0" borderId="12" applyNumberFormat="0" applyFill="0" applyAlignment="0" applyProtection="0"/>
    <xf numFmtId="0" fontId="49" fillId="36" borderId="13" applyNumberFormat="0" applyAlignment="0" applyProtection="0"/>
    <xf numFmtId="0" fontId="25" fillId="37" borderId="14" applyNumberFormat="0" applyAlignment="0" applyProtection="0"/>
    <xf numFmtId="0" fontId="5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1" fillId="38" borderId="0" applyNumberFormat="0" applyBorder="0" applyAlignment="0" applyProtection="0"/>
    <xf numFmtId="0" fontId="27" fillId="3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6" fillId="0" borderId="0" applyProtection="0">
      <alignment/>
    </xf>
    <xf numFmtId="0" fontId="4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3" fillId="40" borderId="0" applyNumberFormat="0" applyBorder="0" applyAlignment="0" applyProtection="0"/>
    <xf numFmtId="0" fontId="28" fillId="41" borderId="0" applyNumberFormat="0" applyBorder="0" applyAlignment="0" applyProtection="0"/>
    <xf numFmtId="0" fontId="5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42" borderId="15" applyNumberFormat="0" applyFont="0" applyAlignment="0" applyProtection="0"/>
    <xf numFmtId="0" fontId="4" fillId="43" borderId="16" applyNumberFormat="0" applyAlignment="0" applyProtection="0"/>
    <xf numFmtId="9" fontId="0" fillId="0" borderId="0" applyFont="0" applyFill="0" applyBorder="0" applyAlignment="0" applyProtection="0"/>
    <xf numFmtId="0" fontId="55" fillId="0" borderId="17" applyNumberFormat="0" applyFill="0" applyAlignment="0" applyProtection="0"/>
    <xf numFmtId="0" fontId="30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>
      <alignment horizontal="center"/>
      <protection/>
    </xf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7" fillId="44" borderId="0" applyNumberFormat="0" applyBorder="0" applyAlignment="0" applyProtection="0"/>
    <xf numFmtId="0" fontId="32" fillId="45" borderId="0" applyNumberFormat="0" applyBorder="0" applyAlignment="0" applyProtection="0"/>
  </cellStyleXfs>
  <cellXfs count="544">
    <xf numFmtId="0" fontId="0" fillId="0" borderId="0" xfId="0" applyFont="1" applyAlignment="1">
      <alignment/>
    </xf>
    <xf numFmtId="0" fontId="3" fillId="46" borderId="19" xfId="412" applyFont="1" applyFill="1" applyBorder="1" applyAlignment="1">
      <alignment horizontal="center" vertical="center" wrapText="1"/>
      <protection/>
    </xf>
    <xf numFmtId="0" fontId="3" fillId="46" borderId="19" xfId="412" applyNumberFormat="1" applyFont="1" applyFill="1" applyBorder="1" applyAlignment="1">
      <alignment horizontal="center" vertical="center"/>
      <protection/>
    </xf>
    <xf numFmtId="4" fontId="2" fillId="46" borderId="0" xfId="0" applyNumberFormat="1" applyFont="1" applyFill="1" applyBorder="1" applyAlignment="1">
      <alignment vertical="center"/>
    </xf>
    <xf numFmtId="0" fontId="2" fillId="46" borderId="0" xfId="0" applyFont="1" applyFill="1" applyAlignment="1">
      <alignment vertical="center"/>
    </xf>
    <xf numFmtId="4" fontId="2" fillId="46" borderId="19" xfId="0" applyNumberFormat="1" applyFont="1" applyFill="1" applyBorder="1" applyAlignment="1">
      <alignment horizontal="center"/>
    </xf>
    <xf numFmtId="4" fontId="2" fillId="46" borderId="0" xfId="0" applyNumberFormat="1" applyFont="1" applyFill="1" applyBorder="1" applyAlignment="1">
      <alignment horizontal="right" vertical="center" wrapText="1" indent="1"/>
    </xf>
    <xf numFmtId="4" fontId="7" fillId="46" borderId="19" xfId="0" applyNumberFormat="1" applyFont="1" applyFill="1" applyBorder="1" applyAlignment="1">
      <alignment horizontal="left" vertical="center" wrapText="1"/>
    </xf>
    <xf numFmtId="4" fontId="3" fillId="46" borderId="0" xfId="0" applyNumberFormat="1" applyFont="1" applyFill="1" applyBorder="1" applyAlignment="1">
      <alignment horizontal="center" vertical="center" wrapText="1"/>
    </xf>
    <xf numFmtId="4" fontId="3" fillId="46" borderId="19" xfId="0" applyNumberFormat="1" applyFont="1" applyFill="1" applyBorder="1" applyAlignment="1">
      <alignment vertical="center" wrapText="1"/>
    </xf>
    <xf numFmtId="0" fontId="3" fillId="46" borderId="19" xfId="0" applyFont="1" applyFill="1" applyBorder="1" applyAlignment="1">
      <alignment wrapText="1"/>
    </xf>
    <xf numFmtId="4" fontId="3" fillId="46" borderId="20" xfId="0" applyNumberFormat="1" applyFont="1" applyFill="1" applyBorder="1" applyAlignment="1">
      <alignment vertical="center"/>
    </xf>
    <xf numFmtId="4" fontId="2" fillId="46" borderId="19" xfId="0" applyNumberFormat="1" applyFont="1" applyFill="1" applyBorder="1" applyAlignment="1">
      <alignment vertical="center"/>
    </xf>
    <xf numFmtId="0" fontId="3" fillId="46" borderId="21" xfId="0" applyNumberFormat="1" applyFont="1" applyFill="1" applyBorder="1" applyAlignment="1">
      <alignment horizontal="center" vertical="center"/>
    </xf>
    <xf numFmtId="0" fontId="3" fillId="46" borderId="19" xfId="412" applyNumberFormat="1" applyFont="1" applyFill="1" applyBorder="1" applyAlignment="1">
      <alignment horizontal="center" vertical="center" wrapText="1"/>
      <protection/>
    </xf>
    <xf numFmtId="0" fontId="2" fillId="46" borderId="19" xfId="0" applyNumberFormat="1" applyFont="1" applyFill="1" applyBorder="1" applyAlignment="1">
      <alignment horizontal="center" vertical="center" wrapText="1"/>
    </xf>
    <xf numFmtId="0" fontId="3" fillId="46" borderId="22" xfId="0" applyNumberFormat="1" applyFont="1" applyFill="1" applyBorder="1" applyAlignment="1">
      <alignment horizontal="center" vertical="center"/>
    </xf>
    <xf numFmtId="4" fontId="3" fillId="46" borderId="19" xfId="412" applyNumberFormat="1" applyFont="1" applyFill="1" applyBorder="1" applyAlignment="1">
      <alignment horizontal="center" vertical="center"/>
      <protection/>
    </xf>
    <xf numFmtId="1" fontId="3" fillId="46" borderId="19" xfId="412" applyNumberFormat="1" applyFont="1" applyFill="1" applyBorder="1" applyAlignment="1">
      <alignment horizontal="center" vertical="center" wrapText="1"/>
      <protection/>
    </xf>
    <xf numFmtId="0" fontId="2" fillId="46" borderId="0" xfId="0" applyFont="1" applyFill="1" applyAlignment="1">
      <alignment horizontal="left" vertical="center"/>
    </xf>
    <xf numFmtId="4" fontId="3" fillId="46" borderId="19" xfId="0" applyNumberFormat="1" applyFont="1" applyFill="1" applyBorder="1" applyAlignment="1">
      <alignment vertical="center"/>
    </xf>
    <xf numFmtId="4" fontId="3" fillId="46" borderId="0" xfId="0" applyNumberFormat="1" applyFont="1" applyFill="1" applyBorder="1" applyAlignment="1">
      <alignment vertical="center"/>
    </xf>
    <xf numFmtId="0" fontId="3" fillId="46" borderId="0" xfId="0" applyFont="1" applyFill="1" applyBorder="1" applyAlignment="1">
      <alignment vertical="center"/>
    </xf>
    <xf numFmtId="0" fontId="3" fillId="47" borderId="0" xfId="0" applyFont="1" applyFill="1" applyAlignment="1">
      <alignment vertical="center"/>
    </xf>
    <xf numFmtId="0" fontId="3" fillId="46" borderId="0" xfId="0" applyFont="1" applyFill="1" applyBorder="1" applyAlignment="1">
      <alignment/>
    </xf>
    <xf numFmtId="0" fontId="3" fillId="46" borderId="0" xfId="0" applyFont="1" applyFill="1" applyAlignment="1">
      <alignment/>
    </xf>
    <xf numFmtId="3" fontId="3" fillId="46" borderId="20" xfId="0" applyNumberFormat="1" applyFont="1" applyFill="1" applyBorder="1" applyAlignment="1">
      <alignment horizontal="center" vertical="center"/>
    </xf>
    <xf numFmtId="3" fontId="3" fillId="46" borderId="23" xfId="0" applyNumberFormat="1" applyFont="1" applyFill="1" applyBorder="1" applyAlignment="1">
      <alignment horizontal="center" vertical="center"/>
    </xf>
    <xf numFmtId="0" fontId="3" fillId="46" borderId="19" xfId="0" applyNumberFormat="1" applyFont="1" applyFill="1" applyBorder="1" applyAlignment="1" applyProtection="1">
      <alignment horizontal="center" wrapText="1"/>
      <protection/>
    </xf>
    <xf numFmtId="4" fontId="2" fillId="46" borderId="0" xfId="0" applyNumberFormat="1" applyFont="1" applyFill="1" applyBorder="1" applyAlignment="1">
      <alignment horizontal="left"/>
    </xf>
    <xf numFmtId="0" fontId="3" fillId="46" borderId="19" xfId="0" applyFont="1" applyFill="1" applyBorder="1" applyAlignment="1">
      <alignment horizontal="center" vertical="center" wrapText="1" shrinkToFit="1"/>
    </xf>
    <xf numFmtId="0" fontId="3" fillId="46" borderId="0" xfId="0" applyNumberFormat="1" applyFont="1" applyFill="1" applyBorder="1" applyAlignment="1" applyProtection="1">
      <alignment horizontal="left"/>
      <protection/>
    </xf>
    <xf numFmtId="14" fontId="3" fillId="46" borderId="19" xfId="0" applyNumberFormat="1" applyFont="1" applyFill="1" applyBorder="1" applyAlignment="1">
      <alignment horizontal="center" vertical="center"/>
    </xf>
    <xf numFmtId="2" fontId="3" fillId="46" borderId="19" xfId="2546" applyNumberFormat="1" applyFont="1" applyFill="1" applyBorder="1" applyAlignment="1">
      <alignment horizontal="center" vertical="center" wrapText="1"/>
      <protection/>
    </xf>
    <xf numFmtId="0" fontId="3" fillId="46" borderId="19" xfId="36" applyFont="1" applyFill="1" applyBorder="1" applyAlignment="1">
      <alignment horizontal="center" wrapText="1"/>
      <protection/>
    </xf>
    <xf numFmtId="0" fontId="3" fillId="46" borderId="19" xfId="644" applyFont="1" applyFill="1" applyBorder="1" applyAlignment="1">
      <alignment horizontal="center" vertical="center"/>
      <protection/>
    </xf>
    <xf numFmtId="4" fontId="3" fillId="46" borderId="19" xfId="0" applyNumberFormat="1" applyFont="1" applyFill="1" applyBorder="1" applyAlignment="1">
      <alignment horizontal="center" vertical="center" wrapText="1" shrinkToFit="1"/>
    </xf>
    <xf numFmtId="0" fontId="3" fillId="46" borderId="24" xfId="0" applyNumberFormat="1" applyFont="1" applyFill="1" applyBorder="1" applyAlignment="1">
      <alignment horizontal="center" vertical="center"/>
    </xf>
    <xf numFmtId="4" fontId="3" fillId="46" borderId="19" xfId="644" applyNumberFormat="1" applyFont="1" applyFill="1" applyBorder="1" applyAlignment="1">
      <alignment horizontal="center" vertical="center" wrapText="1"/>
      <protection/>
    </xf>
    <xf numFmtId="0" fontId="3" fillId="46" borderId="19" xfId="710" applyFont="1" applyFill="1" applyBorder="1" applyAlignment="1">
      <alignment vertical="top"/>
      <protection/>
    </xf>
    <xf numFmtId="0" fontId="3" fillId="46" borderId="19" xfId="644" applyFont="1" applyFill="1" applyBorder="1" applyAlignment="1">
      <alignment horizontal="center" vertical="center" wrapText="1"/>
      <protection/>
    </xf>
    <xf numFmtId="0" fontId="3" fillId="46" borderId="22" xfId="0" applyFont="1" applyFill="1" applyBorder="1" applyAlignment="1">
      <alignment horizontal="center" vertical="center" wrapText="1"/>
    </xf>
    <xf numFmtId="0" fontId="3" fillId="46" borderId="19" xfId="96" applyNumberFormat="1" applyFont="1" applyFill="1" applyBorder="1" applyAlignment="1">
      <alignment horizontal="center"/>
      <protection/>
    </xf>
    <xf numFmtId="1" fontId="3" fillId="46" borderId="19" xfId="0" applyNumberFormat="1" applyFont="1" applyFill="1" applyBorder="1" applyAlignment="1">
      <alignment horizontal="center"/>
    </xf>
    <xf numFmtId="4" fontId="3" fillId="46" borderId="0" xfId="0" applyNumberFormat="1" applyFont="1" applyFill="1" applyAlignment="1">
      <alignment vertical="center"/>
    </xf>
    <xf numFmtId="4" fontId="2" fillId="46" borderId="0" xfId="0" applyNumberFormat="1" applyFont="1" applyFill="1" applyAlignment="1">
      <alignment vertical="center"/>
    </xf>
    <xf numFmtId="4" fontId="3" fillId="46" borderId="0" xfId="0" applyNumberFormat="1" applyFont="1" applyFill="1" applyBorder="1" applyAlignment="1">
      <alignment vertical="center" wrapText="1"/>
    </xf>
    <xf numFmtId="0" fontId="3" fillId="46" borderId="0" xfId="0" applyFont="1" applyFill="1" applyAlignment="1">
      <alignment vertical="center" wrapText="1"/>
    </xf>
    <xf numFmtId="0" fontId="3" fillId="46" borderId="21" xfId="0" applyFont="1" applyFill="1" applyBorder="1" applyAlignment="1">
      <alignment horizontal="center" vertical="center"/>
    </xf>
    <xf numFmtId="0" fontId="3" fillId="46" borderId="21" xfId="0" applyFont="1" applyFill="1" applyBorder="1" applyAlignment="1">
      <alignment horizontal="center" vertical="center" wrapText="1"/>
    </xf>
    <xf numFmtId="172" fontId="3" fillId="46" borderId="19" xfId="0" applyNumberFormat="1" applyFont="1" applyFill="1" applyBorder="1" applyAlignment="1">
      <alignment horizontal="center" vertical="center" wrapText="1"/>
    </xf>
    <xf numFmtId="0" fontId="3" fillId="46" borderId="19" xfId="0" applyFont="1" applyFill="1" applyBorder="1" applyAlignment="1">
      <alignment/>
    </xf>
    <xf numFmtId="0" fontId="3" fillId="46" borderId="19" xfId="0" applyFont="1" applyFill="1" applyBorder="1" applyAlignment="1">
      <alignment vertical="top" wrapText="1"/>
    </xf>
    <xf numFmtId="0" fontId="3" fillId="46" borderId="19" xfId="0" applyNumberFormat="1" applyFont="1" applyFill="1" applyBorder="1" applyAlignment="1">
      <alignment horizontal="center" wrapText="1"/>
    </xf>
    <xf numFmtId="0" fontId="3" fillId="46" borderId="25" xfId="0" applyFont="1" applyFill="1" applyBorder="1" applyAlignment="1">
      <alignment horizontal="center" vertical="center"/>
    </xf>
    <xf numFmtId="0" fontId="2" fillId="46" borderId="19" xfId="0" applyFont="1" applyFill="1" applyBorder="1" applyAlignment="1">
      <alignment horizontal="center" vertical="center" wrapText="1"/>
    </xf>
    <xf numFmtId="0" fontId="3" fillId="46" borderId="0" xfId="0" applyFont="1" applyFill="1" applyAlignment="1">
      <alignment horizontal="left"/>
    </xf>
    <xf numFmtId="2" fontId="2" fillId="46" borderId="19" xfId="0" applyNumberFormat="1" applyFont="1" applyFill="1" applyBorder="1" applyAlignment="1">
      <alignment horizontal="center" vertical="center"/>
    </xf>
    <xf numFmtId="4" fontId="3" fillId="46" borderId="0" xfId="0" applyNumberFormat="1" applyFont="1" applyFill="1" applyAlignment="1">
      <alignment horizontal="center" vertical="center"/>
    </xf>
    <xf numFmtId="0" fontId="3" fillId="46" borderId="19" xfId="0" applyFont="1" applyFill="1" applyBorder="1" applyAlignment="1">
      <alignment/>
    </xf>
    <xf numFmtId="0" fontId="3" fillId="46" borderId="19" xfId="0" applyNumberFormat="1" applyFont="1" applyFill="1" applyBorder="1" applyAlignment="1">
      <alignment horizontal="center"/>
    </xf>
    <xf numFmtId="0" fontId="3" fillId="46" borderId="0" xfId="0" applyFont="1" applyFill="1" applyAlignment="1">
      <alignment vertical="center"/>
    </xf>
    <xf numFmtId="4" fontId="3" fillId="46" borderId="21" xfId="0" applyNumberFormat="1" applyFont="1" applyFill="1" applyBorder="1" applyAlignment="1">
      <alignment horizontal="center" vertical="center"/>
    </xf>
    <xf numFmtId="0" fontId="3" fillId="46" borderId="0" xfId="0" applyFont="1" applyFill="1" applyAlignment="1">
      <alignment/>
    </xf>
    <xf numFmtId="0" fontId="3" fillId="46" borderId="19" xfId="0" applyFont="1" applyFill="1" applyBorder="1" applyAlignment="1">
      <alignment horizontal="center" wrapText="1"/>
    </xf>
    <xf numFmtId="0" fontId="3" fillId="46" borderId="19" xfId="0" applyFont="1" applyFill="1" applyBorder="1" applyAlignment="1">
      <alignment horizontal="left" wrapText="1"/>
    </xf>
    <xf numFmtId="172" fontId="3" fillId="46" borderId="19" xfId="0" applyNumberFormat="1" applyFont="1" applyFill="1" applyBorder="1" applyAlignment="1">
      <alignment horizontal="center" vertical="center"/>
    </xf>
    <xf numFmtId="0" fontId="3" fillId="46" borderId="19" xfId="0" applyFont="1" applyFill="1" applyBorder="1" applyAlignment="1">
      <alignment horizontal="left"/>
    </xf>
    <xf numFmtId="0" fontId="3" fillId="46" borderId="19" xfId="0" applyNumberFormat="1" applyFont="1" applyFill="1" applyBorder="1" applyAlignment="1">
      <alignment horizontal="left" vertical="top" wrapText="1"/>
    </xf>
    <xf numFmtId="0" fontId="3" fillId="46" borderId="0" xfId="0" applyNumberFormat="1" applyFont="1" applyFill="1" applyAlignment="1">
      <alignment horizontal="center" vertical="center"/>
    </xf>
    <xf numFmtId="0" fontId="3" fillId="46" borderId="0" xfId="0" applyFont="1" applyFill="1" applyAlignment="1">
      <alignment horizontal="left" vertical="center"/>
    </xf>
    <xf numFmtId="0" fontId="3" fillId="46" borderId="19" xfId="0" applyNumberFormat="1" applyFont="1" applyFill="1" applyBorder="1" applyAlignment="1">
      <alignment horizontal="left" vertical="center" wrapText="1"/>
    </xf>
    <xf numFmtId="1" fontId="3" fillId="46" borderId="0" xfId="0" applyNumberFormat="1" applyFont="1" applyFill="1" applyAlignment="1">
      <alignment horizontal="center" vertical="center"/>
    </xf>
    <xf numFmtId="1" fontId="2" fillId="46" borderId="19" xfId="0" applyNumberFormat="1" applyFont="1" applyFill="1" applyBorder="1" applyAlignment="1">
      <alignment horizontal="center" vertical="center" wrapText="1"/>
    </xf>
    <xf numFmtId="1" fontId="3" fillId="46" borderId="19" xfId="774" applyNumberFormat="1" applyFont="1" applyFill="1" applyBorder="1" applyAlignment="1">
      <alignment horizontal="center" vertical="center"/>
      <protection/>
    </xf>
    <xf numFmtId="1" fontId="3" fillId="46" borderId="21" xfId="0" applyNumberFormat="1" applyFont="1" applyFill="1" applyBorder="1" applyAlignment="1">
      <alignment horizontal="center" vertical="center"/>
    </xf>
    <xf numFmtId="1" fontId="5" fillId="46" borderId="20" xfId="0" applyNumberFormat="1" applyFont="1" applyFill="1" applyBorder="1" applyAlignment="1">
      <alignment horizontal="center" vertical="center" wrapText="1"/>
    </xf>
    <xf numFmtId="1" fontId="3" fillId="46" borderId="23" xfId="0" applyNumberFormat="1" applyFont="1" applyFill="1" applyBorder="1" applyAlignment="1">
      <alignment horizontal="center" vertical="center"/>
    </xf>
    <xf numFmtId="1" fontId="2" fillId="46" borderId="19" xfId="0" applyNumberFormat="1" applyFont="1" applyFill="1" applyBorder="1" applyAlignment="1">
      <alignment horizontal="center" vertical="center"/>
    </xf>
    <xf numFmtId="1" fontId="3" fillId="46" borderId="19" xfId="412" applyNumberFormat="1" applyFont="1" applyFill="1" applyBorder="1" applyAlignment="1">
      <alignment horizontal="center" vertical="center"/>
      <protection/>
    </xf>
    <xf numFmtId="1" fontId="3" fillId="46" borderId="22" xfId="0" applyNumberFormat="1" applyFont="1" applyFill="1" applyBorder="1" applyAlignment="1">
      <alignment horizontal="center" vertical="center" wrapText="1"/>
    </xf>
    <xf numFmtId="1" fontId="3" fillId="46" borderId="19" xfId="644" applyNumberFormat="1" applyFont="1" applyFill="1" applyBorder="1" applyAlignment="1">
      <alignment horizontal="center" vertical="center"/>
      <protection/>
    </xf>
    <xf numFmtId="1" fontId="3" fillId="46" borderId="19" xfId="644" applyNumberFormat="1" applyFont="1" applyFill="1" applyBorder="1" applyAlignment="1">
      <alignment horizontal="center" vertical="center" wrapText="1"/>
      <protection/>
    </xf>
    <xf numFmtId="1" fontId="3" fillId="46" borderId="19" xfId="0" applyNumberFormat="1" applyFont="1" applyFill="1" applyBorder="1" applyAlignment="1">
      <alignment horizontal="center" vertical="top" wrapText="1"/>
    </xf>
    <xf numFmtId="1" fontId="3" fillId="46" borderId="22" xfId="0" applyNumberFormat="1" applyFont="1" applyFill="1" applyBorder="1" applyAlignment="1">
      <alignment horizontal="center" vertical="center"/>
    </xf>
    <xf numFmtId="1" fontId="3" fillId="46" borderId="19" xfId="2546" applyNumberFormat="1" applyFont="1" applyFill="1" applyBorder="1" applyAlignment="1">
      <alignment horizontal="center" vertical="center" wrapText="1"/>
      <protection/>
    </xf>
    <xf numFmtId="1" fontId="3" fillId="46" borderId="25" xfId="0" applyNumberFormat="1" applyFont="1" applyFill="1" applyBorder="1" applyAlignment="1">
      <alignment horizontal="center" vertical="center"/>
    </xf>
    <xf numFmtId="0" fontId="2" fillId="46" borderId="19" xfId="0" applyFont="1" applyFill="1" applyBorder="1" applyAlignment="1">
      <alignment/>
    </xf>
    <xf numFmtId="4" fontId="2" fillId="46" borderId="0" xfId="0" applyNumberFormat="1" applyFont="1" applyFill="1" applyBorder="1" applyAlignment="1">
      <alignment horizontal="right" vertical="center" indent="1"/>
    </xf>
    <xf numFmtId="4" fontId="2" fillId="46" borderId="19" xfId="0" applyNumberFormat="1" applyFont="1" applyFill="1" applyBorder="1" applyAlignment="1">
      <alignment vertical="center" wrapText="1"/>
    </xf>
    <xf numFmtId="0" fontId="3" fillId="46" borderId="19" xfId="774" applyNumberFormat="1" applyFont="1" applyFill="1" applyBorder="1" applyAlignment="1">
      <alignment horizontal="center" vertical="center"/>
      <protection/>
    </xf>
    <xf numFmtId="0" fontId="2" fillId="46" borderId="19" xfId="0" applyNumberFormat="1" applyFont="1" applyFill="1" applyBorder="1" applyAlignment="1">
      <alignment horizontal="center" vertical="center"/>
    </xf>
    <xf numFmtId="0" fontId="3" fillId="46" borderId="19" xfId="644" applyNumberFormat="1" applyFont="1" applyFill="1" applyBorder="1" applyAlignment="1">
      <alignment horizontal="center" vertical="center" wrapText="1"/>
      <protection/>
    </xf>
    <xf numFmtId="0" fontId="3" fillId="46" borderId="19" xfId="644" applyNumberFormat="1" applyFont="1" applyFill="1" applyBorder="1" applyAlignment="1">
      <alignment horizontal="center" vertical="center"/>
      <protection/>
    </xf>
    <xf numFmtId="0" fontId="3" fillId="46" borderId="19" xfId="96" applyNumberFormat="1" applyFont="1" applyFill="1" applyBorder="1" applyAlignment="1">
      <alignment horizontal="center" vertical="center"/>
      <protection/>
    </xf>
    <xf numFmtId="0" fontId="3" fillId="46" borderId="26" xfId="0" applyFont="1" applyFill="1" applyBorder="1" applyAlignment="1">
      <alignment horizontal="left" vertical="top" wrapText="1"/>
    </xf>
    <xf numFmtId="172" fontId="3" fillId="46" borderId="19" xfId="82" applyNumberFormat="1" applyFont="1" applyFill="1" applyBorder="1" applyAlignment="1">
      <alignment horizontal="center" vertical="center"/>
      <protection/>
    </xf>
    <xf numFmtId="2" fontId="3" fillId="46" borderId="19" xfId="0" applyNumberFormat="1" applyFont="1" applyFill="1" applyBorder="1" applyAlignment="1">
      <alignment/>
    </xf>
    <xf numFmtId="0" fontId="3" fillId="46" borderId="20" xfId="0" applyFont="1" applyFill="1" applyBorder="1" applyAlignment="1">
      <alignment/>
    </xf>
    <xf numFmtId="0" fontId="3" fillId="46" borderId="27" xfId="0" applyFont="1" applyFill="1" applyBorder="1" applyAlignment="1">
      <alignment horizontal="center" vertical="center"/>
    </xf>
    <xf numFmtId="0" fontId="2" fillId="46" borderId="0" xfId="0" applyFont="1" applyFill="1" applyAlignment="1">
      <alignment/>
    </xf>
    <xf numFmtId="0" fontId="34" fillId="46" borderId="0" xfId="0" applyFont="1" applyFill="1" applyAlignment="1">
      <alignment/>
    </xf>
    <xf numFmtId="173" fontId="3" fillId="46" borderId="0" xfId="0" applyNumberFormat="1" applyFont="1" applyFill="1" applyAlignment="1">
      <alignment/>
    </xf>
    <xf numFmtId="173" fontId="3" fillId="46" borderId="19" xfId="0" applyNumberFormat="1" applyFont="1" applyFill="1" applyBorder="1" applyAlignment="1">
      <alignment/>
    </xf>
    <xf numFmtId="0" fontId="3" fillId="46" borderId="28" xfId="0" applyFont="1" applyFill="1" applyBorder="1" applyAlignment="1">
      <alignment/>
    </xf>
    <xf numFmtId="3" fontId="3" fillId="46" borderId="19" xfId="0" applyNumberFormat="1" applyFont="1" applyFill="1" applyBorder="1" applyAlignment="1">
      <alignment horizontal="left" vertical="center"/>
    </xf>
    <xf numFmtId="4" fontId="3" fillId="46" borderId="0" xfId="0" applyNumberFormat="1" applyFont="1" applyFill="1" applyAlignment="1">
      <alignment horizontal="left"/>
    </xf>
    <xf numFmtId="0" fontId="3" fillId="46" borderId="19" xfId="774" applyFont="1" applyFill="1" applyBorder="1" applyAlignment="1">
      <alignment horizontal="center" vertical="center"/>
      <protection/>
    </xf>
    <xf numFmtId="2" fontId="3" fillId="46" borderId="21" xfId="0" applyNumberFormat="1" applyFont="1" applyFill="1" applyBorder="1" applyAlignment="1">
      <alignment horizontal="center" vertical="center"/>
    </xf>
    <xf numFmtId="0" fontId="3" fillId="46" borderId="0" xfId="0" applyFont="1" applyFill="1" applyBorder="1" applyAlignment="1">
      <alignment horizontal="left"/>
    </xf>
    <xf numFmtId="0" fontId="2" fillId="46" borderId="0" xfId="0" applyFont="1" applyFill="1" applyAlignment="1">
      <alignment horizontal="left"/>
    </xf>
    <xf numFmtId="1" fontId="3" fillId="46" borderId="19" xfId="96" applyNumberFormat="1" applyFont="1" applyFill="1" applyBorder="1" applyAlignment="1">
      <alignment horizontal="center"/>
      <protection/>
    </xf>
    <xf numFmtId="0" fontId="3" fillId="46" borderId="19" xfId="96" applyFont="1" applyFill="1" applyBorder="1" applyAlignment="1">
      <alignment horizontal="center"/>
      <protection/>
    </xf>
    <xf numFmtId="0" fontId="2" fillId="46" borderId="19" xfId="0" applyFont="1" applyFill="1" applyBorder="1" applyAlignment="1">
      <alignment horizontal="left"/>
    </xf>
    <xf numFmtId="1" fontId="3" fillId="46" borderId="19" xfId="96" applyNumberFormat="1" applyFont="1" applyFill="1" applyBorder="1" applyAlignment="1">
      <alignment horizontal="center" vertical="center"/>
      <protection/>
    </xf>
    <xf numFmtId="1" fontId="3" fillId="46" borderId="19" xfId="641" applyNumberFormat="1" applyFont="1" applyFill="1" applyBorder="1" applyAlignment="1">
      <alignment horizontal="center" vertical="top" wrapText="1"/>
      <protection/>
    </xf>
    <xf numFmtId="0" fontId="3" fillId="46" borderId="19" xfId="641" applyFont="1" applyFill="1" applyBorder="1" applyAlignment="1">
      <alignment horizontal="center" vertical="top" wrapText="1"/>
      <protection/>
    </xf>
    <xf numFmtId="0" fontId="3" fillId="46" borderId="19" xfId="641" applyNumberFormat="1" applyFont="1" applyFill="1" applyBorder="1" applyAlignment="1">
      <alignment horizontal="center" vertical="top" wrapText="1"/>
      <protection/>
    </xf>
    <xf numFmtId="0" fontId="3" fillId="46" borderId="19" xfId="112" applyFont="1" applyFill="1" applyBorder="1" applyAlignment="1">
      <alignment horizontal="center"/>
      <protection/>
    </xf>
    <xf numFmtId="4" fontId="3" fillId="46" borderId="19" xfId="412" applyNumberFormat="1" applyFont="1" applyFill="1" applyBorder="1" applyAlignment="1">
      <alignment horizontal="center" vertical="center" wrapText="1"/>
      <protection/>
    </xf>
    <xf numFmtId="1" fontId="3" fillId="46" borderId="19" xfId="410" applyNumberFormat="1" applyFont="1" applyFill="1" applyBorder="1" applyAlignment="1">
      <alignment horizontal="center" vertical="center"/>
      <protection/>
    </xf>
    <xf numFmtId="0" fontId="3" fillId="46" borderId="19" xfId="410" applyFont="1" applyFill="1" applyBorder="1" applyAlignment="1">
      <alignment horizontal="center" vertical="center"/>
      <protection/>
    </xf>
    <xf numFmtId="0" fontId="3" fillId="46" borderId="19" xfId="410" applyNumberFormat="1" applyFont="1" applyFill="1" applyBorder="1" applyAlignment="1">
      <alignment horizontal="center" vertical="center"/>
      <protection/>
    </xf>
    <xf numFmtId="0" fontId="3" fillId="46" borderId="19" xfId="410" applyFont="1" applyFill="1" applyBorder="1" applyAlignment="1">
      <alignment horizontal="center" vertical="center" wrapText="1"/>
      <protection/>
    </xf>
    <xf numFmtId="1" fontId="3" fillId="46" borderId="19" xfId="410" applyNumberFormat="1" applyFont="1" applyFill="1" applyBorder="1" applyAlignment="1">
      <alignment horizontal="center" vertical="center" wrapText="1"/>
      <protection/>
    </xf>
    <xf numFmtId="1" fontId="3" fillId="46" borderId="29" xfId="410" applyNumberFormat="1" applyFont="1" applyFill="1" applyBorder="1" applyAlignment="1">
      <alignment horizontal="center" vertical="center"/>
      <protection/>
    </xf>
    <xf numFmtId="0" fontId="3" fillId="46" borderId="29" xfId="410" applyFont="1" applyFill="1" applyBorder="1" applyAlignment="1">
      <alignment horizontal="center" vertical="center"/>
      <protection/>
    </xf>
    <xf numFmtId="0" fontId="3" fillId="46" borderId="29" xfId="410" applyNumberFormat="1" applyFont="1" applyFill="1" applyBorder="1" applyAlignment="1">
      <alignment horizontal="center" vertical="center"/>
      <protection/>
    </xf>
    <xf numFmtId="1" fontId="3" fillId="46" borderId="19" xfId="96" applyNumberFormat="1" applyFont="1" applyFill="1" applyBorder="1" applyAlignment="1">
      <alignment horizontal="center" vertical="center" wrapText="1"/>
      <protection/>
    </xf>
    <xf numFmtId="0" fontId="3" fillId="46" borderId="19" xfId="96" applyFont="1" applyFill="1" applyBorder="1" applyAlignment="1">
      <alignment horizontal="center" vertical="center" wrapText="1"/>
      <protection/>
    </xf>
    <xf numFmtId="0" fontId="3" fillId="46" borderId="19" xfId="96" applyNumberFormat="1" applyFont="1" applyFill="1" applyBorder="1" applyAlignment="1">
      <alignment horizontal="center" vertical="center" wrapText="1"/>
      <protection/>
    </xf>
    <xf numFmtId="4" fontId="3" fillId="46" borderId="19" xfId="96" applyNumberFormat="1" applyFont="1" applyFill="1" applyBorder="1" applyAlignment="1">
      <alignment horizontal="center" vertical="center" wrapText="1"/>
      <protection/>
    </xf>
    <xf numFmtId="1" fontId="3" fillId="46" borderId="19" xfId="112" applyNumberFormat="1" applyFont="1" applyFill="1" applyBorder="1" applyAlignment="1">
      <alignment horizontal="center" vertical="center"/>
      <protection/>
    </xf>
    <xf numFmtId="0" fontId="3" fillId="46" borderId="19" xfId="112" applyFont="1" applyFill="1" applyBorder="1" applyAlignment="1">
      <alignment horizontal="center" vertical="center"/>
      <protection/>
    </xf>
    <xf numFmtId="0" fontId="3" fillId="46" borderId="19" xfId="112" applyNumberFormat="1" applyFont="1" applyFill="1" applyBorder="1" applyAlignment="1">
      <alignment horizontal="center" vertical="center"/>
      <protection/>
    </xf>
    <xf numFmtId="4" fontId="3" fillId="46" borderId="19" xfId="112" applyNumberFormat="1" applyFont="1" applyFill="1" applyBorder="1" applyAlignment="1">
      <alignment horizontal="center" vertical="center"/>
      <protection/>
    </xf>
    <xf numFmtId="14" fontId="3" fillId="46" borderId="19" xfId="112" applyNumberFormat="1" applyFont="1" applyFill="1" applyBorder="1" applyAlignment="1">
      <alignment horizontal="center" vertical="center"/>
      <protection/>
    </xf>
    <xf numFmtId="1" fontId="3" fillId="46" borderId="27" xfId="0" applyNumberFormat="1" applyFont="1" applyFill="1" applyBorder="1" applyAlignment="1">
      <alignment horizontal="center" vertical="center"/>
    </xf>
    <xf numFmtId="0" fontId="3" fillId="46" borderId="0" xfId="0" applyNumberFormat="1" applyFont="1" applyFill="1" applyBorder="1" applyAlignment="1">
      <alignment horizontal="center" vertical="center"/>
    </xf>
    <xf numFmtId="0" fontId="2" fillId="46" borderId="0" xfId="0" applyFont="1" applyFill="1" applyBorder="1" applyAlignment="1">
      <alignment vertical="top" wrapText="1"/>
    </xf>
    <xf numFmtId="0" fontId="7" fillId="46" borderId="19" xfId="0" applyFont="1" applyFill="1" applyBorder="1" applyAlignment="1">
      <alignment vertical="center" wrapText="1"/>
    </xf>
    <xf numFmtId="4" fontId="7" fillId="46" borderId="19" xfId="640" applyNumberFormat="1" applyFont="1" applyFill="1" applyBorder="1" applyAlignment="1">
      <alignment horizontal="left" vertical="center" wrapText="1"/>
      <protection/>
    </xf>
    <xf numFmtId="0" fontId="7" fillId="46" borderId="19" xfId="640" applyFont="1" applyFill="1" applyBorder="1" applyAlignment="1">
      <alignment horizontal="left" vertical="top" wrapText="1"/>
      <protection/>
    </xf>
    <xf numFmtId="0" fontId="7" fillId="46" borderId="19" xfId="0" applyFont="1" applyFill="1" applyBorder="1" applyAlignment="1">
      <alignment horizontal="left" wrapText="1"/>
    </xf>
    <xf numFmtId="4" fontId="7" fillId="46" borderId="19" xfId="0" applyNumberFormat="1" applyFont="1" applyFill="1" applyBorder="1" applyAlignment="1">
      <alignment horizontal="left" vertical="top" wrapText="1"/>
    </xf>
    <xf numFmtId="0" fontId="7" fillId="46" borderId="19" xfId="0" applyNumberFormat="1" applyFont="1" applyFill="1" applyBorder="1" applyAlignment="1">
      <alignment horizontal="center" vertical="center" wrapText="1"/>
    </xf>
    <xf numFmtId="0" fontId="3" fillId="46" borderId="19" xfId="0" applyFont="1" applyFill="1" applyBorder="1" applyAlignment="1">
      <alignment vertical="center" wrapText="1"/>
    </xf>
    <xf numFmtId="4" fontId="3" fillId="46" borderId="19" xfId="0" applyNumberFormat="1" applyFont="1" applyFill="1" applyBorder="1" applyAlignment="1">
      <alignment wrapText="1"/>
    </xf>
    <xf numFmtId="0" fontId="34" fillId="46" borderId="19" xfId="0" applyFont="1" applyFill="1" applyBorder="1" applyAlignment="1">
      <alignment/>
    </xf>
    <xf numFmtId="0" fontId="34" fillId="46" borderId="19" xfId="0" applyFont="1" applyFill="1" applyBorder="1" applyAlignment="1">
      <alignment vertical="center" wrapText="1"/>
    </xf>
    <xf numFmtId="4" fontId="3" fillId="47" borderId="19" xfId="0" applyNumberFormat="1" applyFont="1" applyFill="1" applyBorder="1" applyAlignment="1">
      <alignment vertical="center" wrapText="1"/>
    </xf>
    <xf numFmtId="4" fontId="3" fillId="47" borderId="19" xfId="0" applyNumberFormat="1" applyFont="1" applyFill="1" applyBorder="1" applyAlignment="1">
      <alignment vertical="center"/>
    </xf>
    <xf numFmtId="0" fontId="3" fillId="46" borderId="25" xfId="0" applyNumberFormat="1" applyFont="1" applyFill="1" applyBorder="1" applyAlignment="1">
      <alignment horizontal="center" wrapText="1"/>
    </xf>
    <xf numFmtId="0" fontId="3" fillId="46" borderId="19" xfId="0" applyFont="1" applyFill="1" applyBorder="1" applyAlignment="1" applyProtection="1">
      <alignment horizontal="center" vertical="center"/>
      <protection/>
    </xf>
    <xf numFmtId="0" fontId="3" fillId="46" borderId="23" xfId="0" applyNumberFormat="1" applyFont="1" applyFill="1" applyBorder="1" applyAlignment="1">
      <alignment horizontal="center" vertical="center"/>
    </xf>
    <xf numFmtId="0" fontId="3" fillId="46" borderId="20" xfId="0" applyNumberFormat="1" applyFont="1" applyFill="1" applyBorder="1" applyAlignment="1">
      <alignment horizontal="center" vertical="center"/>
    </xf>
    <xf numFmtId="0" fontId="3" fillId="46" borderId="22" xfId="0" applyNumberFormat="1" applyFont="1" applyFill="1" applyBorder="1" applyAlignment="1">
      <alignment horizontal="center" vertical="center" wrapText="1"/>
    </xf>
    <xf numFmtId="4" fontId="2" fillId="46" borderId="19" xfId="774" applyNumberFormat="1" applyFont="1" applyFill="1" applyBorder="1" applyAlignment="1">
      <alignment horizontal="center" vertical="center"/>
      <protection/>
    </xf>
    <xf numFmtId="4" fontId="3" fillId="46" borderId="25" xfId="0" applyNumberFormat="1" applyFont="1" applyFill="1" applyBorder="1" applyAlignment="1">
      <alignment horizontal="left" vertical="center"/>
    </xf>
    <xf numFmtId="4" fontId="3" fillId="46" borderId="19" xfId="774" applyNumberFormat="1" applyFont="1" applyFill="1" applyBorder="1" applyAlignment="1">
      <alignment horizontal="center" vertical="center"/>
      <protection/>
    </xf>
    <xf numFmtId="2" fontId="3" fillId="46" borderId="19" xfId="0" applyNumberFormat="1" applyFont="1" applyFill="1" applyBorder="1" applyAlignment="1">
      <alignment vertical="center"/>
    </xf>
    <xf numFmtId="3" fontId="3" fillId="46" borderId="25" xfId="0" applyNumberFormat="1" applyFont="1" applyFill="1" applyBorder="1" applyAlignment="1">
      <alignment horizontal="center" wrapText="1"/>
    </xf>
    <xf numFmtId="0" fontId="7" fillId="46" borderId="19" xfId="1461" applyFont="1" applyFill="1" applyBorder="1" applyAlignment="1" applyProtection="1">
      <alignment vertical="top" wrapText="1"/>
      <protection locked="0"/>
    </xf>
    <xf numFmtId="0" fontId="7" fillId="46" borderId="19" xfId="1461" applyFont="1" applyFill="1" applyBorder="1" applyAlignment="1" applyProtection="1">
      <alignment horizontal="left" vertical="top" wrapText="1"/>
      <protection locked="0"/>
    </xf>
    <xf numFmtId="0" fontId="3" fillId="46" borderId="19" xfId="0" applyNumberFormat="1" applyFont="1" applyFill="1" applyBorder="1" applyAlignment="1" applyProtection="1">
      <alignment horizontal="center" vertical="center"/>
      <protection/>
    </xf>
    <xf numFmtId="0" fontId="3" fillId="46" borderId="19" xfId="0" applyNumberFormat="1" applyFont="1" applyFill="1" applyBorder="1" applyAlignment="1" applyProtection="1">
      <alignment vertical="center"/>
      <protection/>
    </xf>
    <xf numFmtId="4" fontId="3" fillId="46" borderId="0" xfId="0" applyNumberFormat="1" applyFont="1" applyFill="1" applyBorder="1" applyAlignment="1">
      <alignment horizontal="center" vertical="center"/>
    </xf>
    <xf numFmtId="2" fontId="3" fillId="46" borderId="0" xfId="0" applyNumberFormat="1" applyFont="1" applyFill="1" applyAlignment="1">
      <alignment horizontal="right" vertical="center"/>
    </xf>
    <xf numFmtId="2" fontId="11" fillId="46" borderId="19" xfId="0" applyNumberFormat="1" applyFont="1" applyFill="1" applyBorder="1" applyAlignment="1">
      <alignment horizontal="center" vertical="center"/>
    </xf>
    <xf numFmtId="2" fontId="3" fillId="46" borderId="0" xfId="0" applyNumberFormat="1" applyFont="1" applyFill="1" applyAlignment="1">
      <alignment horizontal="right" vertical="center" indent="1"/>
    </xf>
    <xf numFmtId="4" fontId="3" fillId="46" borderId="0" xfId="0" applyNumberFormat="1" applyFont="1" applyFill="1" applyAlignment="1">
      <alignment horizontal="right" vertical="center"/>
    </xf>
    <xf numFmtId="4" fontId="3" fillId="47" borderId="19" xfId="0" applyNumberFormat="1" applyFont="1" applyFill="1" applyBorder="1" applyAlignment="1">
      <alignment horizontal="center" vertical="center"/>
    </xf>
    <xf numFmtId="4" fontId="3" fillId="46" borderId="19" xfId="774" applyNumberFormat="1" applyFont="1" applyFill="1" applyBorder="1" applyAlignment="1">
      <alignment horizontal="center" vertical="center" wrapText="1"/>
      <protection/>
    </xf>
    <xf numFmtId="4" fontId="3" fillId="46" borderId="0" xfId="0" applyNumberFormat="1" applyFont="1" applyFill="1" applyAlignment="1">
      <alignment horizontal="right" vertical="center" indent="1"/>
    </xf>
    <xf numFmtId="0" fontId="2" fillId="46" borderId="19" xfId="0" applyFont="1" applyFill="1" applyBorder="1" applyAlignment="1">
      <alignment horizontal="center" vertical="center"/>
    </xf>
    <xf numFmtId="0" fontId="3" fillId="46" borderId="19" xfId="0" applyFont="1" applyFill="1" applyBorder="1" applyAlignment="1">
      <alignment horizontal="left" vertical="center" wrapText="1"/>
    </xf>
    <xf numFmtId="2" fontId="2" fillId="46" borderId="19" xfId="0" applyNumberFormat="1" applyFont="1" applyFill="1" applyBorder="1" applyAlignment="1">
      <alignment horizontal="center" vertical="center" wrapText="1"/>
    </xf>
    <xf numFmtId="4" fontId="2" fillId="46" borderId="23" xfId="0" applyNumberFormat="1" applyFont="1" applyFill="1" applyBorder="1" applyAlignment="1">
      <alignment horizontal="center" vertical="center" wrapText="1"/>
    </xf>
    <xf numFmtId="4" fontId="2" fillId="46" borderId="20" xfId="0" applyNumberFormat="1" applyFont="1" applyFill="1" applyBorder="1" applyAlignment="1">
      <alignment horizontal="center" vertical="center" wrapText="1"/>
    </xf>
    <xf numFmtId="4" fontId="3" fillId="46" borderId="20" xfId="0" applyNumberFormat="1" applyFont="1" applyFill="1" applyBorder="1" applyAlignment="1">
      <alignment horizontal="center" vertical="center"/>
    </xf>
    <xf numFmtId="4" fontId="3" fillId="46" borderId="20" xfId="0" applyNumberFormat="1" applyFont="1" applyFill="1" applyBorder="1" applyAlignment="1">
      <alignment horizontal="center" vertical="center" wrapText="1"/>
    </xf>
    <xf numFmtId="4" fontId="2" fillId="46" borderId="19" xfId="0" applyNumberFormat="1" applyFont="1" applyFill="1" applyBorder="1" applyAlignment="1">
      <alignment horizontal="left" vertical="center" wrapText="1"/>
    </xf>
    <xf numFmtId="4" fontId="2" fillId="46" borderId="19" xfId="0" applyNumberFormat="1" applyFont="1" applyFill="1" applyBorder="1" applyAlignment="1">
      <alignment horizontal="center" vertical="center" wrapText="1"/>
    </xf>
    <xf numFmtId="0" fontId="2" fillId="46" borderId="23" xfId="0" applyFont="1" applyFill="1" applyBorder="1" applyAlignment="1">
      <alignment horizontal="left" wrapText="1"/>
    </xf>
    <xf numFmtId="173" fontId="3" fillId="46" borderId="19" xfId="0" applyNumberFormat="1" applyFont="1" applyFill="1" applyBorder="1" applyAlignment="1">
      <alignment horizontal="center" vertical="center" wrapText="1"/>
    </xf>
    <xf numFmtId="173" fontId="3" fillId="46" borderId="19" xfId="0" applyNumberFormat="1" applyFont="1" applyFill="1" applyBorder="1" applyAlignment="1">
      <alignment horizontal="left" vertical="center" wrapText="1"/>
    </xf>
    <xf numFmtId="0" fontId="7" fillId="46" borderId="21" xfId="0" applyNumberFormat="1" applyFont="1" applyFill="1" applyBorder="1" applyAlignment="1">
      <alignment horizontal="center" vertical="center" wrapText="1"/>
    </xf>
    <xf numFmtId="0" fontId="7" fillId="46" borderId="30" xfId="0" applyNumberFormat="1" applyFont="1" applyFill="1" applyBorder="1" applyAlignment="1">
      <alignment horizontal="center" vertical="center" wrapText="1"/>
    </xf>
    <xf numFmtId="0" fontId="7" fillId="46" borderId="22" xfId="0" applyNumberFormat="1" applyFont="1" applyFill="1" applyBorder="1" applyAlignment="1">
      <alignment horizontal="center" vertical="center" wrapText="1"/>
    </xf>
    <xf numFmtId="4" fontId="3" fillId="46" borderId="23" xfId="0" applyNumberFormat="1" applyFont="1" applyFill="1" applyBorder="1" applyAlignment="1">
      <alignment horizontal="center" vertical="center"/>
    </xf>
    <xf numFmtId="0" fontId="7" fillId="46" borderId="0" xfId="0" applyFont="1" applyFill="1" applyAlignment="1">
      <alignment vertical="center" wrapText="1"/>
    </xf>
    <xf numFmtId="3" fontId="2" fillId="46" borderId="23" xfId="0" applyNumberFormat="1" applyFont="1" applyFill="1" applyBorder="1" applyAlignment="1">
      <alignment horizontal="center" wrapText="1"/>
    </xf>
    <xf numFmtId="4" fontId="3" fillId="46" borderId="23" xfId="0" applyNumberFormat="1" applyFont="1" applyFill="1" applyBorder="1" applyAlignment="1">
      <alignment horizontal="center" vertical="center" wrapText="1"/>
    </xf>
    <xf numFmtId="0" fontId="2" fillId="46" borderId="23" xfId="0" applyFont="1" applyFill="1" applyBorder="1" applyAlignment="1">
      <alignment horizontal="left" vertical="center" wrapText="1"/>
    </xf>
    <xf numFmtId="4" fontId="2" fillId="46" borderId="23" xfId="774" applyNumberFormat="1" applyFont="1" applyFill="1" applyBorder="1" applyAlignment="1">
      <alignment horizontal="center" vertical="center" wrapText="1"/>
      <protection/>
    </xf>
    <xf numFmtId="4" fontId="2" fillId="46" borderId="20" xfId="774" applyNumberFormat="1" applyFont="1" applyFill="1" applyBorder="1" applyAlignment="1">
      <alignment horizontal="center" vertical="center" wrapText="1"/>
      <protection/>
    </xf>
    <xf numFmtId="0" fontId="7" fillId="46" borderId="19" xfId="0" applyNumberFormat="1" applyFont="1" applyFill="1" applyBorder="1" applyAlignment="1" applyProtection="1">
      <alignment horizontal="left" wrapText="1"/>
      <protection/>
    </xf>
    <xf numFmtId="0" fontId="7" fillId="46" borderId="19" xfId="2549" applyFont="1" applyFill="1" applyBorder="1" applyAlignment="1">
      <alignment wrapText="1"/>
    </xf>
    <xf numFmtId="4" fontId="3" fillId="46" borderId="31" xfId="0" applyNumberFormat="1" applyFont="1" applyFill="1" applyBorder="1" applyAlignment="1">
      <alignment horizontal="center" vertical="center" wrapText="1"/>
    </xf>
    <xf numFmtId="4" fontId="3" fillId="46" borderId="28" xfId="0" applyNumberFormat="1" applyFont="1" applyFill="1" applyBorder="1" applyAlignment="1">
      <alignment horizontal="center" vertical="center" wrapText="1"/>
    </xf>
    <xf numFmtId="4" fontId="3" fillId="46" borderId="19" xfId="174" applyNumberFormat="1" applyFont="1" applyFill="1" applyBorder="1" applyAlignment="1">
      <alignment horizontal="center" vertical="center" wrapText="1"/>
      <protection/>
    </xf>
    <xf numFmtId="4" fontId="3" fillId="47" borderId="19" xfId="0" applyNumberFormat="1" applyFont="1" applyFill="1" applyBorder="1" applyAlignment="1">
      <alignment horizontal="center" vertical="center" wrapText="1"/>
    </xf>
    <xf numFmtId="4" fontId="3" fillId="46" borderId="19" xfId="82" applyNumberFormat="1" applyFont="1" applyFill="1" applyBorder="1" applyAlignment="1">
      <alignment horizontal="center" vertical="center"/>
      <protection/>
    </xf>
    <xf numFmtId="0" fontId="15" fillId="46" borderId="19" xfId="1744" applyFont="1" applyFill="1" applyBorder="1" applyAlignment="1">
      <alignment horizontal="left" vertical="center"/>
      <protection/>
    </xf>
    <xf numFmtId="0" fontId="3" fillId="46" borderId="23" xfId="0" applyFont="1" applyFill="1" applyBorder="1" applyAlignment="1">
      <alignment horizontal="left" vertical="center" wrapText="1"/>
    </xf>
    <xf numFmtId="0" fontId="7" fillId="46" borderId="20" xfId="0" applyFont="1" applyFill="1" applyBorder="1" applyAlignment="1">
      <alignment horizontal="left" vertical="top" wrapText="1"/>
    </xf>
    <xf numFmtId="0" fontId="7" fillId="46" borderId="20" xfId="0" applyFont="1" applyFill="1" applyBorder="1" applyAlignment="1">
      <alignment horizontal="left" vertical="center" wrapText="1"/>
    </xf>
    <xf numFmtId="0" fontId="15" fillId="46" borderId="30" xfId="1744" applyFont="1" applyFill="1" applyBorder="1" applyAlignment="1">
      <alignment horizontal="left" vertical="center"/>
      <protection/>
    </xf>
    <xf numFmtId="3" fontId="2" fillId="46" borderId="25" xfId="0" applyNumberFormat="1" applyFont="1" applyFill="1" applyBorder="1" applyAlignment="1">
      <alignment horizontal="left"/>
    </xf>
    <xf numFmtId="3" fontId="3" fillId="46" borderId="19" xfId="0" applyNumberFormat="1" applyFont="1" applyFill="1" applyBorder="1" applyAlignment="1">
      <alignment horizontal="left" vertical="center" wrapText="1"/>
    </xf>
    <xf numFmtId="0" fontId="3" fillId="46" borderId="23" xfId="0" applyFont="1" applyFill="1" applyBorder="1" applyAlignment="1">
      <alignment horizontal="left" wrapText="1"/>
    </xf>
    <xf numFmtId="4" fontId="2" fillId="46" borderId="25" xfId="774" applyNumberFormat="1" applyFont="1" applyFill="1" applyBorder="1" applyAlignment="1">
      <alignment horizontal="left" vertical="center"/>
      <protection/>
    </xf>
    <xf numFmtId="0" fontId="2" fillId="46" borderId="25" xfId="0" applyFont="1" applyFill="1" applyBorder="1" applyAlignment="1">
      <alignment horizontal="left" vertical="center"/>
    </xf>
    <xf numFmtId="173" fontId="3" fillId="46" borderId="19" xfId="0" applyNumberFormat="1" applyFont="1" applyFill="1" applyBorder="1" applyAlignment="1">
      <alignment horizontal="left" vertical="center"/>
    </xf>
    <xf numFmtId="0" fontId="2" fillId="46" borderId="25" xfId="0" applyFont="1" applyFill="1" applyBorder="1" applyAlignment="1">
      <alignment horizontal="left"/>
    </xf>
    <xf numFmtId="0" fontId="3" fillId="46" borderId="21" xfId="0" applyNumberFormat="1" applyFont="1" applyFill="1" applyBorder="1" applyAlignment="1">
      <alignment horizontal="left" vertical="center" wrapText="1"/>
    </xf>
    <xf numFmtId="0" fontId="3" fillId="46" borderId="30" xfId="0" applyNumberFormat="1" applyFont="1" applyFill="1" applyBorder="1" applyAlignment="1">
      <alignment horizontal="left" vertical="center" wrapText="1"/>
    </xf>
    <xf numFmtId="0" fontId="3" fillId="46" borderId="22" xfId="0" applyNumberFormat="1" applyFont="1" applyFill="1" applyBorder="1" applyAlignment="1">
      <alignment horizontal="left" vertical="center" wrapText="1"/>
    </xf>
    <xf numFmtId="3" fontId="3" fillId="46" borderId="19" xfId="774" applyNumberFormat="1" applyFont="1" applyFill="1" applyBorder="1" applyAlignment="1">
      <alignment horizontal="left" vertical="center"/>
      <protection/>
    </xf>
    <xf numFmtId="0" fontId="3" fillId="46" borderId="25" xfId="0" applyFont="1" applyFill="1" applyBorder="1" applyAlignment="1">
      <alignment horizontal="left" vertical="center"/>
    </xf>
    <xf numFmtId="0" fontId="7" fillId="46" borderId="19" xfId="1744" applyFont="1" applyFill="1" applyBorder="1" applyAlignment="1">
      <alignment horizontal="left" vertical="center" wrapText="1"/>
      <protection/>
    </xf>
    <xf numFmtId="0" fontId="3" fillId="46" borderId="20" xfId="0" applyFont="1" applyFill="1" applyBorder="1" applyAlignment="1">
      <alignment horizontal="left" vertical="top" wrapText="1"/>
    </xf>
    <xf numFmtId="0" fontId="7" fillId="46" borderId="19" xfId="0" applyNumberFormat="1" applyFont="1" applyFill="1" applyBorder="1" applyAlignment="1">
      <alignment horizontal="center" vertical="center"/>
    </xf>
    <xf numFmtId="4" fontId="3" fillId="46" borderId="19" xfId="0" applyNumberFormat="1" applyFont="1" applyFill="1" applyBorder="1" applyAlignment="1">
      <alignment horizontal="center" vertical="top" wrapText="1"/>
    </xf>
    <xf numFmtId="4" fontId="3" fillId="46" borderId="19" xfId="2563" applyNumberFormat="1" applyFont="1" applyFill="1" applyBorder="1" applyAlignment="1">
      <alignment horizontal="center" vertical="center"/>
    </xf>
    <xf numFmtId="1" fontId="3" fillId="46" borderId="32" xfId="0" applyNumberFormat="1" applyFont="1" applyFill="1" applyBorder="1" applyAlignment="1">
      <alignment horizontal="center" vertical="center"/>
    </xf>
    <xf numFmtId="0" fontId="3" fillId="46" borderId="19" xfId="0" applyNumberFormat="1" applyFont="1" applyFill="1" applyBorder="1" applyAlignment="1" applyProtection="1">
      <alignment horizontal="center" vertical="center" wrapText="1"/>
      <protection/>
    </xf>
    <xf numFmtId="49" fontId="3" fillId="46" borderId="19" xfId="0" applyNumberFormat="1" applyFont="1" applyFill="1" applyBorder="1" applyAlignment="1">
      <alignment horizontal="center" vertical="center"/>
    </xf>
    <xf numFmtId="0" fontId="3" fillId="46" borderId="19" xfId="0" applyFont="1" applyFill="1" applyBorder="1" applyAlignment="1">
      <alignment horizontal="center" vertical="top" wrapText="1"/>
    </xf>
    <xf numFmtId="0" fontId="3" fillId="46" borderId="19" xfId="0" applyNumberFormat="1" applyFont="1" applyFill="1" applyBorder="1" applyAlignment="1">
      <alignment horizontal="center" vertical="center"/>
    </xf>
    <xf numFmtId="3" fontId="3" fillId="46" borderId="25" xfId="0" applyNumberFormat="1" applyFont="1" applyFill="1" applyBorder="1" applyAlignment="1">
      <alignment horizontal="center" vertical="center"/>
    </xf>
    <xf numFmtId="4" fontId="3" fillId="46" borderId="23" xfId="0" applyNumberFormat="1" applyFont="1" applyFill="1" applyBorder="1" applyAlignment="1">
      <alignment horizontal="left" vertical="center" wrapText="1"/>
    </xf>
    <xf numFmtId="0" fontId="3" fillId="46" borderId="25" xfId="0" applyNumberFormat="1" applyFont="1" applyFill="1" applyBorder="1" applyAlignment="1">
      <alignment horizontal="center" vertical="center" wrapText="1"/>
    </xf>
    <xf numFmtId="4" fontId="3" fillId="46" borderId="19" xfId="417" applyNumberFormat="1" applyFont="1" applyFill="1" applyBorder="1" applyAlignment="1">
      <alignment horizontal="center" vertical="center"/>
      <protection/>
    </xf>
    <xf numFmtId="0" fontId="3" fillId="46" borderId="19" xfId="417" applyNumberFormat="1" applyFont="1" applyFill="1" applyBorder="1" applyAlignment="1">
      <alignment horizontal="center" vertical="center"/>
      <protection/>
    </xf>
    <xf numFmtId="0" fontId="3" fillId="46" borderId="19" xfId="417" applyNumberFormat="1" applyFont="1" applyFill="1" applyBorder="1" applyAlignment="1">
      <alignment horizontal="center" vertical="center" wrapText="1"/>
      <protection/>
    </xf>
    <xf numFmtId="0" fontId="3" fillId="46" borderId="19" xfId="417" applyFont="1" applyFill="1" applyBorder="1" applyAlignment="1">
      <alignment horizontal="center" vertical="center" wrapText="1"/>
      <protection/>
    </xf>
    <xf numFmtId="1" fontId="3" fillId="46" borderId="19" xfId="417" applyNumberFormat="1" applyFont="1" applyFill="1" applyBorder="1" applyAlignment="1">
      <alignment horizontal="center" vertical="center"/>
      <protection/>
    </xf>
    <xf numFmtId="0" fontId="3" fillId="46" borderId="19" xfId="578" applyFont="1" applyFill="1" applyBorder="1" applyAlignment="1">
      <alignment horizontal="center" vertical="top" wrapText="1"/>
      <protection/>
    </xf>
    <xf numFmtId="0" fontId="3" fillId="46" borderId="0" xfId="0" applyFont="1" applyFill="1" applyAlignment="1">
      <alignment horizontal="center" vertical="center"/>
    </xf>
    <xf numFmtId="3" fontId="3" fillId="46" borderId="19" xfId="0" applyNumberFormat="1" applyFont="1" applyFill="1" applyBorder="1" applyAlignment="1">
      <alignment horizontal="center" vertical="center"/>
    </xf>
    <xf numFmtId="3" fontId="3" fillId="46" borderId="19" xfId="0" applyNumberFormat="1" applyFont="1" applyFill="1" applyBorder="1" applyAlignment="1">
      <alignment horizontal="center" vertical="center" wrapText="1"/>
    </xf>
    <xf numFmtId="2" fontId="3" fillId="46" borderId="19" xfId="0" applyNumberFormat="1" applyFont="1" applyFill="1" applyBorder="1" applyAlignment="1">
      <alignment horizontal="center" vertical="center"/>
    </xf>
    <xf numFmtId="4" fontId="3" fillId="46" borderId="22" xfId="0" applyNumberFormat="1" applyFont="1" applyFill="1" applyBorder="1" applyAlignment="1">
      <alignment horizontal="center" vertical="center"/>
    </xf>
    <xf numFmtId="0" fontId="3" fillId="46" borderId="19" xfId="0" applyFont="1" applyFill="1" applyBorder="1" applyAlignment="1">
      <alignment horizontal="left" vertical="top" wrapText="1"/>
    </xf>
    <xf numFmtId="4" fontId="7" fillId="46" borderId="19" xfId="0" applyNumberFormat="1" applyFont="1" applyFill="1" applyBorder="1" applyAlignment="1">
      <alignment horizontal="center" vertical="center" wrapText="1"/>
    </xf>
    <xf numFmtId="0" fontId="7" fillId="46" borderId="19" xfId="91" applyFont="1" applyFill="1" applyBorder="1" applyAlignment="1">
      <alignment horizontal="center"/>
      <protection/>
    </xf>
    <xf numFmtId="1" fontId="7" fillId="46" borderId="19" xfId="91" applyNumberFormat="1" applyFont="1" applyFill="1" applyBorder="1" applyAlignment="1">
      <alignment horizontal="center"/>
      <protection/>
    </xf>
    <xf numFmtId="0" fontId="3" fillId="46" borderId="19" xfId="640" applyFont="1" applyFill="1" applyBorder="1" applyAlignment="1">
      <alignment horizontal="left" vertical="top" wrapText="1"/>
      <protection/>
    </xf>
    <xf numFmtId="0" fontId="7" fillId="46" borderId="19" xfId="0" applyFont="1" applyFill="1" applyBorder="1" applyAlignment="1">
      <alignment vertical="top" wrapText="1"/>
    </xf>
    <xf numFmtId="1" fontId="7" fillId="46" borderId="19" xfId="0" applyNumberFormat="1" applyFont="1" applyFill="1" applyBorder="1" applyAlignment="1">
      <alignment horizontal="center" vertical="center" wrapText="1"/>
    </xf>
    <xf numFmtId="1" fontId="3" fillId="46" borderId="19" xfId="0" applyNumberFormat="1" applyFont="1" applyFill="1" applyBorder="1" applyAlignment="1">
      <alignment horizontal="center" vertical="center"/>
    </xf>
    <xf numFmtId="4" fontId="7" fillId="46" borderId="19" xfId="0" applyNumberFormat="1" applyFont="1" applyFill="1" applyBorder="1" applyAlignment="1">
      <alignment horizontal="center" vertical="center"/>
    </xf>
    <xf numFmtId="3" fontId="7" fillId="46" borderId="19" xfId="0" applyNumberFormat="1" applyFont="1" applyFill="1" applyBorder="1" applyAlignment="1">
      <alignment horizontal="center" vertical="center" wrapText="1"/>
    </xf>
    <xf numFmtId="1" fontId="7" fillId="46" borderId="19" xfId="0" applyNumberFormat="1" applyFont="1" applyFill="1" applyBorder="1" applyAlignment="1">
      <alignment horizontal="center" vertical="center"/>
    </xf>
    <xf numFmtId="0" fontId="7" fillId="46" borderId="19" xfId="0" applyFont="1" applyFill="1" applyBorder="1" applyAlignment="1">
      <alignment horizontal="left" vertical="top" wrapText="1"/>
    </xf>
    <xf numFmtId="0" fontId="7" fillId="46" borderId="19" xfId="0" applyFont="1" applyFill="1" applyBorder="1" applyAlignment="1">
      <alignment wrapText="1"/>
    </xf>
    <xf numFmtId="0" fontId="7" fillId="46" borderId="19" xfId="0" applyFont="1" applyFill="1" applyBorder="1" applyAlignment="1">
      <alignment horizontal="left" vertical="center" wrapText="1"/>
    </xf>
    <xf numFmtId="0" fontId="7" fillId="46" borderId="19" xfId="0" applyFont="1" applyFill="1" applyBorder="1" applyAlignment="1">
      <alignment horizontal="center"/>
    </xf>
    <xf numFmtId="0" fontId="7" fillId="46" borderId="19" xfId="578" applyFont="1" applyFill="1" applyBorder="1" applyAlignment="1">
      <alignment horizontal="center" vertical="top" wrapText="1"/>
      <protection/>
    </xf>
    <xf numFmtId="4" fontId="7" fillId="46" borderId="19" xfId="578" applyNumberFormat="1" applyFont="1" applyFill="1" applyBorder="1" applyAlignment="1">
      <alignment horizontal="center" vertical="top" wrapText="1"/>
      <protection/>
    </xf>
    <xf numFmtId="4" fontId="7" fillId="46" borderId="19" xfId="0" applyNumberFormat="1" applyFont="1" applyFill="1" applyBorder="1" applyAlignment="1" applyProtection="1">
      <alignment horizontal="center" vertical="center"/>
      <protection/>
    </xf>
    <xf numFmtId="0" fontId="7" fillId="46" borderId="19" xfId="91" applyFont="1" applyFill="1" applyBorder="1" applyAlignment="1">
      <alignment horizontal="center" vertical="top" wrapText="1"/>
      <protection/>
    </xf>
    <xf numFmtId="1" fontId="7" fillId="46" borderId="19" xfId="578" applyNumberFormat="1" applyFont="1" applyFill="1" applyBorder="1" applyAlignment="1">
      <alignment horizontal="center" vertical="top" wrapText="1"/>
      <protection/>
    </xf>
    <xf numFmtId="1" fontId="3" fillId="46" borderId="19" xfId="0" applyNumberFormat="1" applyFont="1" applyFill="1" applyBorder="1" applyAlignment="1">
      <alignment horizontal="center" vertical="center" wrapText="1"/>
    </xf>
    <xf numFmtId="0" fontId="3" fillId="46" borderId="19" xfId="0" applyFont="1" applyFill="1" applyBorder="1" applyAlignment="1">
      <alignment vertical="center"/>
    </xf>
    <xf numFmtId="4" fontId="3" fillId="46" borderId="19" xfId="0" applyNumberFormat="1" applyFont="1" applyFill="1" applyBorder="1" applyAlignment="1">
      <alignment horizontal="center"/>
    </xf>
    <xf numFmtId="3" fontId="3" fillId="46" borderId="19" xfId="0" applyNumberFormat="1" applyFont="1" applyFill="1" applyBorder="1" applyAlignment="1">
      <alignment horizontal="center"/>
    </xf>
    <xf numFmtId="4" fontId="3" fillId="46" borderId="19" xfId="0" applyNumberFormat="1" applyFont="1" applyFill="1" applyBorder="1" applyAlignment="1">
      <alignment horizontal="center" vertical="center"/>
    </xf>
    <xf numFmtId="4" fontId="3" fillId="46" borderId="19" xfId="0" applyNumberFormat="1" applyFont="1" applyFill="1" applyBorder="1" applyAlignment="1">
      <alignment horizontal="left" vertical="center" wrapText="1"/>
    </xf>
    <xf numFmtId="0" fontId="7" fillId="46" borderId="19" xfId="0" applyFont="1" applyFill="1" applyBorder="1" applyAlignment="1">
      <alignment horizontal="center" vertical="center"/>
    </xf>
    <xf numFmtId="0" fontId="7" fillId="46" borderId="19" xfId="0" applyFont="1" applyFill="1" applyBorder="1" applyAlignment="1">
      <alignment horizontal="center" vertical="center" wrapText="1"/>
    </xf>
    <xf numFmtId="1" fontId="7" fillId="46" borderId="19" xfId="640" applyNumberFormat="1" applyFont="1" applyFill="1" applyBorder="1" applyAlignment="1" quotePrefix="1">
      <alignment horizontal="center" vertical="center"/>
      <protection/>
    </xf>
    <xf numFmtId="1" fontId="7" fillId="46" borderId="19" xfId="640" applyNumberFormat="1" applyFont="1" applyFill="1" applyBorder="1" applyAlignment="1">
      <alignment horizontal="center" vertical="center" wrapText="1"/>
      <protection/>
    </xf>
    <xf numFmtId="2" fontId="3" fillId="46" borderId="19" xfId="0" applyNumberFormat="1" applyFont="1" applyFill="1" applyBorder="1" applyAlignment="1">
      <alignment horizontal="center"/>
    </xf>
    <xf numFmtId="0" fontId="3" fillId="46" borderId="19" xfId="0" applyFont="1" applyFill="1" applyBorder="1" applyAlignment="1">
      <alignment horizontal="left" vertical="center"/>
    </xf>
    <xf numFmtId="0" fontId="3" fillId="46" borderId="25" xfId="0" applyNumberFormat="1" applyFont="1" applyFill="1" applyBorder="1" applyAlignment="1">
      <alignment horizontal="center" vertical="center"/>
    </xf>
    <xf numFmtId="4" fontId="58" fillId="46" borderId="19" xfId="579" applyNumberFormat="1" applyFont="1" applyFill="1" applyBorder="1" applyAlignment="1">
      <alignment horizontal="center" vertical="center"/>
      <protection/>
    </xf>
    <xf numFmtId="0" fontId="7" fillId="46" borderId="19" xfId="82" applyFont="1" applyFill="1" applyBorder="1" applyAlignment="1">
      <alignment horizontal="center" vertical="center"/>
      <protection/>
    </xf>
    <xf numFmtId="0" fontId="7" fillId="46" borderId="19" xfId="82" applyFont="1" applyFill="1" applyBorder="1" applyAlignment="1">
      <alignment horizontal="center" vertical="center" wrapText="1"/>
      <protection/>
    </xf>
    <xf numFmtId="1" fontId="3" fillId="46" borderId="19" xfId="0" applyNumberFormat="1" applyFont="1" applyFill="1" applyBorder="1" applyAlignment="1">
      <alignment horizontal="left" vertical="center"/>
    </xf>
    <xf numFmtId="4" fontId="59" fillId="46" borderId="19" xfId="82" applyNumberFormat="1" applyFont="1" applyFill="1" applyBorder="1" applyAlignment="1">
      <alignment horizontal="center" vertical="center"/>
      <protection/>
    </xf>
    <xf numFmtId="3" fontId="7" fillId="46" borderId="19" xfId="0" applyNumberFormat="1" applyFont="1" applyFill="1" applyBorder="1" applyAlignment="1">
      <alignment horizontal="left" vertical="center"/>
    </xf>
    <xf numFmtId="4" fontId="7" fillId="46" borderId="19" xfId="0" applyNumberFormat="1" applyFont="1" applyFill="1" applyBorder="1" applyAlignment="1">
      <alignment horizontal="center"/>
    </xf>
    <xf numFmtId="0" fontId="7" fillId="46" borderId="19" xfId="0" applyFont="1" applyFill="1" applyBorder="1" applyAlignment="1">
      <alignment horizontal="center" wrapText="1"/>
    </xf>
    <xf numFmtId="0" fontId="7" fillId="46" borderId="19" xfId="0" applyFont="1" applyFill="1" applyBorder="1" applyAlignment="1">
      <alignment/>
    </xf>
    <xf numFmtId="0" fontId="7" fillId="46" borderId="0" xfId="0" applyFont="1" applyFill="1" applyAlignment="1">
      <alignment/>
    </xf>
    <xf numFmtId="3" fontId="7" fillId="46" borderId="19" xfId="774" applyNumberFormat="1" applyFont="1" applyFill="1" applyBorder="1" applyAlignment="1">
      <alignment horizontal="left" vertical="center"/>
      <protection/>
    </xf>
    <xf numFmtId="4" fontId="7" fillId="46" borderId="19" xfId="0" applyNumberFormat="1" applyFont="1" applyFill="1" applyBorder="1" applyAlignment="1">
      <alignment vertical="center" wrapText="1"/>
    </xf>
    <xf numFmtId="4" fontId="7" fillId="46" borderId="19" xfId="0" applyNumberFormat="1" applyFont="1" applyFill="1" applyBorder="1" applyAlignment="1">
      <alignment vertical="center"/>
    </xf>
    <xf numFmtId="4" fontId="7" fillId="46" borderId="0" xfId="0" applyNumberFormat="1" applyFont="1" applyFill="1" applyAlignment="1">
      <alignment vertical="center"/>
    </xf>
    <xf numFmtId="4" fontId="13" fillId="46" borderId="0" xfId="0" applyNumberFormat="1" applyFont="1" applyFill="1" applyAlignment="1">
      <alignment vertical="center"/>
    </xf>
    <xf numFmtId="0" fontId="7" fillId="46" borderId="0" xfId="0" applyFont="1" applyFill="1" applyAlignment="1">
      <alignment vertical="center"/>
    </xf>
    <xf numFmtId="0" fontId="7" fillId="46" borderId="20" xfId="0" applyFont="1" applyFill="1" applyBorder="1" applyAlignment="1">
      <alignment/>
    </xf>
    <xf numFmtId="0" fontId="7" fillId="46" borderId="28" xfId="0" applyFont="1" applyFill="1" applyBorder="1" applyAlignment="1">
      <alignment/>
    </xf>
    <xf numFmtId="4" fontId="3" fillId="46" borderId="20" xfId="0" applyNumberFormat="1" applyFont="1" applyFill="1" applyBorder="1" applyAlignment="1">
      <alignment horizontal="left" vertical="center" wrapText="1"/>
    </xf>
    <xf numFmtId="2" fontId="11" fillId="46" borderId="0" xfId="0" applyNumberFormat="1" applyFont="1" applyFill="1" applyAlignment="1">
      <alignment horizontal="right" vertical="center"/>
    </xf>
    <xf numFmtId="2" fontId="11" fillId="46" borderId="19" xfId="0" applyNumberFormat="1" applyFont="1" applyFill="1" applyBorder="1" applyAlignment="1">
      <alignment horizontal="center" vertical="center" wrapText="1"/>
    </xf>
    <xf numFmtId="1" fontId="11" fillId="46" borderId="19" xfId="0" applyNumberFormat="1" applyFont="1" applyFill="1" applyBorder="1" applyAlignment="1">
      <alignment horizontal="center" vertical="center"/>
    </xf>
    <xf numFmtId="4" fontId="14" fillId="46" borderId="19" xfId="0" applyNumberFormat="1" applyFont="1" applyFill="1" applyBorder="1" applyAlignment="1">
      <alignment horizontal="center" vertical="center"/>
    </xf>
    <xf numFmtId="4" fontId="11" fillId="46" borderId="19" xfId="0" applyNumberFormat="1" applyFont="1" applyFill="1" applyBorder="1" applyAlignment="1">
      <alignment horizontal="center" vertical="center"/>
    </xf>
    <xf numFmtId="4" fontId="11" fillId="46" borderId="19" xfId="0" applyNumberFormat="1" applyFont="1" applyFill="1" applyBorder="1" applyAlignment="1">
      <alignment horizontal="center" vertical="center" wrapText="1"/>
    </xf>
    <xf numFmtId="4" fontId="11" fillId="46" borderId="20" xfId="0" applyNumberFormat="1" applyFont="1" applyFill="1" applyBorder="1" applyAlignment="1">
      <alignment horizontal="center" vertical="center"/>
    </xf>
    <xf numFmtId="4" fontId="14" fillId="46" borderId="19" xfId="0" applyNumberFormat="1" applyFont="1" applyFill="1" applyBorder="1" applyAlignment="1">
      <alignment horizontal="center" vertical="center" wrapText="1"/>
    </xf>
    <xf numFmtId="4" fontId="14" fillId="46" borderId="19" xfId="774" applyNumberFormat="1" applyFont="1" applyFill="1" applyBorder="1" applyAlignment="1">
      <alignment horizontal="center" vertical="center"/>
      <protection/>
    </xf>
    <xf numFmtId="2" fontId="11" fillId="46" borderId="0" xfId="0" applyNumberFormat="1" applyFont="1" applyFill="1" applyAlignment="1">
      <alignment horizontal="right" vertical="center" indent="1"/>
    </xf>
    <xf numFmtId="4" fontId="3" fillId="46" borderId="19" xfId="2546" applyNumberFormat="1" applyFont="1" applyFill="1" applyBorder="1" applyAlignment="1">
      <alignment horizontal="center" vertical="center" wrapText="1"/>
      <protection/>
    </xf>
    <xf numFmtId="4" fontId="2" fillId="46" borderId="0" xfId="0" applyNumberFormat="1" applyFont="1" applyFill="1" applyBorder="1" applyAlignment="1">
      <alignment horizontal="center" vertical="center"/>
    </xf>
    <xf numFmtId="4" fontId="3" fillId="46" borderId="19" xfId="82" applyNumberFormat="1" applyFont="1" applyFill="1" applyBorder="1" applyAlignment="1">
      <alignment horizontal="center" vertical="center" wrapText="1"/>
      <protection/>
    </xf>
    <xf numFmtId="4" fontId="60" fillId="47" borderId="19" xfId="0" applyNumberFormat="1" applyFont="1" applyFill="1" applyBorder="1" applyAlignment="1">
      <alignment horizontal="center" vertical="center" wrapText="1"/>
    </xf>
    <xf numFmtId="4" fontId="11" fillId="47" borderId="19" xfId="774" applyNumberFormat="1" applyFont="1" applyFill="1" applyBorder="1" applyAlignment="1">
      <alignment horizontal="center" vertical="center"/>
      <protection/>
    </xf>
    <xf numFmtId="4" fontId="3" fillId="47" borderId="19" xfId="774" applyNumberFormat="1" applyFont="1" applyFill="1" applyBorder="1" applyAlignment="1">
      <alignment horizontal="center" vertical="center"/>
      <protection/>
    </xf>
    <xf numFmtId="4" fontId="3" fillId="47" borderId="19" xfId="774" applyNumberFormat="1" applyFont="1" applyFill="1" applyBorder="1" applyAlignment="1">
      <alignment horizontal="center" vertical="center" wrapText="1"/>
      <protection/>
    </xf>
    <xf numFmtId="4" fontId="11" fillId="46" borderId="19" xfId="774" applyNumberFormat="1" applyFont="1" applyFill="1" applyBorder="1" applyAlignment="1">
      <alignment horizontal="center" vertical="center"/>
      <protection/>
    </xf>
    <xf numFmtId="4" fontId="11" fillId="47" borderId="19" xfId="0" applyNumberFormat="1" applyFont="1" applyFill="1" applyBorder="1" applyAlignment="1">
      <alignment horizontal="center" vertical="center" wrapText="1"/>
    </xf>
    <xf numFmtId="4" fontId="7" fillId="46" borderId="19" xfId="774" applyNumberFormat="1" applyFont="1" applyFill="1" applyBorder="1" applyAlignment="1">
      <alignment horizontal="center" vertical="center"/>
      <protection/>
    </xf>
    <xf numFmtId="4" fontId="11" fillId="47" borderId="19" xfId="0" applyNumberFormat="1" applyFont="1" applyFill="1" applyBorder="1" applyAlignment="1">
      <alignment horizontal="center" vertical="center"/>
    </xf>
    <xf numFmtId="4" fontId="2" fillId="47" borderId="19" xfId="0" applyNumberFormat="1" applyFont="1" applyFill="1" applyBorder="1" applyAlignment="1">
      <alignment horizontal="center" vertical="center"/>
    </xf>
    <xf numFmtId="0" fontId="7" fillId="46" borderId="0" xfId="0" applyFont="1" applyFill="1" applyAlignment="1">
      <alignment horizontal="center" vertical="center"/>
    </xf>
    <xf numFmtId="0" fontId="3" fillId="46" borderId="19" xfId="0" applyNumberFormat="1" applyFont="1" applyFill="1" applyBorder="1" applyAlignment="1">
      <alignment horizontal="center" vertical="center" wrapText="1"/>
    </xf>
    <xf numFmtId="4" fontId="2" fillId="46" borderId="23" xfId="0" applyNumberFormat="1" applyFont="1" applyFill="1" applyBorder="1" applyAlignment="1">
      <alignment horizontal="center" vertical="center"/>
    </xf>
    <xf numFmtId="4" fontId="2" fillId="46" borderId="20" xfId="0" applyNumberFormat="1" applyFont="1" applyFill="1" applyBorder="1" applyAlignment="1">
      <alignment horizontal="center" vertical="center"/>
    </xf>
    <xf numFmtId="0" fontId="3" fillId="46" borderId="19" xfId="0" applyFont="1" applyFill="1" applyBorder="1" applyAlignment="1">
      <alignment horizontal="center" vertical="center"/>
    </xf>
    <xf numFmtId="4" fontId="2" fillId="46" borderId="19" xfId="0" applyNumberFormat="1" applyFont="1" applyFill="1" applyBorder="1" applyAlignment="1">
      <alignment horizontal="left" vertical="center"/>
    </xf>
    <xf numFmtId="4" fontId="3" fillId="46" borderId="19" xfId="0" applyNumberFormat="1" applyFont="1" applyFill="1" applyBorder="1" applyAlignment="1">
      <alignment horizontal="center" vertical="center" wrapText="1"/>
    </xf>
    <xf numFmtId="0" fontId="3" fillId="46" borderId="19" xfId="0" applyFont="1" applyFill="1" applyBorder="1" applyAlignment="1">
      <alignment horizontal="center" vertical="center" textRotation="90" wrapText="1"/>
    </xf>
    <xf numFmtId="0" fontId="3" fillId="46" borderId="19" xfId="0" applyFont="1" applyFill="1" applyBorder="1" applyAlignment="1">
      <alignment horizontal="center" vertical="center" wrapText="1"/>
    </xf>
    <xf numFmtId="4" fontId="2" fillId="46" borderId="19" xfId="0" applyNumberFormat="1" applyFont="1" applyFill="1" applyBorder="1" applyAlignment="1">
      <alignment horizontal="center" vertical="center"/>
    </xf>
    <xf numFmtId="0" fontId="3" fillId="46" borderId="19" xfId="0" applyFont="1" applyFill="1" applyBorder="1" applyAlignment="1">
      <alignment horizontal="center"/>
    </xf>
    <xf numFmtId="4" fontId="3" fillId="46" borderId="19" xfId="0" applyNumberFormat="1" applyFont="1" applyFill="1" applyBorder="1" applyAlignment="1">
      <alignment horizontal="left" vertical="center"/>
    </xf>
    <xf numFmtId="2" fontId="3" fillId="46" borderId="19" xfId="0" applyNumberFormat="1" applyFont="1" applyFill="1" applyBorder="1" applyAlignment="1">
      <alignment horizontal="center" vertical="center" wrapText="1"/>
    </xf>
    <xf numFmtId="4" fontId="3" fillId="46" borderId="21" xfId="0" applyNumberFormat="1" applyFont="1" applyFill="1" applyBorder="1" applyAlignment="1">
      <alignment horizontal="center" vertical="center" wrapText="1"/>
    </xf>
    <xf numFmtId="4" fontId="3" fillId="46" borderId="22" xfId="0" applyNumberFormat="1" applyFont="1" applyFill="1" applyBorder="1" applyAlignment="1">
      <alignment horizontal="center" vertical="center" wrapText="1"/>
    </xf>
    <xf numFmtId="3" fontId="13" fillId="46" borderId="23" xfId="0" applyNumberFormat="1" applyFont="1" applyFill="1" applyBorder="1" applyAlignment="1">
      <alignment horizontal="center" vertical="center" wrapText="1"/>
    </xf>
    <xf numFmtId="0" fontId="7" fillId="46" borderId="19" xfId="1744" applyFont="1" applyFill="1" applyBorder="1" applyAlignment="1">
      <alignment horizontal="left" vertical="center"/>
      <protection/>
    </xf>
    <xf numFmtId="0" fontId="3" fillId="46" borderId="19" xfId="0" applyFont="1" applyFill="1" applyBorder="1" applyAlignment="1">
      <alignment horizontal="center" vertical="center"/>
    </xf>
    <xf numFmtId="0" fontId="3" fillId="46" borderId="19" xfId="0" applyFont="1" applyFill="1" applyBorder="1" applyAlignment="1">
      <alignment horizontal="center" vertical="center" wrapText="1"/>
    </xf>
    <xf numFmtId="0" fontId="58" fillId="46" borderId="19" xfId="639" applyFont="1" applyFill="1" applyBorder="1" applyAlignment="1">
      <alignment horizontal="center" vertical="center" wrapText="1"/>
      <protection/>
    </xf>
    <xf numFmtId="4" fontId="58" fillId="46" borderId="19" xfId="639" applyNumberFormat="1" applyFont="1" applyFill="1" applyBorder="1" applyAlignment="1">
      <alignment horizontal="center" vertical="center" wrapText="1"/>
      <protection/>
    </xf>
    <xf numFmtId="4" fontId="7" fillId="46" borderId="0" xfId="0" applyNumberFormat="1" applyFont="1" applyFill="1" applyBorder="1" applyAlignment="1">
      <alignment vertical="center"/>
    </xf>
    <xf numFmtId="0" fontId="7" fillId="46" borderId="0" xfId="0" applyFont="1" applyFill="1" applyBorder="1" applyAlignment="1">
      <alignment vertical="center"/>
    </xf>
    <xf numFmtId="0" fontId="3" fillId="46" borderId="19" xfId="0" applyFont="1" applyFill="1" applyBorder="1" applyAlignment="1">
      <alignment horizontal="center" vertical="center"/>
    </xf>
    <xf numFmtId="4" fontId="3" fillId="46" borderId="19" xfId="0" applyNumberFormat="1" applyFont="1" applyFill="1" applyBorder="1" applyAlignment="1">
      <alignment horizontal="center" vertical="center" wrapText="1"/>
    </xf>
    <xf numFmtId="0" fontId="3" fillId="46" borderId="19" xfId="0" applyFont="1" applyFill="1" applyBorder="1" applyAlignment="1">
      <alignment horizontal="center" vertical="center" wrapText="1"/>
    </xf>
    <xf numFmtId="4" fontId="3" fillId="46" borderId="33" xfId="0" applyNumberFormat="1" applyFont="1" applyFill="1" applyBorder="1" applyAlignment="1">
      <alignment horizontal="center" vertical="center" wrapText="1"/>
    </xf>
    <xf numFmtId="0" fontId="3" fillId="46" borderId="19" xfId="0" applyFont="1" applyFill="1" applyBorder="1" applyAlignment="1">
      <alignment horizontal="center" vertical="center"/>
    </xf>
    <xf numFmtId="2" fontId="3" fillId="46" borderId="19" xfId="0" applyNumberFormat="1" applyFont="1" applyFill="1" applyBorder="1" applyAlignment="1">
      <alignment horizontal="center" vertical="center" wrapText="1"/>
    </xf>
    <xf numFmtId="4" fontId="3" fillId="46" borderId="19" xfId="0" applyNumberFormat="1" applyFont="1" applyFill="1" applyBorder="1" applyAlignment="1">
      <alignment horizontal="center" vertical="center" wrapText="1"/>
    </xf>
    <xf numFmtId="0" fontId="3" fillId="46" borderId="19" xfId="0" applyFont="1" applyFill="1" applyBorder="1" applyAlignment="1">
      <alignment horizontal="center"/>
    </xf>
    <xf numFmtId="0" fontId="3" fillId="46" borderId="19" xfId="0" applyFont="1" applyFill="1" applyBorder="1" applyAlignment="1">
      <alignment horizontal="center" vertical="center" wrapText="1"/>
    </xf>
    <xf numFmtId="4" fontId="2" fillId="46" borderId="19" xfId="0" applyNumberFormat="1" applyFont="1" applyFill="1" applyBorder="1" applyAlignment="1">
      <alignment horizontal="center" vertical="center"/>
    </xf>
    <xf numFmtId="0" fontId="3" fillId="46" borderId="19" xfId="0" applyNumberFormat="1" applyFont="1" applyFill="1" applyBorder="1" applyAlignment="1">
      <alignment horizontal="center" vertical="center" wrapText="1"/>
    </xf>
    <xf numFmtId="3" fontId="2" fillId="46" borderId="19" xfId="0" applyNumberFormat="1" applyFont="1" applyFill="1" applyBorder="1" applyAlignment="1">
      <alignment horizontal="center" vertical="center"/>
    </xf>
    <xf numFmtId="4" fontId="3" fillId="46" borderId="19" xfId="96" applyNumberFormat="1" applyFont="1" applyFill="1" applyBorder="1" applyAlignment="1">
      <alignment horizontal="center"/>
      <protection/>
    </xf>
    <xf numFmtId="4" fontId="3" fillId="46" borderId="19" xfId="410" applyNumberFormat="1" applyFont="1" applyFill="1" applyBorder="1" applyAlignment="1">
      <alignment horizontal="center" vertical="center"/>
      <protection/>
    </xf>
    <xf numFmtId="2" fontId="3" fillId="46" borderId="19" xfId="410" applyNumberFormat="1" applyFont="1" applyFill="1" applyBorder="1" applyAlignment="1">
      <alignment horizontal="center" vertical="center"/>
      <protection/>
    </xf>
    <xf numFmtId="4" fontId="3" fillId="46" borderId="29" xfId="410" applyNumberFormat="1" applyFont="1" applyFill="1" applyBorder="1" applyAlignment="1">
      <alignment horizontal="center" vertical="center"/>
      <protection/>
    </xf>
    <xf numFmtId="4" fontId="3" fillId="46" borderId="19" xfId="96" applyNumberFormat="1" applyFont="1" applyFill="1" applyBorder="1" applyAlignment="1">
      <alignment horizontal="center" vertical="center"/>
      <protection/>
    </xf>
    <xf numFmtId="4" fontId="3" fillId="46" borderId="19" xfId="644" applyNumberFormat="1" applyFont="1" applyFill="1" applyBorder="1" applyAlignment="1">
      <alignment horizontal="center" vertical="center"/>
      <protection/>
    </xf>
    <xf numFmtId="49" fontId="2" fillId="46" borderId="19" xfId="0" applyNumberFormat="1" applyFont="1" applyFill="1" applyBorder="1" applyAlignment="1">
      <alignment horizontal="center" vertical="center"/>
    </xf>
    <xf numFmtId="2" fontId="3" fillId="46" borderId="19" xfId="96" applyNumberFormat="1" applyFont="1" applyFill="1" applyBorder="1" applyAlignment="1">
      <alignment horizontal="center" vertical="center" wrapText="1"/>
      <protection/>
    </xf>
    <xf numFmtId="3" fontId="7" fillId="46" borderId="19" xfId="578" applyNumberFormat="1" applyFont="1" applyFill="1" applyBorder="1" applyAlignment="1">
      <alignment horizontal="center" vertical="top" wrapText="1"/>
      <protection/>
    </xf>
    <xf numFmtId="3" fontId="58" fillId="46" borderId="19" xfId="639" applyNumberFormat="1" applyFont="1" applyFill="1" applyBorder="1" applyAlignment="1">
      <alignment horizontal="center" vertical="center" wrapText="1"/>
      <protection/>
    </xf>
    <xf numFmtId="4" fontId="7" fillId="46" borderId="19" xfId="91" applyNumberFormat="1" applyFont="1" applyFill="1" applyBorder="1" applyAlignment="1">
      <alignment horizontal="center"/>
      <protection/>
    </xf>
    <xf numFmtId="4" fontId="3" fillId="46" borderId="19" xfId="641" applyNumberFormat="1" applyFont="1" applyFill="1" applyBorder="1" applyAlignment="1">
      <alignment horizontal="center" vertical="top" wrapText="1"/>
      <protection/>
    </xf>
    <xf numFmtId="3" fontId="3" fillId="46" borderId="22" xfId="0" applyNumberFormat="1" applyFont="1" applyFill="1" applyBorder="1" applyAlignment="1">
      <alignment horizontal="center" vertical="center"/>
    </xf>
    <xf numFmtId="3" fontId="3" fillId="46" borderId="19" xfId="112" applyNumberFormat="1" applyFont="1" applyFill="1" applyBorder="1" applyAlignment="1">
      <alignment horizontal="center" vertical="center"/>
      <protection/>
    </xf>
    <xf numFmtId="3" fontId="3" fillId="46" borderId="19" xfId="412" applyNumberFormat="1" applyFont="1" applyFill="1" applyBorder="1" applyAlignment="1">
      <alignment horizontal="center" vertical="center" wrapText="1"/>
      <protection/>
    </xf>
    <xf numFmtId="3" fontId="3" fillId="46" borderId="19" xfId="417" applyNumberFormat="1" applyFont="1" applyFill="1" applyBorder="1" applyAlignment="1">
      <alignment horizontal="center" vertical="center" wrapText="1"/>
      <protection/>
    </xf>
    <xf numFmtId="3" fontId="7" fillId="46" borderId="19" xfId="0" applyNumberFormat="1" applyFont="1" applyFill="1" applyBorder="1" applyAlignment="1">
      <alignment horizontal="center"/>
    </xf>
    <xf numFmtId="4" fontId="7" fillId="46" borderId="19" xfId="91" applyNumberFormat="1" applyFont="1" applyFill="1" applyBorder="1" applyAlignment="1">
      <alignment horizontal="center" vertical="top" wrapText="1"/>
      <protection/>
    </xf>
    <xf numFmtId="3" fontId="7" fillId="46" borderId="19" xfId="0" applyNumberFormat="1" applyFont="1" applyFill="1" applyBorder="1" applyAlignment="1">
      <alignment horizontal="center" vertical="center"/>
    </xf>
    <xf numFmtId="3" fontId="7" fillId="46" borderId="19" xfId="91" applyNumberFormat="1" applyFont="1" applyFill="1" applyBorder="1" applyAlignment="1">
      <alignment horizontal="center" vertical="top" wrapText="1"/>
      <protection/>
    </xf>
    <xf numFmtId="3" fontId="3" fillId="46" borderId="21" xfId="0" applyNumberFormat="1" applyFont="1" applyFill="1" applyBorder="1" applyAlignment="1">
      <alignment horizontal="center" vertical="center"/>
    </xf>
    <xf numFmtId="3" fontId="3" fillId="46" borderId="21" xfId="82" applyNumberFormat="1" applyFont="1" applyFill="1" applyBorder="1" applyAlignment="1">
      <alignment horizontal="center" vertical="center"/>
      <protection/>
    </xf>
    <xf numFmtId="4" fontId="3" fillId="46" borderId="27" xfId="0" applyNumberFormat="1" applyFont="1" applyFill="1" applyBorder="1" applyAlignment="1">
      <alignment horizontal="center" vertical="center"/>
    </xf>
    <xf numFmtId="4" fontId="3" fillId="46" borderId="19" xfId="0" applyNumberFormat="1" applyFont="1" applyFill="1" applyBorder="1" applyAlignment="1" applyProtection="1">
      <alignment horizontal="center" wrapText="1"/>
      <protection/>
    </xf>
    <xf numFmtId="4" fontId="3" fillId="46" borderId="19" xfId="0" applyNumberFormat="1" applyFont="1" applyFill="1" applyBorder="1" applyAlignment="1" applyProtection="1">
      <alignment horizontal="center"/>
      <protection/>
    </xf>
    <xf numFmtId="4" fontId="3" fillId="46" borderId="19" xfId="0" applyNumberFormat="1" applyFont="1" applyFill="1" applyBorder="1" applyAlignment="1" applyProtection="1">
      <alignment horizontal="center" vertical="center"/>
      <protection/>
    </xf>
    <xf numFmtId="4" fontId="3" fillId="46" borderId="19" xfId="0" applyNumberFormat="1" applyFont="1" applyFill="1" applyBorder="1" applyAlignment="1" quotePrefix="1">
      <alignment horizontal="center" vertical="center"/>
    </xf>
    <xf numFmtId="3" fontId="3" fillId="46" borderId="27" xfId="0" applyNumberFormat="1" applyFont="1" applyFill="1" applyBorder="1" applyAlignment="1">
      <alignment horizontal="center" vertical="center"/>
    </xf>
    <xf numFmtId="3" fontId="3" fillId="46" borderId="19" xfId="0" applyNumberFormat="1" applyFont="1" applyFill="1" applyBorder="1" applyAlignment="1" applyProtection="1">
      <alignment horizontal="center" vertical="center"/>
      <protection/>
    </xf>
    <xf numFmtId="3" fontId="3" fillId="46" borderId="19" xfId="0" applyNumberFormat="1" applyFont="1" applyFill="1" applyBorder="1" applyAlignment="1">
      <alignment horizontal="center" vertical="top" wrapText="1"/>
    </xf>
    <xf numFmtId="3" fontId="2" fillId="46" borderId="19" xfId="0" applyNumberFormat="1" applyFont="1" applyFill="1" applyBorder="1" applyAlignment="1">
      <alignment horizontal="center" vertical="center" wrapText="1"/>
    </xf>
    <xf numFmtId="3" fontId="3" fillId="46" borderId="20" xfId="0" applyNumberFormat="1" applyFont="1" applyFill="1" applyBorder="1" applyAlignment="1">
      <alignment horizontal="center" vertical="center" wrapText="1"/>
    </xf>
    <xf numFmtId="3" fontId="3" fillId="46" borderId="19" xfId="0" applyNumberFormat="1" applyFont="1" applyFill="1" applyBorder="1" applyAlignment="1">
      <alignment horizontal="center" vertical="center" wrapText="1" shrinkToFit="1"/>
    </xf>
    <xf numFmtId="3" fontId="3" fillId="47" borderId="19" xfId="0" applyNumberFormat="1" applyFont="1" applyFill="1" applyBorder="1" applyAlignment="1">
      <alignment horizontal="center" vertical="center" wrapText="1"/>
    </xf>
    <xf numFmtId="3" fontId="3" fillId="46" borderId="19" xfId="774" applyNumberFormat="1" applyFont="1" applyFill="1" applyBorder="1" applyAlignment="1">
      <alignment horizontal="center" vertical="center" wrapText="1"/>
      <protection/>
    </xf>
    <xf numFmtId="3" fontId="2" fillId="46" borderId="19" xfId="774" applyNumberFormat="1" applyFont="1" applyFill="1" applyBorder="1" applyAlignment="1">
      <alignment horizontal="center" vertical="center"/>
      <protection/>
    </xf>
    <xf numFmtId="3" fontId="7" fillId="46" borderId="19" xfId="0" applyNumberFormat="1" applyFont="1" applyFill="1" applyBorder="1" applyAlignment="1" applyProtection="1">
      <alignment horizontal="center" vertical="center"/>
      <protection/>
    </xf>
    <xf numFmtId="4" fontId="3" fillId="46" borderId="19" xfId="2561" applyNumberFormat="1" applyFont="1" applyFill="1" applyBorder="1" applyAlignment="1">
      <alignment horizontal="center" vertical="center"/>
    </xf>
    <xf numFmtId="0" fontId="3" fillId="46" borderId="19" xfId="0" applyNumberFormat="1" applyFont="1" applyFill="1" applyBorder="1" applyAlignment="1">
      <alignment horizontal="center" vertical="center" wrapText="1"/>
    </xf>
    <xf numFmtId="0" fontId="3" fillId="46" borderId="19" xfId="0" applyNumberFormat="1" applyFont="1" applyFill="1" applyBorder="1" applyAlignment="1">
      <alignment horizontal="center" vertical="center" wrapText="1"/>
    </xf>
    <xf numFmtId="0" fontId="3" fillId="46" borderId="19" xfId="0" applyFont="1" applyFill="1" applyBorder="1" applyAlignment="1">
      <alignment horizontal="center" vertical="center"/>
    </xf>
    <xf numFmtId="4" fontId="2" fillId="46" borderId="20" xfId="0" applyNumberFormat="1" applyFont="1" applyFill="1" applyBorder="1" applyAlignment="1">
      <alignment horizontal="center" vertical="center"/>
    </xf>
    <xf numFmtId="4" fontId="2" fillId="46" borderId="19" xfId="0" applyNumberFormat="1" applyFont="1" applyFill="1" applyBorder="1" applyAlignment="1">
      <alignment horizontal="left" vertical="center"/>
    </xf>
    <xf numFmtId="4" fontId="2" fillId="46" borderId="23" xfId="0" applyNumberFormat="1" applyFont="1" applyFill="1" applyBorder="1" applyAlignment="1">
      <alignment horizontal="left" vertical="center" wrapText="1"/>
    </xf>
    <xf numFmtId="4" fontId="2" fillId="46" borderId="19" xfId="0" applyNumberFormat="1" applyFont="1" applyFill="1" applyBorder="1" applyAlignment="1">
      <alignment horizontal="center" vertical="center"/>
    </xf>
    <xf numFmtId="0" fontId="2" fillId="46" borderId="23" xfId="0" applyFont="1" applyFill="1" applyBorder="1" applyAlignment="1">
      <alignment horizontal="center" vertical="center" wrapText="1"/>
    </xf>
    <xf numFmtId="0" fontId="2" fillId="46" borderId="20" xfId="0" applyFont="1" applyFill="1" applyBorder="1" applyAlignment="1">
      <alignment horizontal="center" vertical="center" wrapText="1"/>
    </xf>
    <xf numFmtId="4" fontId="3" fillId="46" borderId="19" xfId="0" applyNumberFormat="1" applyFont="1" applyFill="1" applyBorder="1" applyAlignment="1">
      <alignment horizontal="center" vertical="center" wrapText="1"/>
    </xf>
    <xf numFmtId="4" fontId="2" fillId="46" borderId="25" xfId="0" applyNumberFormat="1" applyFont="1" applyFill="1" applyBorder="1" applyAlignment="1">
      <alignment horizontal="left" vertical="center"/>
    </xf>
    <xf numFmtId="0" fontId="3" fillId="46" borderId="19" xfId="0" applyFont="1" applyFill="1" applyBorder="1" applyAlignment="1">
      <alignment horizontal="center" vertical="center" wrapText="1"/>
    </xf>
    <xf numFmtId="4" fontId="3" fillId="46" borderId="19" xfId="0" applyNumberFormat="1" applyFont="1" applyFill="1" applyBorder="1" applyAlignment="1">
      <alignment horizontal="center" vertical="center" textRotation="90" wrapText="1"/>
    </xf>
    <xf numFmtId="4" fontId="3" fillId="46" borderId="25" xfId="0" applyNumberFormat="1" applyFont="1" applyFill="1" applyBorder="1" applyAlignment="1">
      <alignment horizontal="left" vertical="center"/>
    </xf>
    <xf numFmtId="4" fontId="3" fillId="46" borderId="19" xfId="0" applyNumberFormat="1" applyFont="1" applyFill="1" applyBorder="1" applyAlignment="1">
      <alignment horizontal="left" vertical="center"/>
    </xf>
    <xf numFmtId="2" fontId="3" fillId="46" borderId="19" xfId="0" applyNumberFormat="1" applyFont="1" applyFill="1" applyBorder="1" applyAlignment="1">
      <alignment horizontal="center" vertical="center" wrapText="1"/>
    </xf>
    <xf numFmtId="0" fontId="3" fillId="46" borderId="20" xfId="0" applyFont="1" applyFill="1" applyBorder="1" applyAlignment="1">
      <alignment horizontal="center" vertical="center" wrapText="1"/>
    </xf>
    <xf numFmtId="0" fontId="2" fillId="46" borderId="0" xfId="0" applyFont="1" applyFill="1" applyAlignment="1">
      <alignment horizontal="center" vertical="center"/>
    </xf>
    <xf numFmtId="4" fontId="3" fillId="46" borderId="21" xfId="0" applyNumberFormat="1" applyFont="1" applyFill="1" applyBorder="1" applyAlignment="1">
      <alignment horizontal="center" vertical="center" wrapText="1"/>
    </xf>
    <xf numFmtId="4" fontId="3" fillId="46" borderId="30" xfId="0" applyNumberFormat="1" applyFont="1" applyFill="1" applyBorder="1" applyAlignment="1">
      <alignment horizontal="center" vertical="center" wrapText="1"/>
    </xf>
    <xf numFmtId="4" fontId="3" fillId="46" borderId="22" xfId="0" applyNumberFormat="1" applyFont="1" applyFill="1" applyBorder="1" applyAlignment="1">
      <alignment horizontal="center" vertical="center" wrapText="1"/>
    </xf>
    <xf numFmtId="0" fontId="3" fillId="46" borderId="0" xfId="0" applyFont="1" applyFill="1" applyAlignment="1">
      <alignment vertical="center"/>
    </xf>
    <xf numFmtId="4" fontId="2" fillId="46" borderId="20" xfId="774" applyNumberFormat="1" applyFont="1" applyFill="1" applyBorder="1" applyAlignment="1">
      <alignment horizontal="center" vertical="center"/>
      <protection/>
    </xf>
    <xf numFmtId="4" fontId="7" fillId="46" borderId="20" xfId="640" applyNumberFormat="1" applyFont="1" applyFill="1" applyBorder="1" applyAlignment="1">
      <alignment horizontal="center" vertical="center" wrapText="1"/>
      <protection/>
    </xf>
    <xf numFmtId="4" fontId="3" fillId="46" borderId="19" xfId="645" applyNumberFormat="1" applyFont="1" applyFill="1" applyBorder="1" applyAlignment="1">
      <alignment horizontal="center" vertical="center" wrapText="1"/>
      <protection/>
    </xf>
    <xf numFmtId="4" fontId="61" fillId="46" borderId="19" xfId="0" applyNumberFormat="1" applyFont="1" applyFill="1" applyBorder="1" applyAlignment="1">
      <alignment horizontal="center" vertical="center" wrapText="1"/>
    </xf>
    <xf numFmtId="4" fontId="61" fillId="46" borderId="34" xfId="0" applyNumberFormat="1" applyFont="1" applyFill="1" applyBorder="1" applyAlignment="1">
      <alignment horizontal="center" vertical="center" wrapText="1"/>
    </xf>
    <xf numFmtId="4" fontId="0" fillId="46" borderId="19" xfId="2559" applyNumberFormat="1" applyFont="1" applyFill="1" applyBorder="1" applyAlignment="1">
      <alignment horizontal="center" vertical="center" wrapText="1"/>
    </xf>
    <xf numFmtId="4" fontId="60" fillId="46" borderId="19" xfId="2559" applyNumberFormat="1" applyFont="1" applyFill="1" applyBorder="1" applyAlignment="1">
      <alignment horizontal="center" vertical="center" wrapText="1"/>
    </xf>
    <xf numFmtId="14" fontId="3" fillId="46" borderId="22" xfId="0" applyNumberFormat="1" applyFont="1" applyFill="1" applyBorder="1" applyAlignment="1">
      <alignment horizontal="center" vertical="center"/>
    </xf>
    <xf numFmtId="4" fontId="3" fillId="46" borderId="19" xfId="0" applyNumberFormat="1" applyFont="1" applyFill="1" applyBorder="1" applyAlignment="1">
      <alignment horizontal="center" vertical="center" wrapText="1"/>
    </xf>
    <xf numFmtId="2" fontId="3" fillId="46" borderId="19" xfId="0" applyNumberFormat="1" applyFont="1" applyFill="1" applyBorder="1" applyAlignment="1">
      <alignment horizontal="center" vertical="center" wrapText="1"/>
    </xf>
    <xf numFmtId="0" fontId="3" fillId="46" borderId="0" xfId="0" applyFont="1" applyFill="1" applyAlignment="1">
      <alignment vertical="center"/>
    </xf>
    <xf numFmtId="0" fontId="2" fillId="46" borderId="25" xfId="0" applyNumberFormat="1" applyFont="1" applyFill="1" applyBorder="1" applyAlignment="1">
      <alignment horizontal="left" vertical="center"/>
    </xf>
    <xf numFmtId="0" fontId="2" fillId="46" borderId="20" xfId="0" applyNumberFormat="1" applyFont="1" applyFill="1" applyBorder="1" applyAlignment="1">
      <alignment horizontal="left" vertical="center"/>
    </xf>
    <xf numFmtId="0" fontId="3" fillId="46" borderId="23" xfId="0" applyNumberFormat="1" applyFont="1" applyFill="1" applyBorder="1" applyAlignment="1">
      <alignment horizontal="left" vertical="center"/>
    </xf>
    <xf numFmtId="0" fontId="3" fillId="46" borderId="20" xfId="0" applyNumberFormat="1" applyFont="1" applyFill="1" applyBorder="1" applyAlignment="1">
      <alignment horizontal="left" vertical="center"/>
    </xf>
    <xf numFmtId="0" fontId="2" fillId="46" borderId="19" xfId="0" applyNumberFormat="1" applyFont="1" applyFill="1" applyBorder="1" applyAlignment="1">
      <alignment horizontal="left" vertical="center"/>
    </xf>
    <xf numFmtId="0" fontId="2" fillId="46" borderId="28" xfId="0" applyNumberFormat="1" applyFont="1" applyFill="1" applyBorder="1" applyAlignment="1">
      <alignment horizontal="left" vertical="center"/>
    </xf>
    <xf numFmtId="0" fontId="2" fillId="46" borderId="33" xfId="0" applyNumberFormat="1" applyFont="1" applyFill="1" applyBorder="1" applyAlignment="1">
      <alignment horizontal="left" vertical="center"/>
    </xf>
    <xf numFmtId="0" fontId="34" fillId="46" borderId="19" xfId="0" applyFont="1" applyFill="1" applyBorder="1" applyAlignment="1">
      <alignment horizontal="left" vertical="center"/>
    </xf>
    <xf numFmtId="0" fontId="2" fillId="46" borderId="25" xfId="0" applyNumberFormat="1" applyFont="1" applyFill="1" applyBorder="1" applyAlignment="1">
      <alignment horizontal="center" vertical="center"/>
    </xf>
    <xf numFmtId="0" fontId="2" fillId="46" borderId="23" xfId="0" applyNumberFormat="1" applyFont="1" applyFill="1" applyBorder="1" applyAlignment="1">
      <alignment horizontal="center" vertical="center"/>
    </xf>
    <xf numFmtId="0" fontId="2" fillId="46" borderId="20" xfId="0" applyNumberFormat="1" applyFont="1" applyFill="1" applyBorder="1" applyAlignment="1">
      <alignment horizontal="center" vertical="center"/>
    </xf>
    <xf numFmtId="0" fontId="3" fillId="46" borderId="25" xfId="0" applyNumberFormat="1" applyFont="1" applyFill="1" applyBorder="1" applyAlignment="1">
      <alignment horizontal="left" vertical="center"/>
    </xf>
    <xf numFmtId="0" fontId="2" fillId="46" borderId="23" xfId="0" applyNumberFormat="1" applyFont="1" applyFill="1" applyBorder="1" applyAlignment="1">
      <alignment horizontal="left" vertical="center"/>
    </xf>
    <xf numFmtId="0" fontId="3" fillId="46" borderId="19" xfId="0" applyFont="1" applyFill="1" applyBorder="1" applyAlignment="1">
      <alignment horizontal="center" vertical="center"/>
    </xf>
    <xf numFmtId="2" fontId="3" fillId="46" borderId="19" xfId="0" applyNumberFormat="1" applyFont="1" applyFill="1" applyBorder="1" applyAlignment="1">
      <alignment horizontal="left" vertical="center" wrapText="1"/>
    </xf>
    <xf numFmtId="0" fontId="3" fillId="46" borderId="31" xfId="0" applyNumberFormat="1" applyFont="1" applyFill="1" applyBorder="1" applyAlignment="1">
      <alignment horizontal="left" vertical="center"/>
    </xf>
    <xf numFmtId="0" fontId="3" fillId="46" borderId="35" xfId="0" applyNumberFormat="1" applyFont="1" applyFill="1" applyBorder="1" applyAlignment="1">
      <alignment horizontal="left" vertical="center"/>
    </xf>
    <xf numFmtId="0" fontId="3" fillId="46" borderId="19" xfId="0" applyNumberFormat="1" applyFont="1" applyFill="1" applyBorder="1" applyAlignment="1">
      <alignment horizontal="left" vertical="center"/>
    </xf>
    <xf numFmtId="0" fontId="2" fillId="46" borderId="19" xfId="0" applyFont="1" applyFill="1" applyBorder="1" applyAlignment="1">
      <alignment horizontal="left" vertical="center" wrapText="1"/>
    </xf>
    <xf numFmtId="0" fontId="2" fillId="46" borderId="31" xfId="0" applyFont="1" applyFill="1" applyBorder="1" applyAlignment="1">
      <alignment horizontal="center" vertical="center"/>
    </xf>
    <xf numFmtId="0" fontId="7" fillId="46" borderId="0" xfId="0" applyFont="1" applyFill="1" applyAlignment="1">
      <alignment horizontal="center" vertical="center"/>
    </xf>
    <xf numFmtId="0" fontId="2" fillId="46" borderId="0" xfId="0" applyFont="1" applyFill="1" applyBorder="1" applyAlignment="1">
      <alignment horizontal="center" vertical="center"/>
    </xf>
    <xf numFmtId="0" fontId="3" fillId="46" borderId="19" xfId="0" applyNumberFormat="1" applyFont="1" applyFill="1" applyBorder="1" applyAlignment="1">
      <alignment horizontal="center" vertical="center" wrapText="1"/>
    </xf>
    <xf numFmtId="0" fontId="3" fillId="46" borderId="25" xfId="0" applyNumberFormat="1" applyFont="1" applyFill="1" applyBorder="1" applyAlignment="1">
      <alignment horizontal="left" vertical="center" wrapText="1"/>
    </xf>
    <xf numFmtId="0" fontId="3" fillId="46" borderId="20" xfId="0" applyNumberFormat="1" applyFont="1" applyFill="1" applyBorder="1" applyAlignment="1">
      <alignment horizontal="left" vertical="center" wrapText="1"/>
    </xf>
    <xf numFmtId="0" fontId="2" fillId="46" borderId="25" xfId="0" applyNumberFormat="1" applyFont="1" applyFill="1" applyBorder="1" applyAlignment="1">
      <alignment horizontal="left" vertical="center" wrapText="1"/>
    </xf>
    <xf numFmtId="0" fontId="2" fillId="46" borderId="20" xfId="0" applyNumberFormat="1" applyFont="1" applyFill="1" applyBorder="1" applyAlignment="1">
      <alignment horizontal="left" vertical="center" wrapText="1"/>
    </xf>
    <xf numFmtId="0" fontId="2" fillId="46" borderId="25" xfId="774" applyNumberFormat="1" applyFont="1" applyFill="1" applyBorder="1" applyAlignment="1">
      <alignment horizontal="center" vertical="center"/>
      <protection/>
    </xf>
    <xf numFmtId="0" fontId="2" fillId="46" borderId="20" xfId="774" applyNumberFormat="1" applyFont="1" applyFill="1" applyBorder="1" applyAlignment="1">
      <alignment horizontal="center" vertical="center"/>
      <protection/>
    </xf>
    <xf numFmtId="0" fontId="3" fillId="46" borderId="25" xfId="774" applyNumberFormat="1" applyFont="1" applyFill="1" applyBorder="1" applyAlignment="1">
      <alignment horizontal="left" vertical="center"/>
      <protection/>
    </xf>
    <xf numFmtId="0" fontId="3" fillId="46" borderId="20" xfId="774" applyNumberFormat="1" applyFont="1" applyFill="1" applyBorder="1" applyAlignment="1">
      <alignment horizontal="left" vertical="center"/>
      <protection/>
    </xf>
    <xf numFmtId="0" fontId="2" fillId="46" borderId="25" xfId="774" applyNumberFormat="1" applyFont="1" applyFill="1" applyBorder="1" applyAlignment="1">
      <alignment horizontal="left" vertical="center"/>
      <protection/>
    </xf>
    <xf numFmtId="0" fontId="2" fillId="46" borderId="20" xfId="774" applyNumberFormat="1" applyFont="1" applyFill="1" applyBorder="1" applyAlignment="1">
      <alignment horizontal="left" vertical="center"/>
      <protection/>
    </xf>
    <xf numFmtId="4" fontId="2" fillId="46" borderId="25" xfId="0" applyNumberFormat="1" applyFont="1" applyFill="1" applyBorder="1" applyAlignment="1">
      <alignment horizontal="center" vertical="center"/>
    </xf>
    <xf numFmtId="4" fontId="2" fillId="46" borderId="23" xfId="0" applyNumberFormat="1" applyFont="1" applyFill="1" applyBorder="1" applyAlignment="1">
      <alignment horizontal="center" vertical="center"/>
    </xf>
    <xf numFmtId="4" fontId="2" fillId="46" borderId="20" xfId="0" applyNumberFormat="1" applyFont="1" applyFill="1" applyBorder="1" applyAlignment="1">
      <alignment horizontal="center" vertical="center"/>
    </xf>
    <xf numFmtId="3" fontId="2" fillId="46" borderId="25" xfId="774" applyNumberFormat="1" applyFont="1" applyFill="1" applyBorder="1" applyAlignment="1">
      <alignment horizontal="center" vertical="center"/>
      <protection/>
    </xf>
    <xf numFmtId="3" fontId="2" fillId="46" borderId="23" xfId="774" applyNumberFormat="1" applyFont="1" applyFill="1" applyBorder="1" applyAlignment="1">
      <alignment horizontal="center" vertical="center"/>
      <protection/>
    </xf>
    <xf numFmtId="3" fontId="2" fillId="46" borderId="20" xfId="774" applyNumberFormat="1" applyFont="1" applyFill="1" applyBorder="1" applyAlignment="1">
      <alignment horizontal="center" vertical="center"/>
      <protection/>
    </xf>
    <xf numFmtId="0" fontId="2" fillId="46" borderId="23" xfId="0" applyNumberFormat="1" applyFont="1" applyFill="1" applyBorder="1" applyAlignment="1">
      <alignment horizontal="left"/>
    </xf>
    <xf numFmtId="0" fontId="2" fillId="46" borderId="20" xfId="0" applyNumberFormat="1" applyFont="1" applyFill="1" applyBorder="1" applyAlignment="1">
      <alignment horizontal="left"/>
    </xf>
    <xf numFmtId="4" fontId="2" fillId="46" borderId="19" xfId="0" applyNumberFormat="1" applyFont="1" applyFill="1" applyBorder="1" applyAlignment="1">
      <alignment horizontal="left" vertical="center"/>
    </xf>
    <xf numFmtId="4" fontId="2" fillId="46" borderId="25" xfId="0" applyNumberFormat="1" applyFont="1" applyFill="1" applyBorder="1" applyAlignment="1">
      <alignment horizontal="left" vertical="center" wrapText="1"/>
    </xf>
    <xf numFmtId="4" fontId="2" fillId="46" borderId="23" xfId="0" applyNumberFormat="1" applyFont="1" applyFill="1" applyBorder="1" applyAlignment="1">
      <alignment horizontal="left" vertical="center" wrapText="1"/>
    </xf>
    <xf numFmtId="4" fontId="2" fillId="46" borderId="19" xfId="0" applyNumberFormat="1" applyFont="1" applyFill="1" applyBorder="1" applyAlignment="1">
      <alignment horizontal="center" vertical="center"/>
    </xf>
    <xf numFmtId="0" fontId="3" fillId="46" borderId="19" xfId="0" applyFont="1" applyFill="1" applyBorder="1" applyAlignment="1">
      <alignment horizontal="center" vertical="center" textRotation="90" wrapText="1"/>
    </xf>
    <xf numFmtId="0" fontId="3" fillId="46" borderId="19" xfId="0" applyNumberFormat="1" applyFont="1" applyFill="1" applyBorder="1" applyAlignment="1">
      <alignment horizontal="center" vertical="center" textRotation="90"/>
    </xf>
    <xf numFmtId="0" fontId="3" fillId="46" borderId="19" xfId="0" applyFont="1" applyFill="1" applyBorder="1" applyAlignment="1">
      <alignment horizontal="center" vertical="center" wrapText="1"/>
    </xf>
    <xf numFmtId="1" fontId="3" fillId="46" borderId="19" xfId="0" applyNumberFormat="1" applyFont="1" applyFill="1" applyBorder="1" applyAlignment="1">
      <alignment horizontal="center" vertical="center" textRotation="90" wrapText="1"/>
    </xf>
    <xf numFmtId="0" fontId="2" fillId="46" borderId="25" xfId="0" applyFont="1" applyFill="1" applyBorder="1" applyAlignment="1">
      <alignment horizontal="center" vertical="center" wrapText="1"/>
    </xf>
    <xf numFmtId="0" fontId="2" fillId="46" borderId="23" xfId="0" applyFont="1" applyFill="1" applyBorder="1" applyAlignment="1">
      <alignment horizontal="center" vertical="center" wrapText="1"/>
    </xf>
    <xf numFmtId="0" fontId="2" fillId="46" borderId="20" xfId="0" applyFont="1" applyFill="1" applyBorder="1" applyAlignment="1">
      <alignment horizontal="center" vertical="center" wrapText="1"/>
    </xf>
    <xf numFmtId="4" fontId="3" fillId="46" borderId="19" xfId="0" applyNumberFormat="1" applyFont="1" applyFill="1" applyBorder="1" applyAlignment="1">
      <alignment horizontal="center" vertical="center" wrapText="1"/>
    </xf>
    <xf numFmtId="4" fontId="2" fillId="46" borderId="25" xfId="0" applyNumberFormat="1" applyFont="1" applyFill="1" applyBorder="1" applyAlignment="1">
      <alignment horizontal="left" vertical="center"/>
    </xf>
    <xf numFmtId="4" fontId="2" fillId="46" borderId="23" xfId="0" applyNumberFormat="1" applyFont="1" applyFill="1" applyBorder="1" applyAlignment="1">
      <alignment horizontal="left" vertical="center"/>
    </xf>
    <xf numFmtId="4" fontId="2" fillId="46" borderId="20" xfId="0" applyNumberFormat="1" applyFont="1" applyFill="1" applyBorder="1" applyAlignment="1">
      <alignment horizontal="left" vertical="center"/>
    </xf>
    <xf numFmtId="0" fontId="3" fillId="46" borderId="19" xfId="0" applyFont="1" applyFill="1" applyBorder="1" applyAlignment="1">
      <alignment horizontal="center" vertical="center" textRotation="90"/>
    </xf>
    <xf numFmtId="0" fontId="3" fillId="46" borderId="19" xfId="0" applyFont="1" applyFill="1" applyBorder="1" applyAlignment="1">
      <alignment horizontal="center"/>
    </xf>
    <xf numFmtId="0" fontId="2" fillId="46" borderId="23" xfId="0" applyFont="1" applyFill="1" applyBorder="1" applyAlignment="1">
      <alignment horizontal="center" vertical="center"/>
    </xf>
    <xf numFmtId="0" fontId="2" fillId="46" borderId="20" xfId="0" applyFont="1" applyFill="1" applyBorder="1" applyAlignment="1">
      <alignment horizontal="center" vertical="center"/>
    </xf>
    <xf numFmtId="0" fontId="2" fillId="46" borderId="19" xfId="0" applyFont="1" applyFill="1" applyBorder="1" applyAlignment="1">
      <alignment horizontal="left" wrapText="1"/>
    </xf>
    <xf numFmtId="3" fontId="2" fillId="46" borderId="25" xfId="0" applyNumberFormat="1" applyFont="1" applyFill="1" applyBorder="1" applyAlignment="1">
      <alignment horizontal="left" vertical="center" wrapText="1"/>
    </xf>
    <xf numFmtId="3" fontId="2" fillId="46" borderId="20" xfId="0" applyNumberFormat="1" applyFont="1" applyFill="1" applyBorder="1" applyAlignment="1">
      <alignment horizontal="left" vertical="center" wrapText="1"/>
    </xf>
    <xf numFmtId="0" fontId="2" fillId="46" borderId="25" xfId="2549" applyFont="1" applyFill="1" applyBorder="1" applyAlignment="1">
      <alignment horizontal="center"/>
    </xf>
    <xf numFmtId="0" fontId="2" fillId="46" borderId="23" xfId="2549" applyFont="1" applyFill="1" applyBorder="1" applyAlignment="1">
      <alignment horizontal="center"/>
    </xf>
    <xf numFmtId="0" fontId="2" fillId="46" borderId="20" xfId="2549" applyFont="1" applyFill="1" applyBorder="1" applyAlignment="1">
      <alignment horizontal="center"/>
    </xf>
    <xf numFmtId="3" fontId="3" fillId="46" borderId="25" xfId="0" applyNumberFormat="1" applyFont="1" applyFill="1" applyBorder="1" applyAlignment="1">
      <alignment horizontal="left" vertical="center" wrapText="1"/>
    </xf>
    <xf numFmtId="3" fontId="3" fillId="46" borderId="20" xfId="0" applyNumberFormat="1" applyFont="1" applyFill="1" applyBorder="1" applyAlignment="1">
      <alignment horizontal="left" vertical="center" wrapText="1"/>
    </xf>
    <xf numFmtId="4" fontId="3" fillId="46" borderId="25" xfId="0" applyNumberFormat="1" applyFont="1" applyFill="1" applyBorder="1" applyAlignment="1">
      <alignment horizontal="left" vertical="center"/>
    </xf>
    <xf numFmtId="4" fontId="3" fillId="46" borderId="20" xfId="0" applyNumberFormat="1" applyFont="1" applyFill="1" applyBorder="1" applyAlignment="1">
      <alignment horizontal="left" vertical="center"/>
    </xf>
    <xf numFmtId="0" fontId="2" fillId="46" borderId="28" xfId="0" applyFont="1" applyFill="1" applyBorder="1" applyAlignment="1">
      <alignment horizontal="center" vertical="center"/>
    </xf>
    <xf numFmtId="0" fontId="2" fillId="46" borderId="33" xfId="0" applyFont="1" applyFill="1" applyBorder="1" applyAlignment="1">
      <alignment horizontal="center" vertical="center"/>
    </xf>
    <xf numFmtId="4" fontId="3" fillId="46" borderId="19" xfId="0" applyNumberFormat="1" applyFont="1" applyFill="1" applyBorder="1" applyAlignment="1">
      <alignment horizontal="center" vertical="center" textRotation="90" wrapText="1"/>
    </xf>
    <xf numFmtId="0" fontId="3" fillId="46" borderId="36" xfId="0" applyNumberFormat="1" applyFont="1" applyFill="1" applyBorder="1" applyAlignment="1">
      <alignment horizontal="left" vertical="center"/>
    </xf>
    <xf numFmtId="0" fontId="13" fillId="46" borderId="0" xfId="0" applyFont="1" applyFill="1" applyBorder="1" applyAlignment="1">
      <alignment horizontal="center" vertical="top" wrapText="1"/>
    </xf>
    <xf numFmtId="0" fontId="2" fillId="46" borderId="19" xfId="0" applyFont="1" applyFill="1" applyBorder="1" applyAlignment="1">
      <alignment horizontal="left" vertical="center"/>
    </xf>
    <xf numFmtId="2" fontId="3" fillId="46" borderId="19" xfId="0" applyNumberFormat="1" applyFont="1" applyFill="1" applyBorder="1" applyAlignment="1">
      <alignment horizontal="center" vertical="center" wrapText="1"/>
    </xf>
    <xf numFmtId="4" fontId="2" fillId="46" borderId="37" xfId="0" applyNumberFormat="1" applyFont="1" applyFill="1" applyBorder="1" applyAlignment="1">
      <alignment horizontal="center" vertical="center"/>
    </xf>
    <xf numFmtId="4" fontId="2" fillId="46" borderId="28" xfId="0" applyNumberFormat="1" applyFont="1" applyFill="1" applyBorder="1" applyAlignment="1">
      <alignment horizontal="center" vertical="center"/>
    </xf>
    <xf numFmtId="4" fontId="2" fillId="46" borderId="33" xfId="0" applyNumberFormat="1" applyFont="1" applyFill="1" applyBorder="1" applyAlignment="1">
      <alignment horizontal="center" vertical="center"/>
    </xf>
    <xf numFmtId="0" fontId="3" fillId="46" borderId="25" xfId="0" applyFont="1" applyFill="1" applyBorder="1" applyAlignment="1">
      <alignment horizontal="center" vertical="center" wrapText="1"/>
    </xf>
    <xf numFmtId="0" fontId="3" fillId="46" borderId="23" xfId="0" applyFont="1" applyFill="1" applyBorder="1" applyAlignment="1">
      <alignment horizontal="center" vertical="center" wrapText="1"/>
    </xf>
    <xf numFmtId="0" fontId="3" fillId="46" borderId="20" xfId="0" applyFont="1" applyFill="1" applyBorder="1" applyAlignment="1">
      <alignment horizontal="center" vertical="center" wrapText="1"/>
    </xf>
    <xf numFmtId="3" fontId="2" fillId="46" borderId="25" xfId="0" applyNumberFormat="1" applyFont="1" applyFill="1" applyBorder="1" applyAlignment="1">
      <alignment horizontal="left" vertical="center"/>
    </xf>
    <xf numFmtId="3" fontId="2" fillId="46" borderId="23" xfId="0" applyNumberFormat="1" applyFont="1" applyFill="1" applyBorder="1" applyAlignment="1">
      <alignment horizontal="left" vertical="center"/>
    </xf>
    <xf numFmtId="0" fontId="3" fillId="46" borderId="37" xfId="0" applyNumberFormat="1" applyFont="1" applyFill="1" applyBorder="1" applyAlignment="1">
      <alignment horizontal="center"/>
    </xf>
    <xf numFmtId="0" fontId="3" fillId="46" borderId="28" xfId="0" applyNumberFormat="1" applyFont="1" applyFill="1" applyBorder="1" applyAlignment="1">
      <alignment horizontal="center"/>
    </xf>
    <xf numFmtId="0" fontId="3" fillId="46" borderId="33" xfId="0" applyNumberFormat="1" applyFont="1" applyFill="1" applyBorder="1" applyAlignment="1">
      <alignment horizontal="center"/>
    </xf>
    <xf numFmtId="4" fontId="3" fillId="46" borderId="19" xfId="0" applyNumberFormat="1" applyFont="1" applyFill="1" applyBorder="1" applyAlignment="1">
      <alignment horizontal="left" vertical="center"/>
    </xf>
    <xf numFmtId="0" fontId="2" fillId="46" borderId="37" xfId="0" applyNumberFormat="1" applyFont="1" applyFill="1" applyBorder="1" applyAlignment="1">
      <alignment horizontal="left" vertical="center"/>
    </xf>
    <xf numFmtId="0" fontId="3" fillId="46" borderId="37" xfId="0" applyNumberFormat="1" applyFont="1" applyFill="1" applyBorder="1" applyAlignment="1">
      <alignment horizontal="left" vertical="center"/>
    </xf>
    <xf numFmtId="0" fontId="3" fillId="46" borderId="33" xfId="0" applyNumberFormat="1" applyFont="1" applyFill="1" applyBorder="1" applyAlignment="1">
      <alignment horizontal="left" vertical="center"/>
    </xf>
    <xf numFmtId="0" fontId="2" fillId="46" borderId="23" xfId="774" applyNumberFormat="1" applyFont="1" applyFill="1" applyBorder="1" applyAlignment="1">
      <alignment horizontal="center" vertical="center"/>
      <protection/>
    </xf>
    <xf numFmtId="0" fontId="3" fillId="46" borderId="0" xfId="0" applyFont="1" applyFill="1" applyAlignment="1">
      <alignment vertical="center"/>
    </xf>
    <xf numFmtId="4" fontId="2" fillId="46" borderId="0" xfId="0" applyNumberFormat="1" applyFont="1" applyFill="1" applyAlignment="1">
      <alignment horizontal="center" vertical="center"/>
    </xf>
    <xf numFmtId="0" fontId="2" fillId="46" borderId="0" xfId="0" applyFont="1" applyFill="1" applyAlignment="1">
      <alignment horizontal="center" vertical="center"/>
    </xf>
    <xf numFmtId="2" fontId="3" fillId="46" borderId="21" xfId="0" applyNumberFormat="1" applyFont="1" applyFill="1" applyBorder="1" applyAlignment="1">
      <alignment horizontal="center" vertical="center" wrapText="1"/>
    </xf>
    <xf numFmtId="2" fontId="3" fillId="46" borderId="30" xfId="0" applyNumberFormat="1" applyFont="1" applyFill="1" applyBorder="1" applyAlignment="1">
      <alignment horizontal="center" vertical="center" wrapText="1"/>
    </xf>
    <xf numFmtId="2" fontId="3" fillId="46" borderId="22" xfId="0" applyNumberFormat="1" applyFont="1" applyFill="1" applyBorder="1" applyAlignment="1">
      <alignment horizontal="center" vertical="center" wrapText="1"/>
    </xf>
    <xf numFmtId="2" fontId="3" fillId="46" borderId="25" xfId="0" applyNumberFormat="1" applyFont="1" applyFill="1" applyBorder="1" applyAlignment="1">
      <alignment horizontal="center" vertical="center" wrapText="1"/>
    </xf>
    <xf numFmtId="2" fontId="3" fillId="46" borderId="23" xfId="0" applyNumberFormat="1" applyFont="1" applyFill="1" applyBorder="1" applyAlignment="1">
      <alignment horizontal="center" vertical="center" wrapText="1"/>
    </xf>
    <xf numFmtId="2" fontId="3" fillId="46" borderId="20" xfId="0" applyNumberFormat="1" applyFont="1" applyFill="1" applyBorder="1" applyAlignment="1">
      <alignment horizontal="center" vertical="center" wrapText="1"/>
    </xf>
    <xf numFmtId="2" fontId="3" fillId="46" borderId="24" xfId="0" applyNumberFormat="1" applyFont="1" applyFill="1" applyBorder="1" applyAlignment="1">
      <alignment horizontal="center" vertical="center" wrapText="1"/>
    </xf>
    <xf numFmtId="2" fontId="3" fillId="46" borderId="35" xfId="0" applyNumberFormat="1" applyFont="1" applyFill="1" applyBorder="1" applyAlignment="1">
      <alignment horizontal="center" vertical="center" wrapText="1"/>
    </xf>
    <xf numFmtId="2" fontId="3" fillId="46" borderId="38" xfId="0" applyNumberFormat="1" applyFont="1" applyFill="1" applyBorder="1" applyAlignment="1">
      <alignment horizontal="center" vertical="center" wrapText="1"/>
    </xf>
    <xf numFmtId="2" fontId="3" fillId="46" borderId="39" xfId="0" applyNumberFormat="1" applyFont="1" applyFill="1" applyBorder="1" applyAlignment="1">
      <alignment horizontal="center" vertical="center" wrapText="1"/>
    </xf>
    <xf numFmtId="2" fontId="3" fillId="46" borderId="37" xfId="0" applyNumberFormat="1" applyFont="1" applyFill="1" applyBorder="1" applyAlignment="1">
      <alignment horizontal="center" vertical="center" wrapText="1"/>
    </xf>
    <xf numFmtId="2" fontId="3" fillId="46" borderId="33" xfId="0" applyNumberFormat="1" applyFont="1" applyFill="1" applyBorder="1" applyAlignment="1">
      <alignment horizontal="center" vertical="center" wrapText="1"/>
    </xf>
    <xf numFmtId="4" fontId="3" fillId="46" borderId="21" xfId="0" applyNumberFormat="1" applyFont="1" applyFill="1" applyBorder="1" applyAlignment="1">
      <alignment horizontal="center" vertical="center" wrapText="1"/>
    </xf>
    <xf numFmtId="4" fontId="3" fillId="46" borderId="30" xfId="0" applyNumberFormat="1" applyFont="1" applyFill="1" applyBorder="1" applyAlignment="1">
      <alignment horizontal="center" vertical="center" wrapText="1"/>
    </xf>
    <xf numFmtId="4" fontId="3" fillId="46" borderId="22" xfId="0" applyNumberFormat="1" applyFont="1" applyFill="1" applyBorder="1" applyAlignment="1">
      <alignment horizontal="center" vertical="center" wrapText="1"/>
    </xf>
    <xf numFmtId="2" fontId="38" fillId="46" borderId="21" xfId="0" applyNumberFormat="1" applyFont="1" applyFill="1" applyBorder="1" applyAlignment="1">
      <alignment horizontal="center" vertical="center" wrapText="1"/>
    </xf>
    <xf numFmtId="2" fontId="38" fillId="46" borderId="30" xfId="0" applyNumberFormat="1" applyFont="1" applyFill="1" applyBorder="1" applyAlignment="1">
      <alignment horizontal="center" vertical="center" wrapText="1"/>
    </xf>
    <xf numFmtId="2" fontId="38" fillId="46" borderId="22" xfId="0" applyNumberFormat="1" applyFont="1" applyFill="1" applyBorder="1" applyAlignment="1">
      <alignment horizontal="center" vertical="center" wrapText="1"/>
    </xf>
    <xf numFmtId="4" fontId="2" fillId="46" borderId="25" xfId="774" applyNumberFormat="1" applyFont="1" applyFill="1" applyBorder="1" applyAlignment="1">
      <alignment horizontal="center" vertical="center"/>
      <protection/>
    </xf>
    <xf numFmtId="4" fontId="2" fillId="46" borderId="23" xfId="774" applyNumberFormat="1" applyFont="1" applyFill="1" applyBorder="1" applyAlignment="1">
      <alignment horizontal="center" vertical="center"/>
      <protection/>
    </xf>
    <xf numFmtId="4" fontId="2" fillId="46" borderId="20" xfId="774" applyNumberFormat="1" applyFont="1" applyFill="1" applyBorder="1" applyAlignment="1">
      <alignment horizontal="center" vertical="center"/>
      <protection/>
    </xf>
    <xf numFmtId="2" fontId="3" fillId="46" borderId="25" xfId="0" applyNumberFormat="1" applyFont="1" applyFill="1" applyBorder="1" applyAlignment="1">
      <alignment horizontal="center" vertical="center"/>
    </xf>
    <xf numFmtId="2" fontId="3" fillId="46" borderId="23" xfId="0" applyNumberFormat="1" applyFont="1" applyFill="1" applyBorder="1" applyAlignment="1">
      <alignment horizontal="center" vertical="center"/>
    </xf>
    <xf numFmtId="4" fontId="2" fillId="46" borderId="20" xfId="0" applyNumberFormat="1" applyFont="1" applyFill="1" applyBorder="1" applyAlignment="1">
      <alignment horizontal="left" vertical="center" wrapText="1"/>
    </xf>
  </cellXfs>
  <cellStyles count="25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2" xfId="34"/>
    <cellStyle name="Excel Built-in Normal 2 2" xfId="35"/>
    <cellStyle name="Excel Built-in Normal 2 2 2" xfId="36"/>
    <cellStyle name="Excel Built-in Normal 2 2 3" xfId="37"/>
    <cellStyle name="Excel Built-in Normal 2 3" xfId="38"/>
    <cellStyle name="Excel Built-in Normal 2 4" xfId="39"/>
    <cellStyle name="Excel Built-in Normal 3" xfId="40"/>
    <cellStyle name="Excel Built-in Normal 3 2" xfId="41"/>
    <cellStyle name="Excel Built-in Normal 3 3" xfId="42"/>
    <cellStyle name="Excel Built-in Normal 4" xfId="43"/>
    <cellStyle name="Excel Built-in Normal 5" xfId="44"/>
    <cellStyle name="TableStyleLight1" xfId="45"/>
    <cellStyle name="Акцент1" xfId="46"/>
    <cellStyle name="Акцент1 2" xfId="47"/>
    <cellStyle name="Акцент2" xfId="48"/>
    <cellStyle name="Акцент2 2" xfId="49"/>
    <cellStyle name="Акцент3" xfId="50"/>
    <cellStyle name="Акцент3 2" xfId="51"/>
    <cellStyle name="Акцент4" xfId="52"/>
    <cellStyle name="Акцент4 2" xfId="53"/>
    <cellStyle name="Акцент5" xfId="54"/>
    <cellStyle name="Акцент5 2" xfId="55"/>
    <cellStyle name="Акцент6" xfId="56"/>
    <cellStyle name="Акцент6 2" xfId="57"/>
    <cellStyle name="Ввод " xfId="58"/>
    <cellStyle name="Ввод  2" xfId="59"/>
    <cellStyle name="Вывод" xfId="60"/>
    <cellStyle name="Вывод 2" xfId="61"/>
    <cellStyle name="Вычисление" xfId="62"/>
    <cellStyle name="Вычисление 2" xfId="63"/>
    <cellStyle name="Currency" xfId="64"/>
    <cellStyle name="Currency [0]" xfId="65"/>
    <cellStyle name="Заголовок 1" xfId="66"/>
    <cellStyle name="Заголовок 1 2" xfId="67"/>
    <cellStyle name="Заголовок 2" xfId="68"/>
    <cellStyle name="Заголовок 2 2" xfId="69"/>
    <cellStyle name="Заголовок 3" xfId="70"/>
    <cellStyle name="Заголовок 3 2" xfId="71"/>
    <cellStyle name="Заголовок 4" xfId="72"/>
    <cellStyle name="Заголовок 4 2" xfId="73"/>
    <cellStyle name="Итог" xfId="74"/>
    <cellStyle name="Итог 2" xfId="75"/>
    <cellStyle name="Контрольная ячейка" xfId="76"/>
    <cellStyle name="Контрольная ячейка 2" xfId="77"/>
    <cellStyle name="Название" xfId="78"/>
    <cellStyle name="Название 2" xfId="79"/>
    <cellStyle name="Нейтральный" xfId="80"/>
    <cellStyle name="Нейтральный 2" xfId="81"/>
    <cellStyle name="Обычный 10" xfId="82"/>
    <cellStyle name="Обычный 10 10" xfId="83"/>
    <cellStyle name="Обычный 10 10 2" xfId="84"/>
    <cellStyle name="Обычный 10 10 2 2" xfId="85"/>
    <cellStyle name="Обычный 10 10 3" xfId="86"/>
    <cellStyle name="Обычный 10 11" xfId="87"/>
    <cellStyle name="Обычный 10 11 2" xfId="88"/>
    <cellStyle name="Обычный 10 12" xfId="89"/>
    <cellStyle name="Обычный 10 13" xfId="90"/>
    <cellStyle name="Обычный 10 14" xfId="91"/>
    <cellStyle name="Обычный 10 2" xfId="92"/>
    <cellStyle name="Обычный 10 2 10" xfId="93"/>
    <cellStyle name="Обычный 10 2 11" xfId="94"/>
    <cellStyle name="Обычный 10 2 12" xfId="95"/>
    <cellStyle name="Обычный 10 2 2" xfId="96"/>
    <cellStyle name="Обычный 10 2 2 2" xfId="97"/>
    <cellStyle name="Обычный 10 2 2 2 2" xfId="98"/>
    <cellStyle name="Обычный 10 2 2 2 2 2" xfId="99"/>
    <cellStyle name="Обычный 10 2 2 2 3" xfId="100"/>
    <cellStyle name="Обычный 10 2 2 3" xfId="101"/>
    <cellStyle name="Обычный 10 2 2 3 2" xfId="102"/>
    <cellStyle name="Обычный 10 2 2 3 2 2" xfId="103"/>
    <cellStyle name="Обычный 10 2 2 3 3" xfId="104"/>
    <cellStyle name="Обычный 10 2 2 4" xfId="105"/>
    <cellStyle name="Обычный 10 2 2 4 2" xfId="106"/>
    <cellStyle name="Обычный 10 2 2 4 2 2" xfId="107"/>
    <cellStyle name="Обычный 10 2 2 4 3" xfId="108"/>
    <cellStyle name="Обычный 10 2 2 5" xfId="109"/>
    <cellStyle name="Обычный 10 2 2 5 2" xfId="110"/>
    <cellStyle name="Обычный 10 2 2 6" xfId="111"/>
    <cellStyle name="Обычный 10 2 3" xfId="112"/>
    <cellStyle name="Обычный 10 2 3 2" xfId="113"/>
    <cellStyle name="Обычный 10 2 3 2 2" xfId="114"/>
    <cellStyle name="Обычный 10 2 3 2 2 2" xfId="115"/>
    <cellStyle name="Обычный 10 2 3 2 3" xfId="116"/>
    <cellStyle name="Обычный 10 2 3 3" xfId="117"/>
    <cellStyle name="Обычный 10 2 3 3 2" xfId="118"/>
    <cellStyle name="Обычный 10 2 3 3 2 2" xfId="119"/>
    <cellStyle name="Обычный 10 2 3 3 3" xfId="120"/>
    <cellStyle name="Обычный 10 2 3 4" xfId="121"/>
    <cellStyle name="Обычный 10 2 3 4 2" xfId="122"/>
    <cellStyle name="Обычный 10 2 3 4 2 2" xfId="123"/>
    <cellStyle name="Обычный 10 2 3 4 3" xfId="124"/>
    <cellStyle name="Обычный 10 2 3 5" xfId="125"/>
    <cellStyle name="Обычный 10 2 3 5 2" xfId="126"/>
    <cellStyle name="Обычный 10 2 3 6" xfId="127"/>
    <cellStyle name="Обычный 10 2 4" xfId="128"/>
    <cellStyle name="Обычный 10 2 4 2" xfId="129"/>
    <cellStyle name="Обычный 10 2 4 2 2" xfId="130"/>
    <cellStyle name="Обычный 10 2 4 2 2 2" xfId="131"/>
    <cellStyle name="Обычный 10 2 4 2 3" xfId="132"/>
    <cellStyle name="Обычный 10 2 4 3" xfId="133"/>
    <cellStyle name="Обычный 10 2 4 3 2" xfId="134"/>
    <cellStyle name="Обычный 10 2 4 3 2 2" xfId="135"/>
    <cellStyle name="Обычный 10 2 4 3 3" xfId="136"/>
    <cellStyle name="Обычный 10 2 4 4" xfId="137"/>
    <cellStyle name="Обычный 10 2 4 4 2" xfId="138"/>
    <cellStyle name="Обычный 10 2 4 4 2 2" xfId="139"/>
    <cellStyle name="Обычный 10 2 4 4 3" xfId="140"/>
    <cellStyle name="Обычный 10 2 4 5" xfId="141"/>
    <cellStyle name="Обычный 10 2 4 5 2" xfId="142"/>
    <cellStyle name="Обычный 10 2 4 6" xfId="143"/>
    <cellStyle name="Обычный 10 2 5" xfId="144"/>
    <cellStyle name="Обычный 10 2 5 2" xfId="145"/>
    <cellStyle name="Обычный 10 2 5 2 2" xfId="146"/>
    <cellStyle name="Обычный 10 2 5 2 2 2" xfId="147"/>
    <cellStyle name="Обычный 10 2 5 2 3" xfId="148"/>
    <cellStyle name="Обычный 10 2 5 3" xfId="149"/>
    <cellStyle name="Обычный 10 2 5 3 2" xfId="150"/>
    <cellStyle name="Обычный 10 2 5 3 2 2" xfId="151"/>
    <cellStyle name="Обычный 10 2 5 3 3" xfId="152"/>
    <cellStyle name="Обычный 10 2 5 4" xfId="153"/>
    <cellStyle name="Обычный 10 2 5 4 2" xfId="154"/>
    <cellStyle name="Обычный 10 2 5 4 2 2" xfId="155"/>
    <cellStyle name="Обычный 10 2 5 4 3" xfId="156"/>
    <cellStyle name="Обычный 10 2 5 5" xfId="157"/>
    <cellStyle name="Обычный 10 2 5 5 2" xfId="158"/>
    <cellStyle name="Обычный 10 2 5 6" xfId="159"/>
    <cellStyle name="Обычный 10 2 6" xfId="160"/>
    <cellStyle name="Обычный 10 2 6 2" xfId="161"/>
    <cellStyle name="Обычный 10 2 6 2 2" xfId="162"/>
    <cellStyle name="Обычный 10 2 6 3" xfId="163"/>
    <cellStyle name="Обычный 10 2 7" xfId="164"/>
    <cellStyle name="Обычный 10 2 7 2" xfId="165"/>
    <cellStyle name="Обычный 10 2 7 2 2" xfId="166"/>
    <cellStyle name="Обычный 10 2 7 3" xfId="167"/>
    <cellStyle name="Обычный 10 2 8" xfId="168"/>
    <cellStyle name="Обычный 10 2 8 2" xfId="169"/>
    <cellStyle name="Обычный 10 2 8 2 2" xfId="170"/>
    <cellStyle name="Обычный 10 2 8 3" xfId="171"/>
    <cellStyle name="Обычный 10 2 9" xfId="172"/>
    <cellStyle name="Обычный 10 2 9 2" xfId="173"/>
    <cellStyle name="Обычный 10 3" xfId="174"/>
    <cellStyle name="Обычный 10 3 10" xfId="175"/>
    <cellStyle name="Обычный 10 3 11" xfId="176"/>
    <cellStyle name="Обычный 10 3 2" xfId="177"/>
    <cellStyle name="Обычный 10 3 2 2" xfId="178"/>
    <cellStyle name="Обычный 10 3 2 2 2" xfId="179"/>
    <cellStyle name="Обычный 10 3 2 2 2 2" xfId="180"/>
    <cellStyle name="Обычный 10 3 2 2 3" xfId="181"/>
    <cellStyle name="Обычный 10 3 2 3" xfId="182"/>
    <cellStyle name="Обычный 10 3 2 3 2" xfId="183"/>
    <cellStyle name="Обычный 10 3 2 3 2 2" xfId="184"/>
    <cellStyle name="Обычный 10 3 2 3 3" xfId="185"/>
    <cellStyle name="Обычный 10 3 2 4" xfId="186"/>
    <cellStyle name="Обычный 10 3 2 4 2" xfId="187"/>
    <cellStyle name="Обычный 10 3 2 4 2 2" xfId="188"/>
    <cellStyle name="Обычный 10 3 2 4 3" xfId="189"/>
    <cellStyle name="Обычный 10 3 2 5" xfId="190"/>
    <cellStyle name="Обычный 10 3 2 5 2" xfId="191"/>
    <cellStyle name="Обычный 10 3 2 6" xfId="192"/>
    <cellStyle name="Обычный 10 3 3" xfId="193"/>
    <cellStyle name="Обычный 10 3 3 2" xfId="194"/>
    <cellStyle name="Обычный 10 3 3 2 2" xfId="195"/>
    <cellStyle name="Обычный 10 3 3 2 2 2" xfId="196"/>
    <cellStyle name="Обычный 10 3 3 2 3" xfId="197"/>
    <cellStyle name="Обычный 10 3 3 3" xfId="198"/>
    <cellStyle name="Обычный 10 3 3 3 2" xfId="199"/>
    <cellStyle name="Обычный 10 3 3 3 2 2" xfId="200"/>
    <cellStyle name="Обычный 10 3 3 3 3" xfId="201"/>
    <cellStyle name="Обычный 10 3 3 4" xfId="202"/>
    <cellStyle name="Обычный 10 3 3 4 2" xfId="203"/>
    <cellStyle name="Обычный 10 3 3 4 2 2" xfId="204"/>
    <cellStyle name="Обычный 10 3 3 4 3" xfId="205"/>
    <cellStyle name="Обычный 10 3 3 5" xfId="206"/>
    <cellStyle name="Обычный 10 3 3 5 2" xfId="207"/>
    <cellStyle name="Обычный 10 3 3 6" xfId="208"/>
    <cellStyle name="Обычный 10 3 4" xfId="209"/>
    <cellStyle name="Обычный 10 3 4 2" xfId="210"/>
    <cellStyle name="Обычный 10 3 4 2 2" xfId="211"/>
    <cellStyle name="Обычный 10 3 4 2 2 2" xfId="212"/>
    <cellStyle name="Обычный 10 3 4 2 3" xfId="213"/>
    <cellStyle name="Обычный 10 3 4 3" xfId="214"/>
    <cellStyle name="Обычный 10 3 4 3 2" xfId="215"/>
    <cellStyle name="Обычный 10 3 4 3 2 2" xfId="216"/>
    <cellStyle name="Обычный 10 3 4 3 3" xfId="217"/>
    <cellStyle name="Обычный 10 3 4 4" xfId="218"/>
    <cellStyle name="Обычный 10 3 4 4 2" xfId="219"/>
    <cellStyle name="Обычный 10 3 4 4 2 2" xfId="220"/>
    <cellStyle name="Обычный 10 3 4 4 3" xfId="221"/>
    <cellStyle name="Обычный 10 3 4 5" xfId="222"/>
    <cellStyle name="Обычный 10 3 4 5 2" xfId="223"/>
    <cellStyle name="Обычный 10 3 4 6" xfId="224"/>
    <cellStyle name="Обычный 10 3 5" xfId="225"/>
    <cellStyle name="Обычный 10 3 5 2" xfId="226"/>
    <cellStyle name="Обычный 10 3 5 2 2" xfId="227"/>
    <cellStyle name="Обычный 10 3 5 2 2 2" xfId="228"/>
    <cellStyle name="Обычный 10 3 5 2 3" xfId="229"/>
    <cellStyle name="Обычный 10 3 5 3" xfId="230"/>
    <cellStyle name="Обычный 10 3 5 3 2" xfId="231"/>
    <cellStyle name="Обычный 10 3 5 3 2 2" xfId="232"/>
    <cellStyle name="Обычный 10 3 5 3 3" xfId="233"/>
    <cellStyle name="Обычный 10 3 5 4" xfId="234"/>
    <cellStyle name="Обычный 10 3 5 4 2" xfId="235"/>
    <cellStyle name="Обычный 10 3 5 4 2 2" xfId="236"/>
    <cellStyle name="Обычный 10 3 5 4 3" xfId="237"/>
    <cellStyle name="Обычный 10 3 5 5" xfId="238"/>
    <cellStyle name="Обычный 10 3 5 5 2" xfId="239"/>
    <cellStyle name="Обычный 10 3 5 6" xfId="240"/>
    <cellStyle name="Обычный 10 3 6" xfId="241"/>
    <cellStyle name="Обычный 10 3 6 2" xfId="242"/>
    <cellStyle name="Обычный 10 3 6 2 2" xfId="243"/>
    <cellStyle name="Обычный 10 3 6 3" xfId="244"/>
    <cellStyle name="Обычный 10 3 7" xfId="245"/>
    <cellStyle name="Обычный 10 3 7 2" xfId="246"/>
    <cellStyle name="Обычный 10 3 7 2 2" xfId="247"/>
    <cellStyle name="Обычный 10 3 7 3" xfId="248"/>
    <cellStyle name="Обычный 10 3 8" xfId="249"/>
    <cellStyle name="Обычный 10 3 8 2" xfId="250"/>
    <cellStyle name="Обычный 10 3 8 2 2" xfId="251"/>
    <cellStyle name="Обычный 10 3 8 3" xfId="252"/>
    <cellStyle name="Обычный 10 3 9" xfId="253"/>
    <cellStyle name="Обычный 10 3 9 2" xfId="254"/>
    <cellStyle name="Обычный 10 4" xfId="255"/>
    <cellStyle name="Обычный 10 4 2" xfId="256"/>
    <cellStyle name="Обычный 10 4 2 2" xfId="257"/>
    <cellStyle name="Обычный 10 4 2 2 2" xfId="258"/>
    <cellStyle name="Обычный 10 4 2 3" xfId="259"/>
    <cellStyle name="Обычный 10 4 3" xfId="260"/>
    <cellStyle name="Обычный 10 4 3 2" xfId="261"/>
    <cellStyle name="Обычный 10 4 3 2 2" xfId="262"/>
    <cellStyle name="Обычный 10 4 3 3" xfId="263"/>
    <cellStyle name="Обычный 10 4 4" xfId="264"/>
    <cellStyle name="Обычный 10 4 4 2" xfId="265"/>
    <cellStyle name="Обычный 10 4 4 2 2" xfId="266"/>
    <cellStyle name="Обычный 10 4 4 3" xfId="267"/>
    <cellStyle name="Обычный 10 4 5" xfId="268"/>
    <cellStyle name="Обычный 10 4 5 2" xfId="269"/>
    <cellStyle name="Обычный 10 4 6" xfId="270"/>
    <cellStyle name="Обычный 10 5" xfId="271"/>
    <cellStyle name="Обычный 10 5 2" xfId="272"/>
    <cellStyle name="Обычный 10 5 2 2" xfId="273"/>
    <cellStyle name="Обычный 10 5 2 2 2" xfId="274"/>
    <cellStyle name="Обычный 10 5 2 3" xfId="275"/>
    <cellStyle name="Обычный 10 5 3" xfId="276"/>
    <cellStyle name="Обычный 10 5 3 2" xfId="277"/>
    <cellStyle name="Обычный 10 5 3 2 2" xfId="278"/>
    <cellStyle name="Обычный 10 5 3 3" xfId="279"/>
    <cellStyle name="Обычный 10 5 4" xfId="280"/>
    <cellStyle name="Обычный 10 5 4 2" xfId="281"/>
    <cellStyle name="Обычный 10 5 4 2 2" xfId="282"/>
    <cellStyle name="Обычный 10 5 4 3" xfId="283"/>
    <cellStyle name="Обычный 10 5 5" xfId="284"/>
    <cellStyle name="Обычный 10 5 5 2" xfId="285"/>
    <cellStyle name="Обычный 10 5 6" xfId="286"/>
    <cellStyle name="Обычный 10 6" xfId="287"/>
    <cellStyle name="Обычный 10 6 2" xfId="288"/>
    <cellStyle name="Обычный 10 6 2 2" xfId="289"/>
    <cellStyle name="Обычный 10 6 2 2 2" xfId="290"/>
    <cellStyle name="Обычный 10 6 2 3" xfId="291"/>
    <cellStyle name="Обычный 10 6 3" xfId="292"/>
    <cellStyle name="Обычный 10 6 3 2" xfId="293"/>
    <cellStyle name="Обычный 10 6 3 2 2" xfId="294"/>
    <cellStyle name="Обычный 10 6 3 3" xfId="295"/>
    <cellStyle name="Обычный 10 6 4" xfId="296"/>
    <cellStyle name="Обычный 10 6 4 2" xfId="297"/>
    <cellStyle name="Обычный 10 6 4 2 2" xfId="298"/>
    <cellStyle name="Обычный 10 6 4 3" xfId="299"/>
    <cellStyle name="Обычный 10 6 5" xfId="300"/>
    <cellStyle name="Обычный 10 6 5 2" xfId="301"/>
    <cellStyle name="Обычный 10 6 6" xfId="302"/>
    <cellStyle name="Обычный 10 7" xfId="303"/>
    <cellStyle name="Обычный 10 7 2" xfId="304"/>
    <cellStyle name="Обычный 10 7 2 2" xfId="305"/>
    <cellStyle name="Обычный 10 7 2 2 2" xfId="306"/>
    <cellStyle name="Обычный 10 7 2 3" xfId="307"/>
    <cellStyle name="Обычный 10 7 3" xfId="308"/>
    <cellStyle name="Обычный 10 7 3 2" xfId="309"/>
    <cellStyle name="Обычный 10 7 3 2 2" xfId="310"/>
    <cellStyle name="Обычный 10 7 3 3" xfId="311"/>
    <cellStyle name="Обычный 10 7 4" xfId="312"/>
    <cellStyle name="Обычный 10 7 4 2" xfId="313"/>
    <cellStyle name="Обычный 10 7 4 2 2" xfId="314"/>
    <cellStyle name="Обычный 10 7 4 3" xfId="315"/>
    <cellStyle name="Обычный 10 7 5" xfId="316"/>
    <cellStyle name="Обычный 10 7 5 2" xfId="317"/>
    <cellStyle name="Обычный 10 7 6" xfId="318"/>
    <cellStyle name="Обычный 10 8" xfId="319"/>
    <cellStyle name="Обычный 10 8 2" xfId="320"/>
    <cellStyle name="Обычный 10 8 2 2" xfId="321"/>
    <cellStyle name="Обычный 10 8 3" xfId="322"/>
    <cellStyle name="Обычный 10 9" xfId="323"/>
    <cellStyle name="Обычный 10 9 2" xfId="324"/>
    <cellStyle name="Обычный 10 9 2 2" xfId="325"/>
    <cellStyle name="Обычный 10 9 3" xfId="326"/>
    <cellStyle name="Обычный 11" xfId="327"/>
    <cellStyle name="Обычный 11 10" xfId="328"/>
    <cellStyle name="Обычный 11 11" xfId="329"/>
    <cellStyle name="Обычный 11 12" xfId="330"/>
    <cellStyle name="Обычный 11 2" xfId="331"/>
    <cellStyle name="Обычный 11 2 2" xfId="332"/>
    <cellStyle name="Обычный 11 2 2 2" xfId="333"/>
    <cellStyle name="Обычный 11 2 2 2 2" xfId="334"/>
    <cellStyle name="Обычный 11 2 2 3" xfId="335"/>
    <cellStyle name="Обычный 11 2 3" xfId="336"/>
    <cellStyle name="Обычный 11 2 3 2" xfId="337"/>
    <cellStyle name="Обычный 11 2 3 2 2" xfId="338"/>
    <cellStyle name="Обычный 11 2 3 3" xfId="339"/>
    <cellStyle name="Обычный 11 2 4" xfId="340"/>
    <cellStyle name="Обычный 11 2 4 2" xfId="341"/>
    <cellStyle name="Обычный 11 2 4 2 2" xfId="342"/>
    <cellStyle name="Обычный 11 2 4 3" xfId="343"/>
    <cellStyle name="Обычный 11 2 5" xfId="344"/>
    <cellStyle name="Обычный 11 2 5 2" xfId="345"/>
    <cellStyle name="Обычный 11 2 6" xfId="346"/>
    <cellStyle name="Обычный 11 3" xfId="347"/>
    <cellStyle name="Обычный 11 3 2" xfId="348"/>
    <cellStyle name="Обычный 11 3 2 2" xfId="349"/>
    <cellStyle name="Обычный 11 3 2 2 2" xfId="350"/>
    <cellStyle name="Обычный 11 3 2 3" xfId="351"/>
    <cellStyle name="Обычный 11 3 3" xfId="352"/>
    <cellStyle name="Обычный 11 3 3 2" xfId="353"/>
    <cellStyle name="Обычный 11 3 3 2 2" xfId="354"/>
    <cellStyle name="Обычный 11 3 3 3" xfId="355"/>
    <cellStyle name="Обычный 11 3 4" xfId="356"/>
    <cellStyle name="Обычный 11 3 4 2" xfId="357"/>
    <cellStyle name="Обычный 11 3 4 2 2" xfId="358"/>
    <cellStyle name="Обычный 11 3 4 3" xfId="359"/>
    <cellStyle name="Обычный 11 3 5" xfId="360"/>
    <cellStyle name="Обычный 11 3 5 2" xfId="361"/>
    <cellStyle name="Обычный 11 3 6" xfId="362"/>
    <cellStyle name="Обычный 11 4" xfId="363"/>
    <cellStyle name="Обычный 11 4 2" xfId="364"/>
    <cellStyle name="Обычный 11 4 2 2" xfId="365"/>
    <cellStyle name="Обычный 11 4 2 2 2" xfId="366"/>
    <cellStyle name="Обычный 11 4 2 3" xfId="367"/>
    <cellStyle name="Обычный 11 4 3" xfId="368"/>
    <cellStyle name="Обычный 11 4 3 2" xfId="369"/>
    <cellStyle name="Обычный 11 4 3 2 2" xfId="370"/>
    <cellStyle name="Обычный 11 4 3 3" xfId="371"/>
    <cellStyle name="Обычный 11 4 4" xfId="372"/>
    <cellStyle name="Обычный 11 4 4 2" xfId="373"/>
    <cellStyle name="Обычный 11 4 4 2 2" xfId="374"/>
    <cellStyle name="Обычный 11 4 4 3" xfId="375"/>
    <cellStyle name="Обычный 11 4 5" xfId="376"/>
    <cellStyle name="Обычный 11 4 5 2" xfId="377"/>
    <cellStyle name="Обычный 11 4 6" xfId="378"/>
    <cellStyle name="Обычный 11 5" xfId="379"/>
    <cellStyle name="Обычный 11 5 2" xfId="380"/>
    <cellStyle name="Обычный 11 5 2 2" xfId="381"/>
    <cellStyle name="Обычный 11 5 2 2 2" xfId="382"/>
    <cellStyle name="Обычный 11 5 2 3" xfId="383"/>
    <cellStyle name="Обычный 11 5 3" xfId="384"/>
    <cellStyle name="Обычный 11 5 3 2" xfId="385"/>
    <cellStyle name="Обычный 11 5 3 2 2" xfId="386"/>
    <cellStyle name="Обычный 11 5 3 3" xfId="387"/>
    <cellStyle name="Обычный 11 5 4" xfId="388"/>
    <cellStyle name="Обычный 11 5 4 2" xfId="389"/>
    <cellStyle name="Обычный 11 5 4 2 2" xfId="390"/>
    <cellStyle name="Обычный 11 5 4 3" xfId="391"/>
    <cellStyle name="Обычный 11 5 5" xfId="392"/>
    <cellStyle name="Обычный 11 5 5 2" xfId="393"/>
    <cellStyle name="Обычный 11 5 6" xfId="394"/>
    <cellStyle name="Обычный 11 6" xfId="395"/>
    <cellStyle name="Обычный 11 6 2" xfId="396"/>
    <cellStyle name="Обычный 11 6 2 2" xfId="397"/>
    <cellStyle name="Обычный 11 6 3" xfId="398"/>
    <cellStyle name="Обычный 11 7" xfId="399"/>
    <cellStyle name="Обычный 11 7 2" xfId="400"/>
    <cellStyle name="Обычный 11 7 2 2" xfId="401"/>
    <cellStyle name="Обычный 11 7 3" xfId="402"/>
    <cellStyle name="Обычный 11 8" xfId="403"/>
    <cellStyle name="Обычный 11 8 2" xfId="404"/>
    <cellStyle name="Обычный 11 8 2 2" xfId="405"/>
    <cellStyle name="Обычный 11 8 3" xfId="406"/>
    <cellStyle name="Обычный 11 9" xfId="407"/>
    <cellStyle name="Обычный 11 9 2" xfId="408"/>
    <cellStyle name="Обычный 12" xfId="409"/>
    <cellStyle name="Обычный 12 2" xfId="410"/>
    <cellStyle name="Обычный 12 3" xfId="411"/>
    <cellStyle name="Обычный 13" xfId="412"/>
    <cellStyle name="Обычный 13 10" xfId="413"/>
    <cellStyle name="Обычный 13 10 2" xfId="414"/>
    <cellStyle name="Обычный 13 11" xfId="415"/>
    <cellStyle name="Обычный 13 12" xfId="416"/>
    <cellStyle name="Обычный 13 13" xfId="417"/>
    <cellStyle name="Обычный 13 2" xfId="418"/>
    <cellStyle name="Обычный 13 2 2" xfId="419"/>
    <cellStyle name="Обычный 13 2 2 2" xfId="420"/>
    <cellStyle name="Обычный 13 2 2 2 2" xfId="421"/>
    <cellStyle name="Обычный 13 2 2 2 2 2" xfId="422"/>
    <cellStyle name="Обычный 13 2 2 2 3" xfId="423"/>
    <cellStyle name="Обычный 13 2 2 3" xfId="424"/>
    <cellStyle name="Обычный 13 2 2 3 2" xfId="425"/>
    <cellStyle name="Обычный 13 2 2 3 2 2" xfId="426"/>
    <cellStyle name="Обычный 13 2 2 3 3" xfId="427"/>
    <cellStyle name="Обычный 13 2 2 4" xfId="428"/>
    <cellStyle name="Обычный 13 2 2 4 2" xfId="429"/>
    <cellStyle name="Обычный 13 2 2 4 2 2" xfId="430"/>
    <cellStyle name="Обычный 13 2 2 4 3" xfId="431"/>
    <cellStyle name="Обычный 13 2 2 5" xfId="432"/>
    <cellStyle name="Обычный 13 2 2 5 2" xfId="433"/>
    <cellStyle name="Обычный 13 2 2 6" xfId="434"/>
    <cellStyle name="Обычный 13 2 3" xfId="435"/>
    <cellStyle name="Обычный 13 2 3 2" xfId="436"/>
    <cellStyle name="Обычный 13 2 3 2 2" xfId="437"/>
    <cellStyle name="Обычный 13 2 3 2 2 2" xfId="438"/>
    <cellStyle name="Обычный 13 2 3 2 3" xfId="439"/>
    <cellStyle name="Обычный 13 2 3 3" xfId="440"/>
    <cellStyle name="Обычный 13 2 3 3 2" xfId="441"/>
    <cellStyle name="Обычный 13 2 3 3 2 2" xfId="442"/>
    <cellStyle name="Обычный 13 2 3 3 3" xfId="443"/>
    <cellStyle name="Обычный 13 2 3 4" xfId="444"/>
    <cellStyle name="Обычный 13 2 3 4 2" xfId="445"/>
    <cellStyle name="Обычный 13 2 3 4 2 2" xfId="446"/>
    <cellStyle name="Обычный 13 2 3 4 3" xfId="447"/>
    <cellStyle name="Обычный 13 2 3 5" xfId="448"/>
    <cellStyle name="Обычный 13 2 3 5 2" xfId="449"/>
    <cellStyle name="Обычный 13 2 3 6" xfId="450"/>
    <cellStyle name="Обычный 13 2 4" xfId="451"/>
    <cellStyle name="Обычный 13 2 4 2" xfId="452"/>
    <cellStyle name="Обычный 13 2 4 2 2" xfId="453"/>
    <cellStyle name="Обычный 13 2 4 2 2 2" xfId="454"/>
    <cellStyle name="Обычный 13 2 4 2 3" xfId="455"/>
    <cellStyle name="Обычный 13 2 4 3" xfId="456"/>
    <cellStyle name="Обычный 13 2 4 3 2" xfId="457"/>
    <cellStyle name="Обычный 13 2 4 3 2 2" xfId="458"/>
    <cellStyle name="Обычный 13 2 4 3 3" xfId="459"/>
    <cellStyle name="Обычный 13 2 4 4" xfId="460"/>
    <cellStyle name="Обычный 13 2 4 4 2" xfId="461"/>
    <cellStyle name="Обычный 13 2 4 4 2 2" xfId="462"/>
    <cellStyle name="Обычный 13 2 4 4 3" xfId="463"/>
    <cellStyle name="Обычный 13 2 4 5" xfId="464"/>
    <cellStyle name="Обычный 13 2 4 5 2" xfId="465"/>
    <cellStyle name="Обычный 13 2 4 6" xfId="466"/>
    <cellStyle name="Обычный 13 2 5" xfId="467"/>
    <cellStyle name="Обычный 13 2 5 2" xfId="468"/>
    <cellStyle name="Обычный 13 2 5 2 2" xfId="469"/>
    <cellStyle name="Обычный 13 2 5 3" xfId="470"/>
    <cellStyle name="Обычный 13 2 6" xfId="471"/>
    <cellStyle name="Обычный 13 2 6 2" xfId="472"/>
    <cellStyle name="Обычный 13 2 6 2 2" xfId="473"/>
    <cellStyle name="Обычный 13 2 6 3" xfId="474"/>
    <cellStyle name="Обычный 13 2 7" xfId="475"/>
    <cellStyle name="Обычный 13 2 7 2" xfId="476"/>
    <cellStyle name="Обычный 13 2 7 2 2" xfId="477"/>
    <cellStyle name="Обычный 13 2 7 3" xfId="478"/>
    <cellStyle name="Обычный 13 2 8" xfId="479"/>
    <cellStyle name="Обычный 13 2 8 2" xfId="480"/>
    <cellStyle name="Обычный 13 2 9" xfId="481"/>
    <cellStyle name="Обычный 13 3" xfId="482"/>
    <cellStyle name="Обычный 13 3 2" xfId="483"/>
    <cellStyle name="Обычный 13 3 2 2" xfId="484"/>
    <cellStyle name="Обычный 13 3 2 2 2" xfId="485"/>
    <cellStyle name="Обычный 13 3 2 3" xfId="486"/>
    <cellStyle name="Обычный 13 3 3" xfId="487"/>
    <cellStyle name="Обычный 13 3 3 2" xfId="488"/>
    <cellStyle name="Обычный 13 3 3 2 2" xfId="489"/>
    <cellStyle name="Обычный 13 3 3 3" xfId="490"/>
    <cellStyle name="Обычный 13 3 4" xfId="491"/>
    <cellStyle name="Обычный 13 3 4 2" xfId="492"/>
    <cellStyle name="Обычный 13 3 4 2 2" xfId="493"/>
    <cellStyle name="Обычный 13 3 4 3" xfId="494"/>
    <cellStyle name="Обычный 13 3 5" xfId="495"/>
    <cellStyle name="Обычный 13 3 5 2" xfId="496"/>
    <cellStyle name="Обычный 13 3 6" xfId="497"/>
    <cellStyle name="Обычный 13 4" xfId="498"/>
    <cellStyle name="Обычный 13 4 2" xfId="499"/>
    <cellStyle name="Обычный 13 4 2 2" xfId="500"/>
    <cellStyle name="Обычный 13 4 2 2 2" xfId="501"/>
    <cellStyle name="Обычный 13 4 2 3" xfId="502"/>
    <cellStyle name="Обычный 13 4 3" xfId="503"/>
    <cellStyle name="Обычный 13 4 3 2" xfId="504"/>
    <cellStyle name="Обычный 13 4 3 2 2" xfId="505"/>
    <cellStyle name="Обычный 13 4 3 3" xfId="506"/>
    <cellStyle name="Обычный 13 4 4" xfId="507"/>
    <cellStyle name="Обычный 13 4 4 2" xfId="508"/>
    <cellStyle name="Обычный 13 4 4 2 2" xfId="509"/>
    <cellStyle name="Обычный 13 4 4 3" xfId="510"/>
    <cellStyle name="Обычный 13 4 5" xfId="511"/>
    <cellStyle name="Обычный 13 4 5 2" xfId="512"/>
    <cellStyle name="Обычный 13 4 6" xfId="513"/>
    <cellStyle name="Обычный 13 5" xfId="514"/>
    <cellStyle name="Обычный 13 5 2" xfId="515"/>
    <cellStyle name="Обычный 13 5 2 2" xfId="516"/>
    <cellStyle name="Обычный 13 5 2 2 2" xfId="517"/>
    <cellStyle name="Обычный 13 5 2 3" xfId="518"/>
    <cellStyle name="Обычный 13 5 3" xfId="519"/>
    <cellStyle name="Обычный 13 5 3 2" xfId="520"/>
    <cellStyle name="Обычный 13 5 3 2 2" xfId="521"/>
    <cellStyle name="Обычный 13 5 3 3" xfId="522"/>
    <cellStyle name="Обычный 13 5 4" xfId="523"/>
    <cellStyle name="Обычный 13 5 4 2" xfId="524"/>
    <cellStyle name="Обычный 13 5 4 2 2" xfId="525"/>
    <cellStyle name="Обычный 13 5 4 3" xfId="526"/>
    <cellStyle name="Обычный 13 5 5" xfId="527"/>
    <cellStyle name="Обычный 13 5 5 2" xfId="528"/>
    <cellStyle name="Обычный 13 5 6" xfId="529"/>
    <cellStyle name="Обычный 13 6" xfId="530"/>
    <cellStyle name="Обычный 13 6 2" xfId="531"/>
    <cellStyle name="Обычный 13 6 2 2" xfId="532"/>
    <cellStyle name="Обычный 13 6 2 2 2" xfId="533"/>
    <cellStyle name="Обычный 13 6 2 3" xfId="534"/>
    <cellStyle name="Обычный 13 6 3" xfId="535"/>
    <cellStyle name="Обычный 13 6 3 2" xfId="536"/>
    <cellStyle name="Обычный 13 6 3 2 2" xfId="537"/>
    <cellStyle name="Обычный 13 6 3 3" xfId="538"/>
    <cellStyle name="Обычный 13 6 4" xfId="539"/>
    <cellStyle name="Обычный 13 6 4 2" xfId="540"/>
    <cellStyle name="Обычный 13 6 4 2 2" xfId="541"/>
    <cellStyle name="Обычный 13 6 4 3" xfId="542"/>
    <cellStyle name="Обычный 13 6 5" xfId="543"/>
    <cellStyle name="Обычный 13 6 5 2" xfId="544"/>
    <cellStyle name="Обычный 13 6 6" xfId="545"/>
    <cellStyle name="Обычный 13 7" xfId="546"/>
    <cellStyle name="Обычный 13 7 2" xfId="547"/>
    <cellStyle name="Обычный 13 7 2 2" xfId="548"/>
    <cellStyle name="Обычный 13 7 3" xfId="549"/>
    <cellStyle name="Обычный 13 8" xfId="550"/>
    <cellStyle name="Обычный 13 8 2" xfId="551"/>
    <cellStyle name="Обычный 13 8 2 2" xfId="552"/>
    <cellStyle name="Обычный 13 8 3" xfId="553"/>
    <cellStyle name="Обычный 13 9" xfId="554"/>
    <cellStyle name="Обычный 13 9 2" xfId="555"/>
    <cellStyle name="Обычный 13 9 2 2" xfId="556"/>
    <cellStyle name="Обычный 13 9 3" xfId="557"/>
    <cellStyle name="Обычный 14" xfId="558"/>
    <cellStyle name="Обычный 14 10" xfId="559"/>
    <cellStyle name="Обычный 14 11" xfId="560"/>
    <cellStyle name="Обычный 14 12" xfId="561"/>
    <cellStyle name="Обычный 14 2" xfId="562"/>
    <cellStyle name="Обычный 14 2 2" xfId="563"/>
    <cellStyle name="Обычный 14 2 2 2" xfId="564"/>
    <cellStyle name="Обычный 14 2 2 2 2" xfId="565"/>
    <cellStyle name="Обычный 14 2 2 3" xfId="566"/>
    <cellStyle name="Обычный 14 2 3" xfId="567"/>
    <cellStyle name="Обычный 14 2 3 2" xfId="568"/>
    <cellStyle name="Обычный 14 2 3 2 2" xfId="569"/>
    <cellStyle name="Обычный 14 2 3 3" xfId="570"/>
    <cellStyle name="Обычный 14 2 4" xfId="571"/>
    <cellStyle name="Обычный 14 2 4 2" xfId="572"/>
    <cellStyle name="Обычный 14 2 4 2 2" xfId="573"/>
    <cellStyle name="Обычный 14 2 4 3" xfId="574"/>
    <cellStyle name="Обычный 14 2 5" xfId="575"/>
    <cellStyle name="Обычный 14 2 5 2" xfId="576"/>
    <cellStyle name="Обычный 14 2 6" xfId="577"/>
    <cellStyle name="Обычный 14 2 7" xfId="578"/>
    <cellStyle name="Обычный 14 3" xfId="579"/>
    <cellStyle name="Обычный 14 3 2" xfId="580"/>
    <cellStyle name="Обычный 14 3 2 2" xfId="581"/>
    <cellStyle name="Обычный 14 3 2 2 2" xfId="582"/>
    <cellStyle name="Обычный 14 3 2 3" xfId="583"/>
    <cellStyle name="Обычный 14 3 3" xfId="584"/>
    <cellStyle name="Обычный 14 3 3 2" xfId="585"/>
    <cellStyle name="Обычный 14 3 3 2 2" xfId="586"/>
    <cellStyle name="Обычный 14 3 3 3" xfId="587"/>
    <cellStyle name="Обычный 14 3 4" xfId="588"/>
    <cellStyle name="Обычный 14 3 4 2" xfId="589"/>
    <cellStyle name="Обычный 14 3 4 2 2" xfId="590"/>
    <cellStyle name="Обычный 14 3 4 3" xfId="591"/>
    <cellStyle name="Обычный 14 3 5" xfId="592"/>
    <cellStyle name="Обычный 14 3 5 2" xfId="593"/>
    <cellStyle name="Обычный 14 3 6" xfId="594"/>
    <cellStyle name="Обычный 14 3 7" xfId="595"/>
    <cellStyle name="Обычный 14 4" xfId="596"/>
    <cellStyle name="Обычный 14 4 2" xfId="597"/>
    <cellStyle name="Обычный 14 4 2 2" xfId="598"/>
    <cellStyle name="Обычный 14 4 2 2 2" xfId="599"/>
    <cellStyle name="Обычный 14 4 2 3" xfId="600"/>
    <cellStyle name="Обычный 14 4 3" xfId="601"/>
    <cellStyle name="Обычный 14 4 3 2" xfId="602"/>
    <cellStyle name="Обычный 14 4 3 2 2" xfId="603"/>
    <cellStyle name="Обычный 14 4 3 3" xfId="604"/>
    <cellStyle name="Обычный 14 4 4" xfId="605"/>
    <cellStyle name="Обычный 14 4 4 2" xfId="606"/>
    <cellStyle name="Обычный 14 4 4 2 2" xfId="607"/>
    <cellStyle name="Обычный 14 4 4 3" xfId="608"/>
    <cellStyle name="Обычный 14 4 5" xfId="609"/>
    <cellStyle name="Обычный 14 4 5 2" xfId="610"/>
    <cellStyle name="Обычный 14 4 6" xfId="611"/>
    <cellStyle name="Обычный 14 5" xfId="612"/>
    <cellStyle name="Обычный 14 5 2" xfId="613"/>
    <cellStyle name="Обычный 14 5 2 2" xfId="614"/>
    <cellStyle name="Обычный 14 5 3" xfId="615"/>
    <cellStyle name="Обычный 14 6" xfId="616"/>
    <cellStyle name="Обычный 14 6 2" xfId="617"/>
    <cellStyle name="Обычный 14 6 2 2" xfId="618"/>
    <cellStyle name="Обычный 14 6 3" xfId="619"/>
    <cellStyle name="Обычный 14 7" xfId="620"/>
    <cellStyle name="Обычный 14 7 2" xfId="621"/>
    <cellStyle name="Обычный 14 7 2 2" xfId="622"/>
    <cellStyle name="Обычный 14 7 3" xfId="623"/>
    <cellStyle name="Обычный 14 8" xfId="624"/>
    <cellStyle name="Обычный 14 8 2" xfId="625"/>
    <cellStyle name="Обычный 14 9" xfId="626"/>
    <cellStyle name="Обычный 15" xfId="627"/>
    <cellStyle name="Обычный 15 2" xfId="628"/>
    <cellStyle name="Обычный 15 2 2" xfId="629"/>
    <cellStyle name="Обычный 15 3" xfId="630"/>
    <cellStyle name="Обычный 15 4" xfId="631"/>
    <cellStyle name="Обычный 15 5" xfId="632"/>
    <cellStyle name="Обычный 16" xfId="633"/>
    <cellStyle name="Обычный 16 2" xfId="634"/>
    <cellStyle name="Обычный 16 2 2" xfId="635"/>
    <cellStyle name="Обычный 16 3" xfId="636"/>
    <cellStyle name="Обычный 16 4" xfId="637"/>
    <cellStyle name="Обычный 16 5" xfId="638"/>
    <cellStyle name="Обычный 17" xfId="639"/>
    <cellStyle name="Обычный 2" xfId="640"/>
    <cellStyle name="Обычный 2 2" xfId="641"/>
    <cellStyle name="Обычный 2 2 2" xfId="642"/>
    <cellStyle name="Обычный 2 2 3" xfId="643"/>
    <cellStyle name="Обычный 2 3" xfId="644"/>
    <cellStyle name="Обычный 2 4" xfId="645"/>
    <cellStyle name="Обычный 2 5" xfId="646"/>
    <cellStyle name="Обычный 2 5 2" xfId="647"/>
    <cellStyle name="Обычный 2 5 2 2" xfId="648"/>
    <cellStyle name="Обычный 2 5 2 2 2" xfId="649"/>
    <cellStyle name="Обычный 2 5 2 2 2 2" xfId="650"/>
    <cellStyle name="Обычный 2 5 2 2 3" xfId="651"/>
    <cellStyle name="Обычный 2 5 2 3" xfId="652"/>
    <cellStyle name="Обычный 2 5 2 3 2" xfId="653"/>
    <cellStyle name="Обычный 2 5 2 3 2 2" xfId="654"/>
    <cellStyle name="Обычный 2 5 2 3 3" xfId="655"/>
    <cellStyle name="Обычный 2 5 2 4" xfId="656"/>
    <cellStyle name="Обычный 2 5 2 4 2" xfId="657"/>
    <cellStyle name="Обычный 2 5 2 4 2 2" xfId="658"/>
    <cellStyle name="Обычный 2 5 2 4 3" xfId="659"/>
    <cellStyle name="Обычный 2 5 2 5" xfId="660"/>
    <cellStyle name="Обычный 2 5 2 5 2" xfId="661"/>
    <cellStyle name="Обычный 2 5 2 6" xfId="662"/>
    <cellStyle name="Обычный 2 5 3" xfId="663"/>
    <cellStyle name="Обычный 2 5 3 2" xfId="664"/>
    <cellStyle name="Обычный 2 5 3 2 2" xfId="665"/>
    <cellStyle name="Обычный 2 5 3 2 2 2" xfId="666"/>
    <cellStyle name="Обычный 2 5 3 2 3" xfId="667"/>
    <cellStyle name="Обычный 2 5 3 3" xfId="668"/>
    <cellStyle name="Обычный 2 5 3 3 2" xfId="669"/>
    <cellStyle name="Обычный 2 5 3 3 2 2" xfId="670"/>
    <cellStyle name="Обычный 2 5 3 3 3" xfId="671"/>
    <cellStyle name="Обычный 2 5 3 4" xfId="672"/>
    <cellStyle name="Обычный 2 5 3 4 2" xfId="673"/>
    <cellStyle name="Обычный 2 5 3 4 2 2" xfId="674"/>
    <cellStyle name="Обычный 2 5 3 4 3" xfId="675"/>
    <cellStyle name="Обычный 2 5 3 5" xfId="676"/>
    <cellStyle name="Обычный 2 5 3 5 2" xfId="677"/>
    <cellStyle name="Обычный 2 5 3 6" xfId="678"/>
    <cellStyle name="Обычный 2 5 4" xfId="679"/>
    <cellStyle name="Обычный 2 5 4 2" xfId="680"/>
    <cellStyle name="Обычный 2 5 4 2 2" xfId="681"/>
    <cellStyle name="Обычный 2 5 4 2 2 2" xfId="682"/>
    <cellStyle name="Обычный 2 5 4 2 3" xfId="683"/>
    <cellStyle name="Обычный 2 5 4 3" xfId="684"/>
    <cellStyle name="Обычный 2 5 4 3 2" xfId="685"/>
    <cellStyle name="Обычный 2 5 4 3 2 2" xfId="686"/>
    <cellStyle name="Обычный 2 5 4 3 3" xfId="687"/>
    <cellStyle name="Обычный 2 5 4 4" xfId="688"/>
    <cellStyle name="Обычный 2 5 4 4 2" xfId="689"/>
    <cellStyle name="Обычный 2 5 4 4 2 2" xfId="690"/>
    <cellStyle name="Обычный 2 5 4 4 3" xfId="691"/>
    <cellStyle name="Обычный 2 5 4 5" xfId="692"/>
    <cellStyle name="Обычный 2 5 4 5 2" xfId="693"/>
    <cellStyle name="Обычный 2 5 4 6" xfId="694"/>
    <cellStyle name="Обычный 2 5 5" xfId="695"/>
    <cellStyle name="Обычный 2 5 5 2" xfId="696"/>
    <cellStyle name="Обычный 2 5 5 2 2" xfId="697"/>
    <cellStyle name="Обычный 2 5 5 3" xfId="698"/>
    <cellStyle name="Обычный 2 5 6" xfId="699"/>
    <cellStyle name="Обычный 2 5 6 2" xfId="700"/>
    <cellStyle name="Обычный 2 5 6 2 2" xfId="701"/>
    <cellStyle name="Обычный 2 5 6 3" xfId="702"/>
    <cellStyle name="Обычный 2 5 7" xfId="703"/>
    <cellStyle name="Обычный 2 5 7 2" xfId="704"/>
    <cellStyle name="Обычный 2 5 7 2 2" xfId="705"/>
    <cellStyle name="Обычный 2 5 7 3" xfId="706"/>
    <cellStyle name="Обычный 2 5 8" xfId="707"/>
    <cellStyle name="Обычный 2 5 8 2" xfId="708"/>
    <cellStyle name="Обычный 2 5 9" xfId="709"/>
    <cellStyle name="Обычный 23" xfId="710"/>
    <cellStyle name="Обычный 23 2" xfId="711"/>
    <cellStyle name="Обычный 23 2 2" xfId="712"/>
    <cellStyle name="Обычный 23 2 2 2" xfId="713"/>
    <cellStyle name="Обычный 23 2 2 2 2" xfId="714"/>
    <cellStyle name="Обычный 23 2 2 3" xfId="715"/>
    <cellStyle name="Обычный 23 2 3" xfId="716"/>
    <cellStyle name="Обычный 23 2 3 2" xfId="717"/>
    <cellStyle name="Обычный 23 2 3 2 2" xfId="718"/>
    <cellStyle name="Обычный 23 2 3 3" xfId="719"/>
    <cellStyle name="Обычный 23 2 4" xfId="720"/>
    <cellStyle name="Обычный 23 2 4 2" xfId="721"/>
    <cellStyle name="Обычный 23 2 4 2 2" xfId="722"/>
    <cellStyle name="Обычный 23 2 4 3" xfId="723"/>
    <cellStyle name="Обычный 23 2 5" xfId="724"/>
    <cellStyle name="Обычный 23 2 5 2" xfId="725"/>
    <cellStyle name="Обычный 23 2 6" xfId="726"/>
    <cellStyle name="Обычный 23 3" xfId="727"/>
    <cellStyle name="Обычный 23 3 2" xfId="728"/>
    <cellStyle name="Обычный 23 3 2 2" xfId="729"/>
    <cellStyle name="Обычный 23 3 2 2 2" xfId="730"/>
    <cellStyle name="Обычный 23 3 2 3" xfId="731"/>
    <cellStyle name="Обычный 23 3 3" xfId="732"/>
    <cellStyle name="Обычный 23 3 3 2" xfId="733"/>
    <cellStyle name="Обычный 23 3 3 2 2" xfId="734"/>
    <cellStyle name="Обычный 23 3 3 3" xfId="735"/>
    <cellStyle name="Обычный 23 3 4" xfId="736"/>
    <cellStyle name="Обычный 23 3 4 2" xfId="737"/>
    <cellStyle name="Обычный 23 3 4 2 2" xfId="738"/>
    <cellStyle name="Обычный 23 3 4 3" xfId="739"/>
    <cellStyle name="Обычный 23 3 5" xfId="740"/>
    <cellStyle name="Обычный 23 3 5 2" xfId="741"/>
    <cellStyle name="Обычный 23 3 6" xfId="742"/>
    <cellStyle name="Обычный 23 4" xfId="743"/>
    <cellStyle name="Обычный 23 4 2" xfId="744"/>
    <cellStyle name="Обычный 23 4 2 2" xfId="745"/>
    <cellStyle name="Обычный 23 4 2 2 2" xfId="746"/>
    <cellStyle name="Обычный 23 4 2 3" xfId="747"/>
    <cellStyle name="Обычный 23 4 3" xfId="748"/>
    <cellStyle name="Обычный 23 4 3 2" xfId="749"/>
    <cellStyle name="Обычный 23 4 3 2 2" xfId="750"/>
    <cellStyle name="Обычный 23 4 3 3" xfId="751"/>
    <cellStyle name="Обычный 23 4 4" xfId="752"/>
    <cellStyle name="Обычный 23 4 4 2" xfId="753"/>
    <cellStyle name="Обычный 23 4 4 2 2" xfId="754"/>
    <cellStyle name="Обычный 23 4 4 3" xfId="755"/>
    <cellStyle name="Обычный 23 4 5" xfId="756"/>
    <cellStyle name="Обычный 23 4 5 2" xfId="757"/>
    <cellStyle name="Обычный 23 4 6" xfId="758"/>
    <cellStyle name="Обычный 23 5" xfId="759"/>
    <cellStyle name="Обычный 23 5 2" xfId="760"/>
    <cellStyle name="Обычный 23 5 2 2" xfId="761"/>
    <cellStyle name="Обычный 23 5 3" xfId="762"/>
    <cellStyle name="Обычный 23 6" xfId="763"/>
    <cellStyle name="Обычный 23 6 2" xfId="764"/>
    <cellStyle name="Обычный 23 6 2 2" xfId="765"/>
    <cellStyle name="Обычный 23 6 3" xfId="766"/>
    <cellStyle name="Обычный 23 7" xfId="767"/>
    <cellStyle name="Обычный 23 7 2" xfId="768"/>
    <cellStyle name="Обычный 23 7 2 2" xfId="769"/>
    <cellStyle name="Обычный 23 7 3" xfId="770"/>
    <cellStyle name="Обычный 23 8" xfId="771"/>
    <cellStyle name="Обычный 23 8 2" xfId="772"/>
    <cellStyle name="Обычный 23 9" xfId="773"/>
    <cellStyle name="Обычный 3" xfId="774"/>
    <cellStyle name="Обычный 3 2" xfId="775"/>
    <cellStyle name="Обычный 3 2 10" xfId="776"/>
    <cellStyle name="Обычный 3 2 10 2" xfId="777"/>
    <cellStyle name="Обычный 3 2 11" xfId="778"/>
    <cellStyle name="Обычный 3 2 12" xfId="779"/>
    <cellStyle name="Обычный 3 2 13" xfId="780"/>
    <cellStyle name="Обычный 3 2 2" xfId="781"/>
    <cellStyle name="Обычный 3 2 2 10" xfId="782"/>
    <cellStyle name="Обычный 3 2 2 11" xfId="783"/>
    <cellStyle name="Обычный 3 2 2 12" xfId="784"/>
    <cellStyle name="Обычный 3 2 2 2" xfId="785"/>
    <cellStyle name="Обычный 3 2 2 2 2" xfId="786"/>
    <cellStyle name="Обычный 3 2 2 2 2 2" xfId="787"/>
    <cellStyle name="Обычный 3 2 2 2 2 2 2" xfId="788"/>
    <cellStyle name="Обычный 3 2 2 2 2 3" xfId="789"/>
    <cellStyle name="Обычный 3 2 2 2 3" xfId="790"/>
    <cellStyle name="Обычный 3 2 2 2 3 2" xfId="791"/>
    <cellStyle name="Обычный 3 2 2 2 3 2 2" xfId="792"/>
    <cellStyle name="Обычный 3 2 2 2 3 3" xfId="793"/>
    <cellStyle name="Обычный 3 2 2 2 4" xfId="794"/>
    <cellStyle name="Обычный 3 2 2 2 4 2" xfId="795"/>
    <cellStyle name="Обычный 3 2 2 2 4 2 2" xfId="796"/>
    <cellStyle name="Обычный 3 2 2 2 4 3" xfId="797"/>
    <cellStyle name="Обычный 3 2 2 2 5" xfId="798"/>
    <cellStyle name="Обычный 3 2 2 2 5 2" xfId="799"/>
    <cellStyle name="Обычный 3 2 2 2 6" xfId="800"/>
    <cellStyle name="Обычный 3 2 2 3" xfId="801"/>
    <cellStyle name="Обычный 3 2 2 3 2" xfId="802"/>
    <cellStyle name="Обычный 3 2 2 3 2 2" xfId="803"/>
    <cellStyle name="Обычный 3 2 2 3 2 2 2" xfId="804"/>
    <cellStyle name="Обычный 3 2 2 3 2 3" xfId="805"/>
    <cellStyle name="Обычный 3 2 2 3 3" xfId="806"/>
    <cellStyle name="Обычный 3 2 2 3 3 2" xfId="807"/>
    <cellStyle name="Обычный 3 2 2 3 3 2 2" xfId="808"/>
    <cellStyle name="Обычный 3 2 2 3 3 3" xfId="809"/>
    <cellStyle name="Обычный 3 2 2 3 4" xfId="810"/>
    <cellStyle name="Обычный 3 2 2 3 4 2" xfId="811"/>
    <cellStyle name="Обычный 3 2 2 3 4 2 2" xfId="812"/>
    <cellStyle name="Обычный 3 2 2 3 4 3" xfId="813"/>
    <cellStyle name="Обычный 3 2 2 3 5" xfId="814"/>
    <cellStyle name="Обычный 3 2 2 3 5 2" xfId="815"/>
    <cellStyle name="Обычный 3 2 2 3 6" xfId="816"/>
    <cellStyle name="Обычный 3 2 2 4" xfId="817"/>
    <cellStyle name="Обычный 3 2 2 4 2" xfId="818"/>
    <cellStyle name="Обычный 3 2 2 4 2 2" xfId="819"/>
    <cellStyle name="Обычный 3 2 2 4 2 2 2" xfId="820"/>
    <cellStyle name="Обычный 3 2 2 4 2 3" xfId="821"/>
    <cellStyle name="Обычный 3 2 2 4 3" xfId="822"/>
    <cellStyle name="Обычный 3 2 2 4 3 2" xfId="823"/>
    <cellStyle name="Обычный 3 2 2 4 3 2 2" xfId="824"/>
    <cellStyle name="Обычный 3 2 2 4 3 3" xfId="825"/>
    <cellStyle name="Обычный 3 2 2 4 4" xfId="826"/>
    <cellStyle name="Обычный 3 2 2 4 4 2" xfId="827"/>
    <cellStyle name="Обычный 3 2 2 4 4 2 2" xfId="828"/>
    <cellStyle name="Обычный 3 2 2 4 4 3" xfId="829"/>
    <cellStyle name="Обычный 3 2 2 4 5" xfId="830"/>
    <cellStyle name="Обычный 3 2 2 4 5 2" xfId="831"/>
    <cellStyle name="Обычный 3 2 2 4 6" xfId="832"/>
    <cellStyle name="Обычный 3 2 2 5" xfId="833"/>
    <cellStyle name="Обычный 3 2 2 5 2" xfId="834"/>
    <cellStyle name="Обычный 3 2 2 5 2 2" xfId="835"/>
    <cellStyle name="Обычный 3 2 2 5 2 2 2" xfId="836"/>
    <cellStyle name="Обычный 3 2 2 5 2 3" xfId="837"/>
    <cellStyle name="Обычный 3 2 2 5 3" xfId="838"/>
    <cellStyle name="Обычный 3 2 2 5 3 2" xfId="839"/>
    <cellStyle name="Обычный 3 2 2 5 3 2 2" xfId="840"/>
    <cellStyle name="Обычный 3 2 2 5 3 3" xfId="841"/>
    <cellStyle name="Обычный 3 2 2 5 4" xfId="842"/>
    <cellStyle name="Обычный 3 2 2 5 4 2" xfId="843"/>
    <cellStyle name="Обычный 3 2 2 5 4 2 2" xfId="844"/>
    <cellStyle name="Обычный 3 2 2 5 4 3" xfId="845"/>
    <cellStyle name="Обычный 3 2 2 5 5" xfId="846"/>
    <cellStyle name="Обычный 3 2 2 5 5 2" xfId="847"/>
    <cellStyle name="Обычный 3 2 2 5 6" xfId="848"/>
    <cellStyle name="Обычный 3 2 2 6" xfId="849"/>
    <cellStyle name="Обычный 3 2 2 6 2" xfId="850"/>
    <cellStyle name="Обычный 3 2 2 6 2 2" xfId="851"/>
    <cellStyle name="Обычный 3 2 2 6 3" xfId="852"/>
    <cellStyle name="Обычный 3 2 2 7" xfId="853"/>
    <cellStyle name="Обычный 3 2 2 7 2" xfId="854"/>
    <cellStyle name="Обычный 3 2 2 7 2 2" xfId="855"/>
    <cellStyle name="Обычный 3 2 2 7 3" xfId="856"/>
    <cellStyle name="Обычный 3 2 2 8" xfId="857"/>
    <cellStyle name="Обычный 3 2 2 8 2" xfId="858"/>
    <cellStyle name="Обычный 3 2 2 8 2 2" xfId="859"/>
    <cellStyle name="Обычный 3 2 2 8 3" xfId="860"/>
    <cellStyle name="Обычный 3 2 2 9" xfId="861"/>
    <cellStyle name="Обычный 3 2 2 9 2" xfId="862"/>
    <cellStyle name="Обычный 3 2 3" xfId="863"/>
    <cellStyle name="Обычный 3 2 3 2" xfId="864"/>
    <cellStyle name="Обычный 3 2 3 2 2" xfId="865"/>
    <cellStyle name="Обычный 3 2 3 2 2 2" xfId="866"/>
    <cellStyle name="Обычный 3 2 3 2 3" xfId="867"/>
    <cellStyle name="Обычный 3 2 3 3" xfId="868"/>
    <cellStyle name="Обычный 3 2 3 3 2" xfId="869"/>
    <cellStyle name="Обычный 3 2 3 3 2 2" xfId="870"/>
    <cellStyle name="Обычный 3 2 3 3 3" xfId="871"/>
    <cellStyle name="Обычный 3 2 3 4" xfId="872"/>
    <cellStyle name="Обычный 3 2 3 4 2" xfId="873"/>
    <cellStyle name="Обычный 3 2 3 4 2 2" xfId="874"/>
    <cellStyle name="Обычный 3 2 3 4 3" xfId="875"/>
    <cellStyle name="Обычный 3 2 3 5" xfId="876"/>
    <cellStyle name="Обычный 3 2 3 5 2" xfId="877"/>
    <cellStyle name="Обычный 3 2 3 6" xfId="878"/>
    <cellStyle name="Обычный 3 2 4" xfId="879"/>
    <cellStyle name="Обычный 3 2 4 2" xfId="880"/>
    <cellStyle name="Обычный 3 2 4 2 2" xfId="881"/>
    <cellStyle name="Обычный 3 2 4 2 2 2" xfId="882"/>
    <cellStyle name="Обычный 3 2 4 2 3" xfId="883"/>
    <cellStyle name="Обычный 3 2 4 3" xfId="884"/>
    <cellStyle name="Обычный 3 2 4 3 2" xfId="885"/>
    <cellStyle name="Обычный 3 2 4 3 2 2" xfId="886"/>
    <cellStyle name="Обычный 3 2 4 3 3" xfId="887"/>
    <cellStyle name="Обычный 3 2 4 4" xfId="888"/>
    <cellStyle name="Обычный 3 2 4 4 2" xfId="889"/>
    <cellStyle name="Обычный 3 2 4 4 2 2" xfId="890"/>
    <cellStyle name="Обычный 3 2 4 4 3" xfId="891"/>
    <cellStyle name="Обычный 3 2 4 5" xfId="892"/>
    <cellStyle name="Обычный 3 2 4 5 2" xfId="893"/>
    <cellStyle name="Обычный 3 2 4 6" xfId="894"/>
    <cellStyle name="Обычный 3 2 5" xfId="895"/>
    <cellStyle name="Обычный 3 2 5 2" xfId="896"/>
    <cellStyle name="Обычный 3 2 5 2 2" xfId="897"/>
    <cellStyle name="Обычный 3 2 5 2 2 2" xfId="898"/>
    <cellStyle name="Обычный 3 2 5 2 3" xfId="899"/>
    <cellStyle name="Обычный 3 2 5 3" xfId="900"/>
    <cellStyle name="Обычный 3 2 5 3 2" xfId="901"/>
    <cellStyle name="Обычный 3 2 5 3 2 2" xfId="902"/>
    <cellStyle name="Обычный 3 2 5 3 3" xfId="903"/>
    <cellStyle name="Обычный 3 2 5 4" xfId="904"/>
    <cellStyle name="Обычный 3 2 5 4 2" xfId="905"/>
    <cellStyle name="Обычный 3 2 5 4 2 2" xfId="906"/>
    <cellStyle name="Обычный 3 2 5 4 3" xfId="907"/>
    <cellStyle name="Обычный 3 2 5 5" xfId="908"/>
    <cellStyle name="Обычный 3 2 5 5 2" xfId="909"/>
    <cellStyle name="Обычный 3 2 5 6" xfId="910"/>
    <cellStyle name="Обычный 3 2 6" xfId="911"/>
    <cellStyle name="Обычный 3 2 6 2" xfId="912"/>
    <cellStyle name="Обычный 3 2 6 2 2" xfId="913"/>
    <cellStyle name="Обычный 3 2 6 2 2 2" xfId="914"/>
    <cellStyle name="Обычный 3 2 6 2 3" xfId="915"/>
    <cellStyle name="Обычный 3 2 6 3" xfId="916"/>
    <cellStyle name="Обычный 3 2 6 3 2" xfId="917"/>
    <cellStyle name="Обычный 3 2 6 3 2 2" xfId="918"/>
    <cellStyle name="Обычный 3 2 6 3 3" xfId="919"/>
    <cellStyle name="Обычный 3 2 6 4" xfId="920"/>
    <cellStyle name="Обычный 3 2 6 4 2" xfId="921"/>
    <cellStyle name="Обычный 3 2 6 4 2 2" xfId="922"/>
    <cellStyle name="Обычный 3 2 6 4 3" xfId="923"/>
    <cellStyle name="Обычный 3 2 6 5" xfId="924"/>
    <cellStyle name="Обычный 3 2 6 5 2" xfId="925"/>
    <cellStyle name="Обычный 3 2 6 6" xfId="926"/>
    <cellStyle name="Обычный 3 2 7" xfId="927"/>
    <cellStyle name="Обычный 3 2 7 2" xfId="928"/>
    <cellStyle name="Обычный 3 2 7 2 2" xfId="929"/>
    <cellStyle name="Обычный 3 2 7 3" xfId="930"/>
    <cellStyle name="Обычный 3 2 8" xfId="931"/>
    <cellStyle name="Обычный 3 2 8 2" xfId="932"/>
    <cellStyle name="Обычный 3 2 8 2 2" xfId="933"/>
    <cellStyle name="Обычный 3 2 8 3" xfId="934"/>
    <cellStyle name="Обычный 3 2 9" xfId="935"/>
    <cellStyle name="Обычный 3 2 9 2" xfId="936"/>
    <cellStyle name="Обычный 3 2 9 2 2" xfId="937"/>
    <cellStyle name="Обычный 3 2 9 3" xfId="938"/>
    <cellStyle name="Обычный 3 3" xfId="939"/>
    <cellStyle name="Обычный 3 3 10" xfId="940"/>
    <cellStyle name="Обычный 3 3 11" xfId="941"/>
    <cellStyle name="Обычный 3 3 12" xfId="942"/>
    <cellStyle name="Обычный 3 3 2" xfId="943"/>
    <cellStyle name="Обычный 3 3 2 2" xfId="944"/>
    <cellStyle name="Обычный 3 3 2 2 2" xfId="945"/>
    <cellStyle name="Обычный 3 3 2 2 2 2" xfId="946"/>
    <cellStyle name="Обычный 3 3 2 2 3" xfId="947"/>
    <cellStyle name="Обычный 3 3 2 3" xfId="948"/>
    <cellStyle name="Обычный 3 3 2 3 2" xfId="949"/>
    <cellStyle name="Обычный 3 3 2 3 2 2" xfId="950"/>
    <cellStyle name="Обычный 3 3 2 3 3" xfId="951"/>
    <cellStyle name="Обычный 3 3 2 4" xfId="952"/>
    <cellStyle name="Обычный 3 3 2 4 2" xfId="953"/>
    <cellStyle name="Обычный 3 3 2 4 2 2" xfId="954"/>
    <cellStyle name="Обычный 3 3 2 4 3" xfId="955"/>
    <cellStyle name="Обычный 3 3 2 5" xfId="956"/>
    <cellStyle name="Обычный 3 3 2 5 2" xfId="957"/>
    <cellStyle name="Обычный 3 3 2 6" xfId="958"/>
    <cellStyle name="Обычный 3 3 3" xfId="959"/>
    <cellStyle name="Обычный 3 3 3 2" xfId="960"/>
    <cellStyle name="Обычный 3 3 3 2 2" xfId="961"/>
    <cellStyle name="Обычный 3 3 3 2 2 2" xfId="962"/>
    <cellStyle name="Обычный 3 3 3 2 3" xfId="963"/>
    <cellStyle name="Обычный 3 3 3 3" xfId="964"/>
    <cellStyle name="Обычный 3 3 3 3 2" xfId="965"/>
    <cellStyle name="Обычный 3 3 3 3 2 2" xfId="966"/>
    <cellStyle name="Обычный 3 3 3 3 3" xfId="967"/>
    <cellStyle name="Обычный 3 3 3 4" xfId="968"/>
    <cellStyle name="Обычный 3 3 3 4 2" xfId="969"/>
    <cellStyle name="Обычный 3 3 3 4 2 2" xfId="970"/>
    <cellStyle name="Обычный 3 3 3 4 3" xfId="971"/>
    <cellStyle name="Обычный 3 3 3 5" xfId="972"/>
    <cellStyle name="Обычный 3 3 3 5 2" xfId="973"/>
    <cellStyle name="Обычный 3 3 3 6" xfId="974"/>
    <cellStyle name="Обычный 3 3 4" xfId="975"/>
    <cellStyle name="Обычный 3 3 4 2" xfId="976"/>
    <cellStyle name="Обычный 3 3 4 2 2" xfId="977"/>
    <cellStyle name="Обычный 3 3 4 2 2 2" xfId="978"/>
    <cellStyle name="Обычный 3 3 4 2 3" xfId="979"/>
    <cellStyle name="Обычный 3 3 4 3" xfId="980"/>
    <cellStyle name="Обычный 3 3 4 3 2" xfId="981"/>
    <cellStyle name="Обычный 3 3 4 3 2 2" xfId="982"/>
    <cellStyle name="Обычный 3 3 4 3 3" xfId="983"/>
    <cellStyle name="Обычный 3 3 4 4" xfId="984"/>
    <cellStyle name="Обычный 3 3 4 4 2" xfId="985"/>
    <cellStyle name="Обычный 3 3 4 4 2 2" xfId="986"/>
    <cellStyle name="Обычный 3 3 4 4 3" xfId="987"/>
    <cellStyle name="Обычный 3 3 4 5" xfId="988"/>
    <cellStyle name="Обычный 3 3 4 5 2" xfId="989"/>
    <cellStyle name="Обычный 3 3 4 6" xfId="990"/>
    <cellStyle name="Обычный 3 3 5" xfId="991"/>
    <cellStyle name="Обычный 3 3 5 2" xfId="992"/>
    <cellStyle name="Обычный 3 3 5 2 2" xfId="993"/>
    <cellStyle name="Обычный 3 3 5 2 2 2" xfId="994"/>
    <cellStyle name="Обычный 3 3 5 2 3" xfId="995"/>
    <cellStyle name="Обычный 3 3 5 3" xfId="996"/>
    <cellStyle name="Обычный 3 3 5 3 2" xfId="997"/>
    <cellStyle name="Обычный 3 3 5 3 2 2" xfId="998"/>
    <cellStyle name="Обычный 3 3 5 3 3" xfId="999"/>
    <cellStyle name="Обычный 3 3 5 4" xfId="1000"/>
    <cellStyle name="Обычный 3 3 5 4 2" xfId="1001"/>
    <cellStyle name="Обычный 3 3 5 4 2 2" xfId="1002"/>
    <cellStyle name="Обычный 3 3 5 4 3" xfId="1003"/>
    <cellStyle name="Обычный 3 3 5 5" xfId="1004"/>
    <cellStyle name="Обычный 3 3 5 5 2" xfId="1005"/>
    <cellStyle name="Обычный 3 3 5 6" xfId="1006"/>
    <cellStyle name="Обычный 3 3 6" xfId="1007"/>
    <cellStyle name="Обычный 3 3 6 2" xfId="1008"/>
    <cellStyle name="Обычный 3 3 6 2 2" xfId="1009"/>
    <cellStyle name="Обычный 3 3 6 3" xfId="1010"/>
    <cellStyle name="Обычный 3 3 7" xfId="1011"/>
    <cellStyle name="Обычный 3 3 7 2" xfId="1012"/>
    <cellStyle name="Обычный 3 3 7 2 2" xfId="1013"/>
    <cellStyle name="Обычный 3 3 7 3" xfId="1014"/>
    <cellStyle name="Обычный 3 3 8" xfId="1015"/>
    <cellStyle name="Обычный 3 3 8 2" xfId="1016"/>
    <cellStyle name="Обычный 3 3 8 2 2" xfId="1017"/>
    <cellStyle name="Обычный 3 3 8 3" xfId="1018"/>
    <cellStyle name="Обычный 3 3 9" xfId="1019"/>
    <cellStyle name="Обычный 3 3 9 2" xfId="1020"/>
    <cellStyle name="Обычный 3 4" xfId="1021"/>
    <cellStyle name="Обычный 3 4 2" xfId="1022"/>
    <cellStyle name="Обычный 3 4 3" xfId="1023"/>
    <cellStyle name="Обычный 3 5" xfId="1024"/>
    <cellStyle name="Обычный 3 5 10" xfId="1025"/>
    <cellStyle name="Обычный 3 5 11" xfId="1026"/>
    <cellStyle name="Обычный 3 5 12" xfId="1027"/>
    <cellStyle name="Обычный 3 5 2" xfId="1028"/>
    <cellStyle name="Обычный 3 5 2 2" xfId="1029"/>
    <cellStyle name="Обычный 3 5 2 2 2" xfId="1030"/>
    <cellStyle name="Обычный 3 5 2 2 2 2" xfId="1031"/>
    <cellStyle name="Обычный 3 5 2 2 3" xfId="1032"/>
    <cellStyle name="Обычный 3 5 2 3" xfId="1033"/>
    <cellStyle name="Обычный 3 5 2 3 2" xfId="1034"/>
    <cellStyle name="Обычный 3 5 2 3 2 2" xfId="1035"/>
    <cellStyle name="Обычный 3 5 2 3 3" xfId="1036"/>
    <cellStyle name="Обычный 3 5 2 4" xfId="1037"/>
    <cellStyle name="Обычный 3 5 2 4 2" xfId="1038"/>
    <cellStyle name="Обычный 3 5 2 4 2 2" xfId="1039"/>
    <cellStyle name="Обычный 3 5 2 4 3" xfId="1040"/>
    <cellStyle name="Обычный 3 5 2 5" xfId="1041"/>
    <cellStyle name="Обычный 3 5 2 5 2" xfId="1042"/>
    <cellStyle name="Обычный 3 5 2 6" xfId="1043"/>
    <cellStyle name="Обычный 3 5 3" xfId="1044"/>
    <cellStyle name="Обычный 3 5 3 2" xfId="1045"/>
    <cellStyle name="Обычный 3 5 3 2 2" xfId="1046"/>
    <cellStyle name="Обычный 3 5 3 2 2 2" xfId="1047"/>
    <cellStyle name="Обычный 3 5 3 2 3" xfId="1048"/>
    <cellStyle name="Обычный 3 5 3 3" xfId="1049"/>
    <cellStyle name="Обычный 3 5 3 3 2" xfId="1050"/>
    <cellStyle name="Обычный 3 5 3 3 2 2" xfId="1051"/>
    <cellStyle name="Обычный 3 5 3 3 3" xfId="1052"/>
    <cellStyle name="Обычный 3 5 3 4" xfId="1053"/>
    <cellStyle name="Обычный 3 5 3 4 2" xfId="1054"/>
    <cellStyle name="Обычный 3 5 3 4 2 2" xfId="1055"/>
    <cellStyle name="Обычный 3 5 3 4 3" xfId="1056"/>
    <cellStyle name="Обычный 3 5 3 5" xfId="1057"/>
    <cellStyle name="Обычный 3 5 3 5 2" xfId="1058"/>
    <cellStyle name="Обычный 3 5 3 6" xfId="1059"/>
    <cellStyle name="Обычный 3 5 4" xfId="1060"/>
    <cellStyle name="Обычный 3 5 4 2" xfId="1061"/>
    <cellStyle name="Обычный 3 5 4 2 2" xfId="1062"/>
    <cellStyle name="Обычный 3 5 4 2 2 2" xfId="1063"/>
    <cellStyle name="Обычный 3 5 4 2 3" xfId="1064"/>
    <cellStyle name="Обычный 3 5 4 3" xfId="1065"/>
    <cellStyle name="Обычный 3 5 4 3 2" xfId="1066"/>
    <cellStyle name="Обычный 3 5 4 3 2 2" xfId="1067"/>
    <cellStyle name="Обычный 3 5 4 3 3" xfId="1068"/>
    <cellStyle name="Обычный 3 5 4 4" xfId="1069"/>
    <cellStyle name="Обычный 3 5 4 4 2" xfId="1070"/>
    <cellStyle name="Обычный 3 5 4 4 2 2" xfId="1071"/>
    <cellStyle name="Обычный 3 5 4 4 3" xfId="1072"/>
    <cellStyle name="Обычный 3 5 4 5" xfId="1073"/>
    <cellStyle name="Обычный 3 5 4 5 2" xfId="1074"/>
    <cellStyle name="Обычный 3 5 4 6" xfId="1075"/>
    <cellStyle name="Обычный 3 5 5" xfId="1076"/>
    <cellStyle name="Обычный 3 5 5 2" xfId="1077"/>
    <cellStyle name="Обычный 3 5 5 2 2" xfId="1078"/>
    <cellStyle name="Обычный 3 5 5 2 2 2" xfId="1079"/>
    <cellStyle name="Обычный 3 5 5 2 3" xfId="1080"/>
    <cellStyle name="Обычный 3 5 5 3" xfId="1081"/>
    <cellStyle name="Обычный 3 5 5 3 2" xfId="1082"/>
    <cellStyle name="Обычный 3 5 5 3 2 2" xfId="1083"/>
    <cellStyle name="Обычный 3 5 5 3 3" xfId="1084"/>
    <cellStyle name="Обычный 3 5 5 4" xfId="1085"/>
    <cellStyle name="Обычный 3 5 5 4 2" xfId="1086"/>
    <cellStyle name="Обычный 3 5 5 4 2 2" xfId="1087"/>
    <cellStyle name="Обычный 3 5 5 4 3" xfId="1088"/>
    <cellStyle name="Обычный 3 5 5 5" xfId="1089"/>
    <cellStyle name="Обычный 3 5 5 5 2" xfId="1090"/>
    <cellStyle name="Обычный 3 5 5 6" xfId="1091"/>
    <cellStyle name="Обычный 3 5 6" xfId="1092"/>
    <cellStyle name="Обычный 3 5 6 2" xfId="1093"/>
    <cellStyle name="Обычный 3 5 6 2 2" xfId="1094"/>
    <cellStyle name="Обычный 3 5 6 3" xfId="1095"/>
    <cellStyle name="Обычный 3 5 7" xfId="1096"/>
    <cellStyle name="Обычный 3 5 7 2" xfId="1097"/>
    <cellStyle name="Обычный 3 5 7 2 2" xfId="1098"/>
    <cellStyle name="Обычный 3 5 7 3" xfId="1099"/>
    <cellStyle name="Обычный 3 5 8" xfId="1100"/>
    <cellStyle name="Обычный 3 5 8 2" xfId="1101"/>
    <cellStyle name="Обычный 3 5 8 2 2" xfId="1102"/>
    <cellStyle name="Обычный 3 5 8 3" xfId="1103"/>
    <cellStyle name="Обычный 3 5 9" xfId="1104"/>
    <cellStyle name="Обычный 3 5 9 2" xfId="1105"/>
    <cellStyle name="Обычный 3 6" xfId="1106"/>
    <cellStyle name="Обычный 3 6 2" xfId="1107"/>
    <cellStyle name="Обычный 3 6 2 2" xfId="1108"/>
    <cellStyle name="Обычный 3 6 2 2 2" xfId="1109"/>
    <cellStyle name="Обычный 3 6 2 3" xfId="1110"/>
    <cellStyle name="Обычный 3 6 3" xfId="1111"/>
    <cellStyle name="Обычный 3 6 4" xfId="1112"/>
    <cellStyle name="Обычный 3 7" xfId="1113"/>
    <cellStyle name="Обычный 3 7 2" xfId="1114"/>
    <cellStyle name="Обычный 3 7 2 2" xfId="1115"/>
    <cellStyle name="Обычный 3 7 3" xfId="1116"/>
    <cellStyle name="Обычный 3 7 4" xfId="1117"/>
    <cellStyle name="Обычный 3 7 5" xfId="1118"/>
    <cellStyle name="Обычный 4" xfId="1119"/>
    <cellStyle name="Обычный 4 10" xfId="1120"/>
    <cellStyle name="Обычный 4 10 2" xfId="1121"/>
    <cellStyle name="Обычный 4 10 2 2" xfId="1122"/>
    <cellStyle name="Обычный 4 10 2 2 2" xfId="1123"/>
    <cellStyle name="Обычный 4 10 2 3" xfId="1124"/>
    <cellStyle name="Обычный 4 10 3" xfId="1125"/>
    <cellStyle name="Обычный 4 10 3 2" xfId="1126"/>
    <cellStyle name="Обычный 4 10 3 2 2" xfId="1127"/>
    <cellStyle name="Обычный 4 10 3 3" xfId="1128"/>
    <cellStyle name="Обычный 4 10 4" xfId="1129"/>
    <cellStyle name="Обычный 4 10 4 2" xfId="1130"/>
    <cellStyle name="Обычный 4 10 4 2 2" xfId="1131"/>
    <cellStyle name="Обычный 4 10 4 3" xfId="1132"/>
    <cellStyle name="Обычный 4 10 5" xfId="1133"/>
    <cellStyle name="Обычный 4 10 5 2" xfId="1134"/>
    <cellStyle name="Обычный 4 10 6" xfId="1135"/>
    <cellStyle name="Обычный 4 11" xfId="1136"/>
    <cellStyle name="Обычный 4 11 2" xfId="1137"/>
    <cellStyle name="Обычный 4 11 2 2" xfId="1138"/>
    <cellStyle name="Обычный 4 11 3" xfId="1139"/>
    <cellStyle name="Обычный 4 12" xfId="1140"/>
    <cellStyle name="Обычный 4 12 2" xfId="1141"/>
    <cellStyle name="Обычный 4 12 2 2" xfId="1142"/>
    <cellStyle name="Обычный 4 12 3" xfId="1143"/>
    <cellStyle name="Обычный 4 13" xfId="1144"/>
    <cellStyle name="Обычный 4 13 2" xfId="1145"/>
    <cellStyle name="Обычный 4 13 2 2" xfId="1146"/>
    <cellStyle name="Обычный 4 13 3" xfId="1147"/>
    <cellStyle name="Обычный 4 14" xfId="1148"/>
    <cellStyle name="Обычный 4 14 2" xfId="1149"/>
    <cellStyle name="Обычный 4 15" xfId="1150"/>
    <cellStyle name="Обычный 4 16" xfId="1151"/>
    <cellStyle name="Обычный 4 17" xfId="1152"/>
    <cellStyle name="Обычный 4 2" xfId="1153"/>
    <cellStyle name="Обычный 4 2 10" xfId="1154"/>
    <cellStyle name="Обычный 4 2 11" xfId="1155"/>
    <cellStyle name="Обычный 4 2 12" xfId="1156"/>
    <cellStyle name="Обычный 4 2 2" xfId="1157"/>
    <cellStyle name="Обычный 4 2 2 2" xfId="1158"/>
    <cellStyle name="Обычный 4 2 2 2 2" xfId="1159"/>
    <cellStyle name="Обычный 4 2 2 2 2 2" xfId="1160"/>
    <cellStyle name="Обычный 4 2 2 2 3" xfId="1161"/>
    <cellStyle name="Обычный 4 2 2 3" xfId="1162"/>
    <cellStyle name="Обычный 4 2 2 3 2" xfId="1163"/>
    <cellStyle name="Обычный 4 2 2 3 2 2" xfId="1164"/>
    <cellStyle name="Обычный 4 2 2 3 3" xfId="1165"/>
    <cellStyle name="Обычный 4 2 2 4" xfId="1166"/>
    <cellStyle name="Обычный 4 2 2 4 2" xfId="1167"/>
    <cellStyle name="Обычный 4 2 2 4 2 2" xfId="1168"/>
    <cellStyle name="Обычный 4 2 2 4 3" xfId="1169"/>
    <cellStyle name="Обычный 4 2 2 5" xfId="1170"/>
    <cellStyle name="Обычный 4 2 2 5 2" xfId="1171"/>
    <cellStyle name="Обычный 4 2 2 6" xfId="1172"/>
    <cellStyle name="Обычный 4 2 3" xfId="1173"/>
    <cellStyle name="Обычный 4 2 3 2" xfId="1174"/>
    <cellStyle name="Обычный 4 2 3 2 2" xfId="1175"/>
    <cellStyle name="Обычный 4 2 3 2 2 2" xfId="1176"/>
    <cellStyle name="Обычный 4 2 3 2 3" xfId="1177"/>
    <cellStyle name="Обычный 4 2 3 3" xfId="1178"/>
    <cellStyle name="Обычный 4 2 3 3 2" xfId="1179"/>
    <cellStyle name="Обычный 4 2 3 3 2 2" xfId="1180"/>
    <cellStyle name="Обычный 4 2 3 3 3" xfId="1181"/>
    <cellStyle name="Обычный 4 2 3 4" xfId="1182"/>
    <cellStyle name="Обычный 4 2 3 4 2" xfId="1183"/>
    <cellStyle name="Обычный 4 2 3 4 2 2" xfId="1184"/>
    <cellStyle name="Обычный 4 2 3 4 3" xfId="1185"/>
    <cellStyle name="Обычный 4 2 3 5" xfId="1186"/>
    <cellStyle name="Обычный 4 2 3 5 2" xfId="1187"/>
    <cellStyle name="Обычный 4 2 3 6" xfId="1188"/>
    <cellStyle name="Обычный 4 2 4" xfId="1189"/>
    <cellStyle name="Обычный 4 2 4 2" xfId="1190"/>
    <cellStyle name="Обычный 4 2 4 2 2" xfId="1191"/>
    <cellStyle name="Обычный 4 2 4 2 2 2" xfId="1192"/>
    <cellStyle name="Обычный 4 2 4 2 3" xfId="1193"/>
    <cellStyle name="Обычный 4 2 4 3" xfId="1194"/>
    <cellStyle name="Обычный 4 2 4 3 2" xfId="1195"/>
    <cellStyle name="Обычный 4 2 4 3 2 2" xfId="1196"/>
    <cellStyle name="Обычный 4 2 4 3 3" xfId="1197"/>
    <cellStyle name="Обычный 4 2 4 4" xfId="1198"/>
    <cellStyle name="Обычный 4 2 4 4 2" xfId="1199"/>
    <cellStyle name="Обычный 4 2 4 4 2 2" xfId="1200"/>
    <cellStyle name="Обычный 4 2 4 4 3" xfId="1201"/>
    <cellStyle name="Обычный 4 2 4 5" xfId="1202"/>
    <cellStyle name="Обычный 4 2 4 5 2" xfId="1203"/>
    <cellStyle name="Обычный 4 2 4 6" xfId="1204"/>
    <cellStyle name="Обычный 4 2 5" xfId="1205"/>
    <cellStyle name="Обычный 4 2 5 2" xfId="1206"/>
    <cellStyle name="Обычный 4 2 5 2 2" xfId="1207"/>
    <cellStyle name="Обычный 4 2 5 2 2 2" xfId="1208"/>
    <cellStyle name="Обычный 4 2 5 2 3" xfId="1209"/>
    <cellStyle name="Обычный 4 2 5 3" xfId="1210"/>
    <cellStyle name="Обычный 4 2 5 3 2" xfId="1211"/>
    <cellStyle name="Обычный 4 2 5 3 2 2" xfId="1212"/>
    <cellStyle name="Обычный 4 2 5 3 3" xfId="1213"/>
    <cellStyle name="Обычный 4 2 5 4" xfId="1214"/>
    <cellStyle name="Обычный 4 2 5 4 2" xfId="1215"/>
    <cellStyle name="Обычный 4 2 5 4 2 2" xfId="1216"/>
    <cellStyle name="Обычный 4 2 5 4 3" xfId="1217"/>
    <cellStyle name="Обычный 4 2 5 5" xfId="1218"/>
    <cellStyle name="Обычный 4 2 5 5 2" xfId="1219"/>
    <cellStyle name="Обычный 4 2 5 6" xfId="1220"/>
    <cellStyle name="Обычный 4 2 6" xfId="1221"/>
    <cellStyle name="Обычный 4 2 6 2" xfId="1222"/>
    <cellStyle name="Обычный 4 2 6 2 2" xfId="1223"/>
    <cellStyle name="Обычный 4 2 6 3" xfId="1224"/>
    <cellStyle name="Обычный 4 2 7" xfId="1225"/>
    <cellStyle name="Обычный 4 2 7 2" xfId="1226"/>
    <cellStyle name="Обычный 4 2 7 2 2" xfId="1227"/>
    <cellStyle name="Обычный 4 2 7 3" xfId="1228"/>
    <cellStyle name="Обычный 4 2 8" xfId="1229"/>
    <cellStyle name="Обычный 4 2 8 2" xfId="1230"/>
    <cellStyle name="Обычный 4 2 8 2 2" xfId="1231"/>
    <cellStyle name="Обычный 4 2 8 3" xfId="1232"/>
    <cellStyle name="Обычный 4 2 9" xfId="1233"/>
    <cellStyle name="Обычный 4 2 9 2" xfId="1234"/>
    <cellStyle name="Обычный 4 3" xfId="1235"/>
    <cellStyle name="Обычный 4 3 10" xfId="1236"/>
    <cellStyle name="Обычный 4 3 11" xfId="1237"/>
    <cellStyle name="Обычный 4 3 12" xfId="1238"/>
    <cellStyle name="Обычный 4 3 2" xfId="1239"/>
    <cellStyle name="Обычный 4 3 2 2" xfId="1240"/>
    <cellStyle name="Обычный 4 3 2 2 2" xfId="1241"/>
    <cellStyle name="Обычный 4 3 2 2 2 2" xfId="1242"/>
    <cellStyle name="Обычный 4 3 2 2 3" xfId="1243"/>
    <cellStyle name="Обычный 4 3 2 3" xfId="1244"/>
    <cellStyle name="Обычный 4 3 2 3 2" xfId="1245"/>
    <cellStyle name="Обычный 4 3 2 3 2 2" xfId="1246"/>
    <cellStyle name="Обычный 4 3 2 3 3" xfId="1247"/>
    <cellStyle name="Обычный 4 3 2 4" xfId="1248"/>
    <cellStyle name="Обычный 4 3 2 4 2" xfId="1249"/>
    <cellStyle name="Обычный 4 3 2 4 2 2" xfId="1250"/>
    <cellStyle name="Обычный 4 3 2 4 3" xfId="1251"/>
    <cellStyle name="Обычный 4 3 2 5" xfId="1252"/>
    <cellStyle name="Обычный 4 3 2 5 2" xfId="1253"/>
    <cellStyle name="Обычный 4 3 2 6" xfId="1254"/>
    <cellStyle name="Обычный 4 3 3" xfId="1255"/>
    <cellStyle name="Обычный 4 3 3 2" xfId="1256"/>
    <cellStyle name="Обычный 4 3 3 2 2" xfId="1257"/>
    <cellStyle name="Обычный 4 3 3 2 2 2" xfId="1258"/>
    <cellStyle name="Обычный 4 3 3 2 3" xfId="1259"/>
    <cellStyle name="Обычный 4 3 3 3" xfId="1260"/>
    <cellStyle name="Обычный 4 3 3 3 2" xfId="1261"/>
    <cellStyle name="Обычный 4 3 3 3 2 2" xfId="1262"/>
    <cellStyle name="Обычный 4 3 3 3 3" xfId="1263"/>
    <cellStyle name="Обычный 4 3 3 4" xfId="1264"/>
    <cellStyle name="Обычный 4 3 3 4 2" xfId="1265"/>
    <cellStyle name="Обычный 4 3 3 4 2 2" xfId="1266"/>
    <cellStyle name="Обычный 4 3 3 4 3" xfId="1267"/>
    <cellStyle name="Обычный 4 3 3 5" xfId="1268"/>
    <cellStyle name="Обычный 4 3 3 5 2" xfId="1269"/>
    <cellStyle name="Обычный 4 3 3 6" xfId="1270"/>
    <cellStyle name="Обычный 4 3 4" xfId="1271"/>
    <cellStyle name="Обычный 4 3 4 2" xfId="1272"/>
    <cellStyle name="Обычный 4 3 4 2 2" xfId="1273"/>
    <cellStyle name="Обычный 4 3 4 2 2 2" xfId="1274"/>
    <cellStyle name="Обычный 4 3 4 2 3" xfId="1275"/>
    <cellStyle name="Обычный 4 3 4 3" xfId="1276"/>
    <cellStyle name="Обычный 4 3 4 3 2" xfId="1277"/>
    <cellStyle name="Обычный 4 3 4 3 2 2" xfId="1278"/>
    <cellStyle name="Обычный 4 3 4 3 3" xfId="1279"/>
    <cellStyle name="Обычный 4 3 4 4" xfId="1280"/>
    <cellStyle name="Обычный 4 3 4 4 2" xfId="1281"/>
    <cellStyle name="Обычный 4 3 4 4 2 2" xfId="1282"/>
    <cellStyle name="Обычный 4 3 4 4 3" xfId="1283"/>
    <cellStyle name="Обычный 4 3 4 5" xfId="1284"/>
    <cellStyle name="Обычный 4 3 4 5 2" xfId="1285"/>
    <cellStyle name="Обычный 4 3 4 6" xfId="1286"/>
    <cellStyle name="Обычный 4 3 5" xfId="1287"/>
    <cellStyle name="Обычный 4 3 5 2" xfId="1288"/>
    <cellStyle name="Обычный 4 3 5 2 2" xfId="1289"/>
    <cellStyle name="Обычный 4 3 5 2 2 2" xfId="1290"/>
    <cellStyle name="Обычный 4 3 5 2 3" xfId="1291"/>
    <cellStyle name="Обычный 4 3 5 3" xfId="1292"/>
    <cellStyle name="Обычный 4 3 5 3 2" xfId="1293"/>
    <cellStyle name="Обычный 4 3 5 3 2 2" xfId="1294"/>
    <cellStyle name="Обычный 4 3 5 3 3" xfId="1295"/>
    <cellStyle name="Обычный 4 3 5 4" xfId="1296"/>
    <cellStyle name="Обычный 4 3 5 4 2" xfId="1297"/>
    <cellStyle name="Обычный 4 3 5 4 2 2" xfId="1298"/>
    <cellStyle name="Обычный 4 3 5 4 3" xfId="1299"/>
    <cellStyle name="Обычный 4 3 5 5" xfId="1300"/>
    <cellStyle name="Обычный 4 3 5 5 2" xfId="1301"/>
    <cellStyle name="Обычный 4 3 5 6" xfId="1302"/>
    <cellStyle name="Обычный 4 3 6" xfId="1303"/>
    <cellStyle name="Обычный 4 3 6 2" xfId="1304"/>
    <cellStyle name="Обычный 4 3 6 2 2" xfId="1305"/>
    <cellStyle name="Обычный 4 3 6 3" xfId="1306"/>
    <cellStyle name="Обычный 4 3 7" xfId="1307"/>
    <cellStyle name="Обычный 4 3 7 2" xfId="1308"/>
    <cellStyle name="Обычный 4 3 7 2 2" xfId="1309"/>
    <cellStyle name="Обычный 4 3 7 3" xfId="1310"/>
    <cellStyle name="Обычный 4 3 8" xfId="1311"/>
    <cellStyle name="Обычный 4 3 8 2" xfId="1312"/>
    <cellStyle name="Обычный 4 3 8 2 2" xfId="1313"/>
    <cellStyle name="Обычный 4 3 8 3" xfId="1314"/>
    <cellStyle name="Обычный 4 3 9" xfId="1315"/>
    <cellStyle name="Обычный 4 3 9 2" xfId="1316"/>
    <cellStyle name="Обычный 4 4" xfId="1317"/>
    <cellStyle name="Обычный 4 4 2" xfId="1318"/>
    <cellStyle name="Обычный 4 4 3" xfId="1319"/>
    <cellStyle name="Обычный 4 5" xfId="1320"/>
    <cellStyle name="Обычный 4 5 10" xfId="1321"/>
    <cellStyle name="Обычный 4 5 11" xfId="1322"/>
    <cellStyle name="Обычный 4 5 12" xfId="1323"/>
    <cellStyle name="Обычный 4 5 2" xfId="1324"/>
    <cellStyle name="Обычный 4 5 2 2" xfId="1325"/>
    <cellStyle name="Обычный 4 5 2 2 2" xfId="1326"/>
    <cellStyle name="Обычный 4 5 2 2 2 2" xfId="1327"/>
    <cellStyle name="Обычный 4 5 2 2 3" xfId="1328"/>
    <cellStyle name="Обычный 4 5 2 3" xfId="1329"/>
    <cellStyle name="Обычный 4 5 2 3 2" xfId="1330"/>
    <cellStyle name="Обычный 4 5 2 3 2 2" xfId="1331"/>
    <cellStyle name="Обычный 4 5 2 3 3" xfId="1332"/>
    <cellStyle name="Обычный 4 5 2 4" xfId="1333"/>
    <cellStyle name="Обычный 4 5 2 4 2" xfId="1334"/>
    <cellStyle name="Обычный 4 5 2 4 2 2" xfId="1335"/>
    <cellStyle name="Обычный 4 5 2 4 3" xfId="1336"/>
    <cellStyle name="Обычный 4 5 2 5" xfId="1337"/>
    <cellStyle name="Обычный 4 5 2 5 2" xfId="1338"/>
    <cellStyle name="Обычный 4 5 2 6" xfId="1339"/>
    <cellStyle name="Обычный 4 5 3" xfId="1340"/>
    <cellStyle name="Обычный 4 5 3 2" xfId="1341"/>
    <cellStyle name="Обычный 4 5 3 2 2" xfId="1342"/>
    <cellStyle name="Обычный 4 5 3 2 2 2" xfId="1343"/>
    <cellStyle name="Обычный 4 5 3 2 3" xfId="1344"/>
    <cellStyle name="Обычный 4 5 3 3" xfId="1345"/>
    <cellStyle name="Обычный 4 5 3 3 2" xfId="1346"/>
    <cellStyle name="Обычный 4 5 3 3 2 2" xfId="1347"/>
    <cellStyle name="Обычный 4 5 3 3 3" xfId="1348"/>
    <cellStyle name="Обычный 4 5 3 4" xfId="1349"/>
    <cellStyle name="Обычный 4 5 3 4 2" xfId="1350"/>
    <cellStyle name="Обычный 4 5 3 4 2 2" xfId="1351"/>
    <cellStyle name="Обычный 4 5 3 4 3" xfId="1352"/>
    <cellStyle name="Обычный 4 5 3 5" xfId="1353"/>
    <cellStyle name="Обычный 4 5 3 5 2" xfId="1354"/>
    <cellStyle name="Обычный 4 5 3 6" xfId="1355"/>
    <cellStyle name="Обычный 4 5 4" xfId="1356"/>
    <cellStyle name="Обычный 4 5 4 2" xfId="1357"/>
    <cellStyle name="Обычный 4 5 4 2 2" xfId="1358"/>
    <cellStyle name="Обычный 4 5 4 2 2 2" xfId="1359"/>
    <cellStyle name="Обычный 4 5 4 2 3" xfId="1360"/>
    <cellStyle name="Обычный 4 5 4 3" xfId="1361"/>
    <cellStyle name="Обычный 4 5 4 3 2" xfId="1362"/>
    <cellStyle name="Обычный 4 5 4 3 2 2" xfId="1363"/>
    <cellStyle name="Обычный 4 5 4 3 3" xfId="1364"/>
    <cellStyle name="Обычный 4 5 4 4" xfId="1365"/>
    <cellStyle name="Обычный 4 5 4 4 2" xfId="1366"/>
    <cellStyle name="Обычный 4 5 4 4 2 2" xfId="1367"/>
    <cellStyle name="Обычный 4 5 4 4 3" xfId="1368"/>
    <cellStyle name="Обычный 4 5 4 5" xfId="1369"/>
    <cellStyle name="Обычный 4 5 4 5 2" xfId="1370"/>
    <cellStyle name="Обычный 4 5 4 6" xfId="1371"/>
    <cellStyle name="Обычный 4 5 5" xfId="1372"/>
    <cellStyle name="Обычный 4 5 5 2" xfId="1373"/>
    <cellStyle name="Обычный 4 5 5 2 2" xfId="1374"/>
    <cellStyle name="Обычный 4 5 5 2 2 2" xfId="1375"/>
    <cellStyle name="Обычный 4 5 5 2 3" xfId="1376"/>
    <cellStyle name="Обычный 4 5 5 3" xfId="1377"/>
    <cellStyle name="Обычный 4 5 5 3 2" xfId="1378"/>
    <cellStyle name="Обычный 4 5 5 3 2 2" xfId="1379"/>
    <cellStyle name="Обычный 4 5 5 3 3" xfId="1380"/>
    <cellStyle name="Обычный 4 5 5 4" xfId="1381"/>
    <cellStyle name="Обычный 4 5 5 4 2" xfId="1382"/>
    <cellStyle name="Обычный 4 5 5 4 2 2" xfId="1383"/>
    <cellStyle name="Обычный 4 5 5 4 3" xfId="1384"/>
    <cellStyle name="Обычный 4 5 5 5" xfId="1385"/>
    <cellStyle name="Обычный 4 5 5 5 2" xfId="1386"/>
    <cellStyle name="Обычный 4 5 5 6" xfId="1387"/>
    <cellStyle name="Обычный 4 5 6" xfId="1388"/>
    <cellStyle name="Обычный 4 5 6 2" xfId="1389"/>
    <cellStyle name="Обычный 4 5 6 2 2" xfId="1390"/>
    <cellStyle name="Обычный 4 5 6 3" xfId="1391"/>
    <cellStyle name="Обычный 4 5 7" xfId="1392"/>
    <cellStyle name="Обычный 4 5 7 2" xfId="1393"/>
    <cellStyle name="Обычный 4 5 7 2 2" xfId="1394"/>
    <cellStyle name="Обычный 4 5 7 3" xfId="1395"/>
    <cellStyle name="Обычный 4 5 8" xfId="1396"/>
    <cellStyle name="Обычный 4 5 8 2" xfId="1397"/>
    <cellStyle name="Обычный 4 5 8 2 2" xfId="1398"/>
    <cellStyle name="Обычный 4 5 8 3" xfId="1399"/>
    <cellStyle name="Обычный 4 5 9" xfId="1400"/>
    <cellStyle name="Обычный 4 5 9 2" xfId="1401"/>
    <cellStyle name="Обычный 4 6" xfId="1402"/>
    <cellStyle name="Обычный 4 6 2" xfId="1403"/>
    <cellStyle name="Обычный 4 6 2 2" xfId="1404"/>
    <cellStyle name="Обычный 4 6 2 2 2" xfId="1405"/>
    <cellStyle name="Обычный 4 6 2 3" xfId="1406"/>
    <cellStyle name="Обычный 4 6 3" xfId="1407"/>
    <cellStyle name="Обычный 4 6 4" xfId="1408"/>
    <cellStyle name="Обычный 4 7" xfId="1409"/>
    <cellStyle name="Обычный 4 7 2" xfId="1410"/>
    <cellStyle name="Обычный 4 7 2 2" xfId="1411"/>
    <cellStyle name="Обычный 4 7 2 2 2" xfId="1412"/>
    <cellStyle name="Обычный 4 7 2 3" xfId="1413"/>
    <cellStyle name="Обычный 4 7 3" xfId="1414"/>
    <cellStyle name="Обычный 4 7 3 2" xfId="1415"/>
    <cellStyle name="Обычный 4 7 3 2 2" xfId="1416"/>
    <cellStyle name="Обычный 4 7 3 3" xfId="1417"/>
    <cellStyle name="Обычный 4 7 4" xfId="1418"/>
    <cellStyle name="Обычный 4 7 4 2" xfId="1419"/>
    <cellStyle name="Обычный 4 7 4 2 2" xfId="1420"/>
    <cellStyle name="Обычный 4 7 4 3" xfId="1421"/>
    <cellStyle name="Обычный 4 7 5" xfId="1422"/>
    <cellStyle name="Обычный 4 7 5 2" xfId="1423"/>
    <cellStyle name="Обычный 4 7 6" xfId="1424"/>
    <cellStyle name="Обычный 4 7 7" xfId="1425"/>
    <cellStyle name="Обычный 4 7 8" xfId="1426"/>
    <cellStyle name="Обычный 4 8" xfId="1427"/>
    <cellStyle name="Обычный 4 8 2" xfId="1428"/>
    <cellStyle name="Обычный 4 8 2 2" xfId="1429"/>
    <cellStyle name="Обычный 4 8 2 2 2" xfId="1430"/>
    <cellStyle name="Обычный 4 8 2 3" xfId="1431"/>
    <cellStyle name="Обычный 4 8 3" xfId="1432"/>
    <cellStyle name="Обычный 4 8 3 2" xfId="1433"/>
    <cellStyle name="Обычный 4 8 3 2 2" xfId="1434"/>
    <cellStyle name="Обычный 4 8 3 3" xfId="1435"/>
    <cellStyle name="Обычный 4 8 4" xfId="1436"/>
    <cellStyle name="Обычный 4 8 4 2" xfId="1437"/>
    <cellStyle name="Обычный 4 8 4 2 2" xfId="1438"/>
    <cellStyle name="Обычный 4 8 4 3" xfId="1439"/>
    <cellStyle name="Обычный 4 8 5" xfId="1440"/>
    <cellStyle name="Обычный 4 8 5 2" xfId="1441"/>
    <cellStyle name="Обычный 4 8 6" xfId="1442"/>
    <cellStyle name="Обычный 4 9" xfId="1443"/>
    <cellStyle name="Обычный 4 9 2" xfId="1444"/>
    <cellStyle name="Обычный 4 9 2 2" xfId="1445"/>
    <cellStyle name="Обычный 4 9 2 2 2" xfId="1446"/>
    <cellStyle name="Обычный 4 9 2 3" xfId="1447"/>
    <cellStyle name="Обычный 4 9 3" xfId="1448"/>
    <cellStyle name="Обычный 4 9 3 2" xfId="1449"/>
    <cellStyle name="Обычный 4 9 3 2 2" xfId="1450"/>
    <cellStyle name="Обычный 4 9 3 3" xfId="1451"/>
    <cellStyle name="Обычный 4 9 4" xfId="1452"/>
    <cellStyle name="Обычный 4 9 4 2" xfId="1453"/>
    <cellStyle name="Обычный 4 9 4 2 2" xfId="1454"/>
    <cellStyle name="Обычный 4 9 4 3" xfId="1455"/>
    <cellStyle name="Обычный 4 9 5" xfId="1456"/>
    <cellStyle name="Обычный 4 9 5 2" xfId="1457"/>
    <cellStyle name="Обычный 4 9 6" xfId="1458"/>
    <cellStyle name="Обычный 5" xfId="1459"/>
    <cellStyle name="Обычный 5 2" xfId="1460"/>
    <cellStyle name="Обычный 6" xfId="1461"/>
    <cellStyle name="Обычный 6 10" xfId="1462"/>
    <cellStyle name="Обычный 6 10 2" xfId="1463"/>
    <cellStyle name="Обычный 6 10 2 2" xfId="1464"/>
    <cellStyle name="Обычный 6 10 2 2 2" xfId="1465"/>
    <cellStyle name="Обычный 6 10 2 3" xfId="1466"/>
    <cellStyle name="Обычный 6 10 3" xfId="1467"/>
    <cellStyle name="Обычный 6 10 3 2" xfId="1468"/>
    <cellStyle name="Обычный 6 10 3 2 2" xfId="1469"/>
    <cellStyle name="Обычный 6 10 3 3" xfId="1470"/>
    <cellStyle name="Обычный 6 10 4" xfId="1471"/>
    <cellStyle name="Обычный 6 10 4 2" xfId="1472"/>
    <cellStyle name="Обычный 6 10 4 2 2" xfId="1473"/>
    <cellStyle name="Обычный 6 10 4 3" xfId="1474"/>
    <cellStyle name="Обычный 6 10 5" xfId="1475"/>
    <cellStyle name="Обычный 6 10 5 2" xfId="1476"/>
    <cellStyle name="Обычный 6 10 6" xfId="1477"/>
    <cellStyle name="Обычный 6 11" xfId="1478"/>
    <cellStyle name="Обычный 6 11 2" xfId="1479"/>
    <cellStyle name="Обычный 6 11 2 2" xfId="1480"/>
    <cellStyle name="Обычный 6 11 3" xfId="1481"/>
    <cellStyle name="Обычный 6 12" xfId="1482"/>
    <cellStyle name="Обычный 6 12 2" xfId="1483"/>
    <cellStyle name="Обычный 6 12 2 2" xfId="1484"/>
    <cellStyle name="Обычный 6 12 3" xfId="1485"/>
    <cellStyle name="Обычный 6 13" xfId="1486"/>
    <cellStyle name="Обычный 6 13 2" xfId="1487"/>
    <cellStyle name="Обычный 6 13 2 2" xfId="1488"/>
    <cellStyle name="Обычный 6 13 3" xfId="1489"/>
    <cellStyle name="Обычный 6 14" xfId="1490"/>
    <cellStyle name="Обычный 6 14 2" xfId="1491"/>
    <cellStyle name="Обычный 6 15" xfId="1492"/>
    <cellStyle name="Обычный 6 16" xfId="1493"/>
    <cellStyle name="Обычный 6 17" xfId="1494"/>
    <cellStyle name="Обычный 6 2" xfId="1495"/>
    <cellStyle name="Обычный 6 2 10" xfId="1496"/>
    <cellStyle name="Обычный 6 2 11" xfId="1497"/>
    <cellStyle name="Обычный 6 2 12" xfId="1498"/>
    <cellStyle name="Обычный 6 2 2" xfId="1499"/>
    <cellStyle name="Обычный 6 2 2 2" xfId="1500"/>
    <cellStyle name="Обычный 6 2 2 2 2" xfId="1501"/>
    <cellStyle name="Обычный 6 2 2 2 2 2" xfId="1502"/>
    <cellStyle name="Обычный 6 2 2 2 3" xfId="1503"/>
    <cellStyle name="Обычный 6 2 2 3" xfId="1504"/>
    <cellStyle name="Обычный 6 2 2 3 2" xfId="1505"/>
    <cellStyle name="Обычный 6 2 2 3 2 2" xfId="1506"/>
    <cellStyle name="Обычный 6 2 2 3 3" xfId="1507"/>
    <cellStyle name="Обычный 6 2 2 4" xfId="1508"/>
    <cellStyle name="Обычный 6 2 2 4 2" xfId="1509"/>
    <cellStyle name="Обычный 6 2 2 4 2 2" xfId="1510"/>
    <cellStyle name="Обычный 6 2 2 4 3" xfId="1511"/>
    <cellStyle name="Обычный 6 2 2 5" xfId="1512"/>
    <cellStyle name="Обычный 6 2 2 5 2" xfId="1513"/>
    <cellStyle name="Обычный 6 2 2 6" xfId="1514"/>
    <cellStyle name="Обычный 6 2 3" xfId="1515"/>
    <cellStyle name="Обычный 6 2 3 2" xfId="1516"/>
    <cellStyle name="Обычный 6 2 3 2 2" xfId="1517"/>
    <cellStyle name="Обычный 6 2 3 2 2 2" xfId="1518"/>
    <cellStyle name="Обычный 6 2 3 2 3" xfId="1519"/>
    <cellStyle name="Обычный 6 2 3 3" xfId="1520"/>
    <cellStyle name="Обычный 6 2 3 3 2" xfId="1521"/>
    <cellStyle name="Обычный 6 2 3 3 2 2" xfId="1522"/>
    <cellStyle name="Обычный 6 2 3 3 3" xfId="1523"/>
    <cellStyle name="Обычный 6 2 3 4" xfId="1524"/>
    <cellStyle name="Обычный 6 2 3 4 2" xfId="1525"/>
    <cellStyle name="Обычный 6 2 3 4 2 2" xfId="1526"/>
    <cellStyle name="Обычный 6 2 3 4 3" xfId="1527"/>
    <cellStyle name="Обычный 6 2 3 5" xfId="1528"/>
    <cellStyle name="Обычный 6 2 3 5 2" xfId="1529"/>
    <cellStyle name="Обычный 6 2 3 6" xfId="1530"/>
    <cellStyle name="Обычный 6 2 4" xfId="1531"/>
    <cellStyle name="Обычный 6 2 4 2" xfId="1532"/>
    <cellStyle name="Обычный 6 2 4 2 2" xfId="1533"/>
    <cellStyle name="Обычный 6 2 4 2 2 2" xfId="1534"/>
    <cellStyle name="Обычный 6 2 4 2 3" xfId="1535"/>
    <cellStyle name="Обычный 6 2 4 3" xfId="1536"/>
    <cellStyle name="Обычный 6 2 4 3 2" xfId="1537"/>
    <cellStyle name="Обычный 6 2 4 3 2 2" xfId="1538"/>
    <cellStyle name="Обычный 6 2 4 3 3" xfId="1539"/>
    <cellStyle name="Обычный 6 2 4 4" xfId="1540"/>
    <cellStyle name="Обычный 6 2 4 4 2" xfId="1541"/>
    <cellStyle name="Обычный 6 2 4 4 2 2" xfId="1542"/>
    <cellStyle name="Обычный 6 2 4 4 3" xfId="1543"/>
    <cellStyle name="Обычный 6 2 4 5" xfId="1544"/>
    <cellStyle name="Обычный 6 2 4 5 2" xfId="1545"/>
    <cellStyle name="Обычный 6 2 4 6" xfId="1546"/>
    <cellStyle name="Обычный 6 2 5" xfId="1547"/>
    <cellStyle name="Обычный 6 2 5 2" xfId="1548"/>
    <cellStyle name="Обычный 6 2 5 2 2" xfId="1549"/>
    <cellStyle name="Обычный 6 2 5 2 2 2" xfId="1550"/>
    <cellStyle name="Обычный 6 2 5 2 3" xfId="1551"/>
    <cellStyle name="Обычный 6 2 5 3" xfId="1552"/>
    <cellStyle name="Обычный 6 2 5 3 2" xfId="1553"/>
    <cellStyle name="Обычный 6 2 5 3 2 2" xfId="1554"/>
    <cellStyle name="Обычный 6 2 5 3 3" xfId="1555"/>
    <cellStyle name="Обычный 6 2 5 4" xfId="1556"/>
    <cellStyle name="Обычный 6 2 5 4 2" xfId="1557"/>
    <cellStyle name="Обычный 6 2 5 4 2 2" xfId="1558"/>
    <cellStyle name="Обычный 6 2 5 4 3" xfId="1559"/>
    <cellStyle name="Обычный 6 2 5 5" xfId="1560"/>
    <cellStyle name="Обычный 6 2 5 5 2" xfId="1561"/>
    <cellStyle name="Обычный 6 2 5 6" xfId="1562"/>
    <cellStyle name="Обычный 6 2 6" xfId="1563"/>
    <cellStyle name="Обычный 6 2 6 2" xfId="1564"/>
    <cellStyle name="Обычный 6 2 6 2 2" xfId="1565"/>
    <cellStyle name="Обычный 6 2 6 3" xfId="1566"/>
    <cellStyle name="Обычный 6 2 7" xfId="1567"/>
    <cellStyle name="Обычный 6 2 7 2" xfId="1568"/>
    <cellStyle name="Обычный 6 2 7 2 2" xfId="1569"/>
    <cellStyle name="Обычный 6 2 7 3" xfId="1570"/>
    <cellStyle name="Обычный 6 2 8" xfId="1571"/>
    <cellStyle name="Обычный 6 2 8 2" xfId="1572"/>
    <cellStyle name="Обычный 6 2 8 2 2" xfId="1573"/>
    <cellStyle name="Обычный 6 2 8 3" xfId="1574"/>
    <cellStyle name="Обычный 6 2 9" xfId="1575"/>
    <cellStyle name="Обычный 6 2 9 2" xfId="1576"/>
    <cellStyle name="Обычный 6 3" xfId="1577"/>
    <cellStyle name="Обычный 6 3 10" xfId="1578"/>
    <cellStyle name="Обычный 6 3 11" xfId="1579"/>
    <cellStyle name="Обычный 6 3 12" xfId="1580"/>
    <cellStyle name="Обычный 6 3 2" xfId="1581"/>
    <cellStyle name="Обычный 6 3 2 2" xfId="1582"/>
    <cellStyle name="Обычный 6 3 2 2 2" xfId="1583"/>
    <cellStyle name="Обычный 6 3 2 2 2 2" xfId="1584"/>
    <cellStyle name="Обычный 6 3 2 2 3" xfId="1585"/>
    <cellStyle name="Обычный 6 3 2 3" xfId="1586"/>
    <cellStyle name="Обычный 6 3 2 3 2" xfId="1587"/>
    <cellStyle name="Обычный 6 3 2 3 2 2" xfId="1588"/>
    <cellStyle name="Обычный 6 3 2 3 3" xfId="1589"/>
    <cellStyle name="Обычный 6 3 2 4" xfId="1590"/>
    <cellStyle name="Обычный 6 3 2 4 2" xfId="1591"/>
    <cellStyle name="Обычный 6 3 2 4 2 2" xfId="1592"/>
    <cellStyle name="Обычный 6 3 2 4 3" xfId="1593"/>
    <cellStyle name="Обычный 6 3 2 5" xfId="1594"/>
    <cellStyle name="Обычный 6 3 2 5 2" xfId="1595"/>
    <cellStyle name="Обычный 6 3 2 6" xfId="1596"/>
    <cellStyle name="Обычный 6 3 3" xfId="1597"/>
    <cellStyle name="Обычный 6 3 3 2" xfId="1598"/>
    <cellStyle name="Обычный 6 3 3 2 2" xfId="1599"/>
    <cellStyle name="Обычный 6 3 3 2 2 2" xfId="1600"/>
    <cellStyle name="Обычный 6 3 3 2 3" xfId="1601"/>
    <cellStyle name="Обычный 6 3 3 3" xfId="1602"/>
    <cellStyle name="Обычный 6 3 3 3 2" xfId="1603"/>
    <cellStyle name="Обычный 6 3 3 3 2 2" xfId="1604"/>
    <cellStyle name="Обычный 6 3 3 3 3" xfId="1605"/>
    <cellStyle name="Обычный 6 3 3 4" xfId="1606"/>
    <cellStyle name="Обычный 6 3 3 4 2" xfId="1607"/>
    <cellStyle name="Обычный 6 3 3 4 2 2" xfId="1608"/>
    <cellStyle name="Обычный 6 3 3 4 3" xfId="1609"/>
    <cellStyle name="Обычный 6 3 3 5" xfId="1610"/>
    <cellStyle name="Обычный 6 3 3 5 2" xfId="1611"/>
    <cellStyle name="Обычный 6 3 3 6" xfId="1612"/>
    <cellStyle name="Обычный 6 3 4" xfId="1613"/>
    <cellStyle name="Обычный 6 3 4 2" xfId="1614"/>
    <cellStyle name="Обычный 6 3 4 2 2" xfId="1615"/>
    <cellStyle name="Обычный 6 3 4 2 2 2" xfId="1616"/>
    <cellStyle name="Обычный 6 3 4 2 3" xfId="1617"/>
    <cellStyle name="Обычный 6 3 4 3" xfId="1618"/>
    <cellStyle name="Обычный 6 3 4 3 2" xfId="1619"/>
    <cellStyle name="Обычный 6 3 4 3 2 2" xfId="1620"/>
    <cellStyle name="Обычный 6 3 4 3 3" xfId="1621"/>
    <cellStyle name="Обычный 6 3 4 4" xfId="1622"/>
    <cellStyle name="Обычный 6 3 4 4 2" xfId="1623"/>
    <cellStyle name="Обычный 6 3 4 4 2 2" xfId="1624"/>
    <cellStyle name="Обычный 6 3 4 4 3" xfId="1625"/>
    <cellStyle name="Обычный 6 3 4 5" xfId="1626"/>
    <cellStyle name="Обычный 6 3 4 5 2" xfId="1627"/>
    <cellStyle name="Обычный 6 3 4 6" xfId="1628"/>
    <cellStyle name="Обычный 6 3 5" xfId="1629"/>
    <cellStyle name="Обычный 6 3 5 2" xfId="1630"/>
    <cellStyle name="Обычный 6 3 5 2 2" xfId="1631"/>
    <cellStyle name="Обычный 6 3 5 2 2 2" xfId="1632"/>
    <cellStyle name="Обычный 6 3 5 2 3" xfId="1633"/>
    <cellStyle name="Обычный 6 3 5 3" xfId="1634"/>
    <cellStyle name="Обычный 6 3 5 3 2" xfId="1635"/>
    <cellStyle name="Обычный 6 3 5 3 2 2" xfId="1636"/>
    <cellStyle name="Обычный 6 3 5 3 3" xfId="1637"/>
    <cellStyle name="Обычный 6 3 5 4" xfId="1638"/>
    <cellStyle name="Обычный 6 3 5 4 2" xfId="1639"/>
    <cellStyle name="Обычный 6 3 5 4 2 2" xfId="1640"/>
    <cellStyle name="Обычный 6 3 5 4 3" xfId="1641"/>
    <cellStyle name="Обычный 6 3 5 5" xfId="1642"/>
    <cellStyle name="Обычный 6 3 5 5 2" xfId="1643"/>
    <cellStyle name="Обычный 6 3 5 6" xfId="1644"/>
    <cellStyle name="Обычный 6 3 6" xfId="1645"/>
    <cellStyle name="Обычный 6 3 6 2" xfId="1646"/>
    <cellStyle name="Обычный 6 3 6 2 2" xfId="1647"/>
    <cellStyle name="Обычный 6 3 6 3" xfId="1648"/>
    <cellStyle name="Обычный 6 3 7" xfId="1649"/>
    <cellStyle name="Обычный 6 3 7 2" xfId="1650"/>
    <cellStyle name="Обычный 6 3 7 2 2" xfId="1651"/>
    <cellStyle name="Обычный 6 3 7 3" xfId="1652"/>
    <cellStyle name="Обычный 6 3 8" xfId="1653"/>
    <cellStyle name="Обычный 6 3 8 2" xfId="1654"/>
    <cellStyle name="Обычный 6 3 8 2 2" xfId="1655"/>
    <cellStyle name="Обычный 6 3 8 3" xfId="1656"/>
    <cellStyle name="Обычный 6 3 9" xfId="1657"/>
    <cellStyle name="Обычный 6 3 9 2" xfId="1658"/>
    <cellStyle name="Обычный 6 4" xfId="1659"/>
    <cellStyle name="Обычный 6 4 2" xfId="1660"/>
    <cellStyle name="Обычный 6 4 3" xfId="1661"/>
    <cellStyle name="Обычный 6 5" xfId="1662"/>
    <cellStyle name="Обычный 6 5 10" xfId="1663"/>
    <cellStyle name="Обычный 6 5 11" xfId="1664"/>
    <cellStyle name="Обычный 6 5 12" xfId="1665"/>
    <cellStyle name="Обычный 6 5 2" xfId="1666"/>
    <cellStyle name="Обычный 6 5 2 2" xfId="1667"/>
    <cellStyle name="Обычный 6 5 2 2 2" xfId="1668"/>
    <cellStyle name="Обычный 6 5 2 2 2 2" xfId="1669"/>
    <cellStyle name="Обычный 6 5 2 2 3" xfId="1670"/>
    <cellStyle name="Обычный 6 5 2 3" xfId="1671"/>
    <cellStyle name="Обычный 6 5 2 3 2" xfId="1672"/>
    <cellStyle name="Обычный 6 5 2 3 2 2" xfId="1673"/>
    <cellStyle name="Обычный 6 5 2 3 3" xfId="1674"/>
    <cellStyle name="Обычный 6 5 2 4" xfId="1675"/>
    <cellStyle name="Обычный 6 5 2 4 2" xfId="1676"/>
    <cellStyle name="Обычный 6 5 2 4 2 2" xfId="1677"/>
    <cellStyle name="Обычный 6 5 2 4 3" xfId="1678"/>
    <cellStyle name="Обычный 6 5 2 5" xfId="1679"/>
    <cellStyle name="Обычный 6 5 2 5 2" xfId="1680"/>
    <cellStyle name="Обычный 6 5 2 6" xfId="1681"/>
    <cellStyle name="Обычный 6 5 3" xfId="1682"/>
    <cellStyle name="Обычный 6 5 3 2" xfId="1683"/>
    <cellStyle name="Обычный 6 5 3 2 2" xfId="1684"/>
    <cellStyle name="Обычный 6 5 3 2 2 2" xfId="1685"/>
    <cellStyle name="Обычный 6 5 3 2 3" xfId="1686"/>
    <cellStyle name="Обычный 6 5 3 3" xfId="1687"/>
    <cellStyle name="Обычный 6 5 3 3 2" xfId="1688"/>
    <cellStyle name="Обычный 6 5 3 3 2 2" xfId="1689"/>
    <cellStyle name="Обычный 6 5 3 3 3" xfId="1690"/>
    <cellStyle name="Обычный 6 5 3 4" xfId="1691"/>
    <cellStyle name="Обычный 6 5 3 4 2" xfId="1692"/>
    <cellStyle name="Обычный 6 5 3 4 2 2" xfId="1693"/>
    <cellStyle name="Обычный 6 5 3 4 3" xfId="1694"/>
    <cellStyle name="Обычный 6 5 3 5" xfId="1695"/>
    <cellStyle name="Обычный 6 5 3 5 2" xfId="1696"/>
    <cellStyle name="Обычный 6 5 3 6" xfId="1697"/>
    <cellStyle name="Обычный 6 5 4" xfId="1698"/>
    <cellStyle name="Обычный 6 5 4 2" xfId="1699"/>
    <cellStyle name="Обычный 6 5 4 2 2" xfId="1700"/>
    <cellStyle name="Обычный 6 5 4 2 2 2" xfId="1701"/>
    <cellStyle name="Обычный 6 5 4 2 3" xfId="1702"/>
    <cellStyle name="Обычный 6 5 4 3" xfId="1703"/>
    <cellStyle name="Обычный 6 5 4 3 2" xfId="1704"/>
    <cellStyle name="Обычный 6 5 4 3 2 2" xfId="1705"/>
    <cellStyle name="Обычный 6 5 4 3 3" xfId="1706"/>
    <cellStyle name="Обычный 6 5 4 4" xfId="1707"/>
    <cellStyle name="Обычный 6 5 4 4 2" xfId="1708"/>
    <cellStyle name="Обычный 6 5 4 4 2 2" xfId="1709"/>
    <cellStyle name="Обычный 6 5 4 4 3" xfId="1710"/>
    <cellStyle name="Обычный 6 5 4 5" xfId="1711"/>
    <cellStyle name="Обычный 6 5 4 5 2" xfId="1712"/>
    <cellStyle name="Обычный 6 5 4 6" xfId="1713"/>
    <cellStyle name="Обычный 6 5 5" xfId="1714"/>
    <cellStyle name="Обычный 6 5 5 2" xfId="1715"/>
    <cellStyle name="Обычный 6 5 5 2 2" xfId="1716"/>
    <cellStyle name="Обычный 6 5 5 2 2 2" xfId="1717"/>
    <cellStyle name="Обычный 6 5 5 2 3" xfId="1718"/>
    <cellStyle name="Обычный 6 5 5 3" xfId="1719"/>
    <cellStyle name="Обычный 6 5 5 3 2" xfId="1720"/>
    <cellStyle name="Обычный 6 5 5 3 2 2" xfId="1721"/>
    <cellStyle name="Обычный 6 5 5 3 3" xfId="1722"/>
    <cellStyle name="Обычный 6 5 5 4" xfId="1723"/>
    <cellStyle name="Обычный 6 5 5 4 2" xfId="1724"/>
    <cellStyle name="Обычный 6 5 5 4 2 2" xfId="1725"/>
    <cellStyle name="Обычный 6 5 5 4 3" xfId="1726"/>
    <cellStyle name="Обычный 6 5 5 5" xfId="1727"/>
    <cellStyle name="Обычный 6 5 5 5 2" xfId="1728"/>
    <cellStyle name="Обычный 6 5 5 6" xfId="1729"/>
    <cellStyle name="Обычный 6 5 6" xfId="1730"/>
    <cellStyle name="Обычный 6 5 6 2" xfId="1731"/>
    <cellStyle name="Обычный 6 5 6 2 2" xfId="1732"/>
    <cellStyle name="Обычный 6 5 6 3" xfId="1733"/>
    <cellStyle name="Обычный 6 5 7" xfId="1734"/>
    <cellStyle name="Обычный 6 5 7 2" xfId="1735"/>
    <cellStyle name="Обычный 6 5 7 2 2" xfId="1736"/>
    <cellStyle name="Обычный 6 5 7 3" xfId="1737"/>
    <cellStyle name="Обычный 6 5 8" xfId="1738"/>
    <cellStyle name="Обычный 6 5 8 2" xfId="1739"/>
    <cellStyle name="Обычный 6 5 8 2 2" xfId="1740"/>
    <cellStyle name="Обычный 6 5 8 3" xfId="1741"/>
    <cellStyle name="Обычный 6 5 9" xfId="1742"/>
    <cellStyle name="Обычный 6 5 9 2" xfId="1743"/>
    <cellStyle name="Обычный 6 6" xfId="1744"/>
    <cellStyle name="Обычный 6 6 2" xfId="1745"/>
    <cellStyle name="Обычный 6 6 2 2" xfId="1746"/>
    <cellStyle name="Обычный 6 6 2 2 2" xfId="1747"/>
    <cellStyle name="Обычный 6 6 2 3" xfId="1748"/>
    <cellStyle name="Обычный 6 6 3" xfId="1749"/>
    <cellStyle name="Обычный 6 6 4" xfId="1750"/>
    <cellStyle name="Обычный 6 7" xfId="1751"/>
    <cellStyle name="Обычный 6 7 2" xfId="1752"/>
    <cellStyle name="Обычный 6 7 2 2" xfId="1753"/>
    <cellStyle name="Обычный 6 7 2 2 2" xfId="1754"/>
    <cellStyle name="Обычный 6 7 2 3" xfId="1755"/>
    <cellStyle name="Обычный 6 7 3" xfId="1756"/>
    <cellStyle name="Обычный 6 7 3 2" xfId="1757"/>
    <cellStyle name="Обычный 6 7 3 2 2" xfId="1758"/>
    <cellStyle name="Обычный 6 7 3 3" xfId="1759"/>
    <cellStyle name="Обычный 6 7 4" xfId="1760"/>
    <cellStyle name="Обычный 6 7 4 2" xfId="1761"/>
    <cellStyle name="Обычный 6 7 4 2 2" xfId="1762"/>
    <cellStyle name="Обычный 6 7 4 3" xfId="1763"/>
    <cellStyle name="Обычный 6 7 5" xfId="1764"/>
    <cellStyle name="Обычный 6 7 5 2" xfId="1765"/>
    <cellStyle name="Обычный 6 7 6" xfId="1766"/>
    <cellStyle name="Обычный 6 7 7" xfId="1767"/>
    <cellStyle name="Обычный 6 7 8" xfId="1768"/>
    <cellStyle name="Обычный 6 8" xfId="1769"/>
    <cellStyle name="Обычный 6 8 2" xfId="1770"/>
    <cellStyle name="Обычный 6 8 2 2" xfId="1771"/>
    <cellStyle name="Обычный 6 8 2 2 2" xfId="1772"/>
    <cellStyle name="Обычный 6 8 2 3" xfId="1773"/>
    <cellStyle name="Обычный 6 8 3" xfId="1774"/>
    <cellStyle name="Обычный 6 8 3 2" xfId="1775"/>
    <cellStyle name="Обычный 6 8 3 2 2" xfId="1776"/>
    <cellStyle name="Обычный 6 8 3 3" xfId="1777"/>
    <cellStyle name="Обычный 6 8 4" xfId="1778"/>
    <cellStyle name="Обычный 6 8 4 2" xfId="1779"/>
    <cellStyle name="Обычный 6 8 4 2 2" xfId="1780"/>
    <cellStyle name="Обычный 6 8 4 3" xfId="1781"/>
    <cellStyle name="Обычный 6 8 5" xfId="1782"/>
    <cellStyle name="Обычный 6 8 5 2" xfId="1783"/>
    <cellStyle name="Обычный 6 8 6" xfId="1784"/>
    <cellStyle name="Обычный 6 9" xfId="1785"/>
    <cellStyle name="Обычный 6 9 2" xfId="1786"/>
    <cellStyle name="Обычный 6 9 2 2" xfId="1787"/>
    <cellStyle name="Обычный 6 9 2 2 2" xfId="1788"/>
    <cellStyle name="Обычный 6 9 2 3" xfId="1789"/>
    <cellStyle name="Обычный 6 9 3" xfId="1790"/>
    <cellStyle name="Обычный 6 9 3 2" xfId="1791"/>
    <cellStyle name="Обычный 6 9 3 2 2" xfId="1792"/>
    <cellStyle name="Обычный 6 9 3 3" xfId="1793"/>
    <cellStyle name="Обычный 6 9 4" xfId="1794"/>
    <cellStyle name="Обычный 6 9 4 2" xfId="1795"/>
    <cellStyle name="Обычный 6 9 4 2 2" xfId="1796"/>
    <cellStyle name="Обычный 6 9 4 3" xfId="1797"/>
    <cellStyle name="Обычный 6 9 5" xfId="1798"/>
    <cellStyle name="Обычный 6 9 5 2" xfId="1799"/>
    <cellStyle name="Обычный 6 9 6" xfId="1800"/>
    <cellStyle name="Обычный 7" xfId="1801"/>
    <cellStyle name="Обычный 7 10" xfId="1802"/>
    <cellStyle name="Обычный 7 10 2" xfId="1803"/>
    <cellStyle name="Обычный 7 10 2 2" xfId="1804"/>
    <cellStyle name="Обычный 7 10 3" xfId="1805"/>
    <cellStyle name="Обычный 7 11" xfId="1806"/>
    <cellStyle name="Обычный 7 11 2" xfId="1807"/>
    <cellStyle name="Обычный 7 11 2 2" xfId="1808"/>
    <cellStyle name="Обычный 7 11 3" xfId="1809"/>
    <cellStyle name="Обычный 7 12" xfId="1810"/>
    <cellStyle name="Обычный 7 12 2" xfId="1811"/>
    <cellStyle name="Обычный 7 12 2 2" xfId="1812"/>
    <cellStyle name="Обычный 7 12 3" xfId="1813"/>
    <cellStyle name="Обычный 7 13" xfId="1814"/>
    <cellStyle name="Обычный 7 13 2" xfId="1815"/>
    <cellStyle name="Обычный 7 14" xfId="1816"/>
    <cellStyle name="Обычный 7 15" xfId="1817"/>
    <cellStyle name="Обычный 7 16" xfId="1818"/>
    <cellStyle name="Обычный 7 2" xfId="1819"/>
    <cellStyle name="Обычный 7 2 10" xfId="1820"/>
    <cellStyle name="Обычный 7 2 11" xfId="1821"/>
    <cellStyle name="Обычный 7 2 12" xfId="1822"/>
    <cellStyle name="Обычный 7 2 2" xfId="1823"/>
    <cellStyle name="Обычный 7 2 2 2" xfId="1824"/>
    <cellStyle name="Обычный 7 2 2 2 2" xfId="1825"/>
    <cellStyle name="Обычный 7 2 2 2 2 2" xfId="1826"/>
    <cellStyle name="Обычный 7 2 2 2 3" xfId="1827"/>
    <cellStyle name="Обычный 7 2 2 3" xfId="1828"/>
    <cellStyle name="Обычный 7 2 2 3 2" xfId="1829"/>
    <cellStyle name="Обычный 7 2 2 3 2 2" xfId="1830"/>
    <cellStyle name="Обычный 7 2 2 3 3" xfId="1831"/>
    <cellStyle name="Обычный 7 2 2 4" xfId="1832"/>
    <cellStyle name="Обычный 7 2 2 4 2" xfId="1833"/>
    <cellStyle name="Обычный 7 2 2 4 2 2" xfId="1834"/>
    <cellStyle name="Обычный 7 2 2 4 3" xfId="1835"/>
    <cellStyle name="Обычный 7 2 2 5" xfId="1836"/>
    <cellStyle name="Обычный 7 2 2 5 2" xfId="1837"/>
    <cellStyle name="Обычный 7 2 2 6" xfId="1838"/>
    <cellStyle name="Обычный 7 2 3" xfId="1839"/>
    <cellStyle name="Обычный 7 2 3 2" xfId="1840"/>
    <cellStyle name="Обычный 7 2 3 2 2" xfId="1841"/>
    <cellStyle name="Обычный 7 2 3 2 2 2" xfId="1842"/>
    <cellStyle name="Обычный 7 2 3 2 3" xfId="1843"/>
    <cellStyle name="Обычный 7 2 3 3" xfId="1844"/>
    <cellStyle name="Обычный 7 2 3 3 2" xfId="1845"/>
    <cellStyle name="Обычный 7 2 3 3 2 2" xfId="1846"/>
    <cellStyle name="Обычный 7 2 3 3 3" xfId="1847"/>
    <cellStyle name="Обычный 7 2 3 4" xfId="1848"/>
    <cellStyle name="Обычный 7 2 3 4 2" xfId="1849"/>
    <cellStyle name="Обычный 7 2 3 4 2 2" xfId="1850"/>
    <cellStyle name="Обычный 7 2 3 4 3" xfId="1851"/>
    <cellStyle name="Обычный 7 2 3 5" xfId="1852"/>
    <cellStyle name="Обычный 7 2 3 5 2" xfId="1853"/>
    <cellStyle name="Обычный 7 2 3 6" xfId="1854"/>
    <cellStyle name="Обычный 7 2 4" xfId="1855"/>
    <cellStyle name="Обычный 7 2 4 2" xfId="1856"/>
    <cellStyle name="Обычный 7 2 4 2 2" xfId="1857"/>
    <cellStyle name="Обычный 7 2 4 2 2 2" xfId="1858"/>
    <cellStyle name="Обычный 7 2 4 2 3" xfId="1859"/>
    <cellStyle name="Обычный 7 2 4 3" xfId="1860"/>
    <cellStyle name="Обычный 7 2 4 3 2" xfId="1861"/>
    <cellStyle name="Обычный 7 2 4 3 2 2" xfId="1862"/>
    <cellStyle name="Обычный 7 2 4 3 3" xfId="1863"/>
    <cellStyle name="Обычный 7 2 4 4" xfId="1864"/>
    <cellStyle name="Обычный 7 2 4 4 2" xfId="1865"/>
    <cellStyle name="Обычный 7 2 4 4 2 2" xfId="1866"/>
    <cellStyle name="Обычный 7 2 4 4 3" xfId="1867"/>
    <cellStyle name="Обычный 7 2 4 5" xfId="1868"/>
    <cellStyle name="Обычный 7 2 4 5 2" xfId="1869"/>
    <cellStyle name="Обычный 7 2 4 6" xfId="1870"/>
    <cellStyle name="Обычный 7 2 5" xfId="1871"/>
    <cellStyle name="Обычный 7 2 5 2" xfId="1872"/>
    <cellStyle name="Обычный 7 2 5 2 2" xfId="1873"/>
    <cellStyle name="Обычный 7 2 5 2 2 2" xfId="1874"/>
    <cellStyle name="Обычный 7 2 5 2 3" xfId="1875"/>
    <cellStyle name="Обычный 7 2 5 3" xfId="1876"/>
    <cellStyle name="Обычный 7 2 5 3 2" xfId="1877"/>
    <cellStyle name="Обычный 7 2 5 3 2 2" xfId="1878"/>
    <cellStyle name="Обычный 7 2 5 3 3" xfId="1879"/>
    <cellStyle name="Обычный 7 2 5 4" xfId="1880"/>
    <cellStyle name="Обычный 7 2 5 4 2" xfId="1881"/>
    <cellStyle name="Обычный 7 2 5 4 2 2" xfId="1882"/>
    <cellStyle name="Обычный 7 2 5 4 3" xfId="1883"/>
    <cellStyle name="Обычный 7 2 5 5" xfId="1884"/>
    <cellStyle name="Обычный 7 2 5 5 2" xfId="1885"/>
    <cellStyle name="Обычный 7 2 5 6" xfId="1886"/>
    <cellStyle name="Обычный 7 2 6" xfId="1887"/>
    <cellStyle name="Обычный 7 2 6 2" xfId="1888"/>
    <cellStyle name="Обычный 7 2 6 2 2" xfId="1889"/>
    <cellStyle name="Обычный 7 2 6 3" xfId="1890"/>
    <cellStyle name="Обычный 7 2 7" xfId="1891"/>
    <cellStyle name="Обычный 7 2 7 2" xfId="1892"/>
    <cellStyle name="Обычный 7 2 7 2 2" xfId="1893"/>
    <cellStyle name="Обычный 7 2 7 3" xfId="1894"/>
    <cellStyle name="Обычный 7 2 8" xfId="1895"/>
    <cellStyle name="Обычный 7 2 8 2" xfId="1896"/>
    <cellStyle name="Обычный 7 2 8 2 2" xfId="1897"/>
    <cellStyle name="Обычный 7 2 8 3" xfId="1898"/>
    <cellStyle name="Обычный 7 2 9" xfId="1899"/>
    <cellStyle name="Обычный 7 2 9 2" xfId="1900"/>
    <cellStyle name="Обычный 7 3" xfId="1901"/>
    <cellStyle name="Обычный 7 3 10" xfId="1902"/>
    <cellStyle name="Обычный 7 3 11" xfId="1903"/>
    <cellStyle name="Обычный 7 3 12" xfId="1904"/>
    <cellStyle name="Обычный 7 3 2" xfId="1905"/>
    <cellStyle name="Обычный 7 3 2 2" xfId="1906"/>
    <cellStyle name="Обычный 7 3 2 2 2" xfId="1907"/>
    <cellStyle name="Обычный 7 3 2 2 2 2" xfId="1908"/>
    <cellStyle name="Обычный 7 3 2 2 3" xfId="1909"/>
    <cellStyle name="Обычный 7 3 2 3" xfId="1910"/>
    <cellStyle name="Обычный 7 3 2 3 2" xfId="1911"/>
    <cellStyle name="Обычный 7 3 2 3 2 2" xfId="1912"/>
    <cellStyle name="Обычный 7 3 2 3 3" xfId="1913"/>
    <cellStyle name="Обычный 7 3 2 4" xfId="1914"/>
    <cellStyle name="Обычный 7 3 2 4 2" xfId="1915"/>
    <cellStyle name="Обычный 7 3 2 4 2 2" xfId="1916"/>
    <cellStyle name="Обычный 7 3 2 4 3" xfId="1917"/>
    <cellStyle name="Обычный 7 3 2 5" xfId="1918"/>
    <cellStyle name="Обычный 7 3 2 5 2" xfId="1919"/>
    <cellStyle name="Обычный 7 3 2 6" xfId="1920"/>
    <cellStyle name="Обычный 7 3 3" xfId="1921"/>
    <cellStyle name="Обычный 7 3 3 2" xfId="1922"/>
    <cellStyle name="Обычный 7 3 3 2 2" xfId="1923"/>
    <cellStyle name="Обычный 7 3 3 2 2 2" xfId="1924"/>
    <cellStyle name="Обычный 7 3 3 2 3" xfId="1925"/>
    <cellStyle name="Обычный 7 3 3 3" xfId="1926"/>
    <cellStyle name="Обычный 7 3 3 3 2" xfId="1927"/>
    <cellStyle name="Обычный 7 3 3 3 2 2" xfId="1928"/>
    <cellStyle name="Обычный 7 3 3 3 3" xfId="1929"/>
    <cellStyle name="Обычный 7 3 3 4" xfId="1930"/>
    <cellStyle name="Обычный 7 3 3 4 2" xfId="1931"/>
    <cellStyle name="Обычный 7 3 3 4 2 2" xfId="1932"/>
    <cellStyle name="Обычный 7 3 3 4 3" xfId="1933"/>
    <cellStyle name="Обычный 7 3 3 5" xfId="1934"/>
    <cellStyle name="Обычный 7 3 3 5 2" xfId="1935"/>
    <cellStyle name="Обычный 7 3 3 6" xfId="1936"/>
    <cellStyle name="Обычный 7 3 4" xfId="1937"/>
    <cellStyle name="Обычный 7 3 4 2" xfId="1938"/>
    <cellStyle name="Обычный 7 3 4 2 2" xfId="1939"/>
    <cellStyle name="Обычный 7 3 4 2 2 2" xfId="1940"/>
    <cellStyle name="Обычный 7 3 4 2 3" xfId="1941"/>
    <cellStyle name="Обычный 7 3 4 3" xfId="1942"/>
    <cellStyle name="Обычный 7 3 4 3 2" xfId="1943"/>
    <cellStyle name="Обычный 7 3 4 3 2 2" xfId="1944"/>
    <cellStyle name="Обычный 7 3 4 3 3" xfId="1945"/>
    <cellStyle name="Обычный 7 3 4 4" xfId="1946"/>
    <cellStyle name="Обычный 7 3 4 4 2" xfId="1947"/>
    <cellStyle name="Обычный 7 3 4 4 2 2" xfId="1948"/>
    <cellStyle name="Обычный 7 3 4 4 3" xfId="1949"/>
    <cellStyle name="Обычный 7 3 4 5" xfId="1950"/>
    <cellStyle name="Обычный 7 3 4 5 2" xfId="1951"/>
    <cellStyle name="Обычный 7 3 4 6" xfId="1952"/>
    <cellStyle name="Обычный 7 3 5" xfId="1953"/>
    <cellStyle name="Обычный 7 3 5 2" xfId="1954"/>
    <cellStyle name="Обычный 7 3 5 2 2" xfId="1955"/>
    <cellStyle name="Обычный 7 3 5 2 2 2" xfId="1956"/>
    <cellStyle name="Обычный 7 3 5 2 3" xfId="1957"/>
    <cellStyle name="Обычный 7 3 5 3" xfId="1958"/>
    <cellStyle name="Обычный 7 3 5 3 2" xfId="1959"/>
    <cellStyle name="Обычный 7 3 5 3 2 2" xfId="1960"/>
    <cellStyle name="Обычный 7 3 5 3 3" xfId="1961"/>
    <cellStyle name="Обычный 7 3 5 4" xfId="1962"/>
    <cellStyle name="Обычный 7 3 5 4 2" xfId="1963"/>
    <cellStyle name="Обычный 7 3 5 4 2 2" xfId="1964"/>
    <cellStyle name="Обычный 7 3 5 4 3" xfId="1965"/>
    <cellStyle name="Обычный 7 3 5 5" xfId="1966"/>
    <cellStyle name="Обычный 7 3 5 5 2" xfId="1967"/>
    <cellStyle name="Обычный 7 3 5 6" xfId="1968"/>
    <cellStyle name="Обычный 7 3 6" xfId="1969"/>
    <cellStyle name="Обычный 7 3 6 2" xfId="1970"/>
    <cellStyle name="Обычный 7 3 6 2 2" xfId="1971"/>
    <cellStyle name="Обычный 7 3 6 3" xfId="1972"/>
    <cellStyle name="Обычный 7 3 7" xfId="1973"/>
    <cellStyle name="Обычный 7 3 7 2" xfId="1974"/>
    <cellStyle name="Обычный 7 3 7 2 2" xfId="1975"/>
    <cellStyle name="Обычный 7 3 7 3" xfId="1976"/>
    <cellStyle name="Обычный 7 3 8" xfId="1977"/>
    <cellStyle name="Обычный 7 3 8 2" xfId="1978"/>
    <cellStyle name="Обычный 7 3 8 2 2" xfId="1979"/>
    <cellStyle name="Обычный 7 3 8 3" xfId="1980"/>
    <cellStyle name="Обычный 7 3 9" xfId="1981"/>
    <cellStyle name="Обычный 7 3 9 2" xfId="1982"/>
    <cellStyle name="Обычный 7 4" xfId="1983"/>
    <cellStyle name="Обычный 7 4 2" xfId="1984"/>
    <cellStyle name="Обычный 7 4 3" xfId="1985"/>
    <cellStyle name="Обычный 7 5" xfId="1986"/>
    <cellStyle name="Обычный 7 5 10" xfId="1987"/>
    <cellStyle name="Обычный 7 5 11" xfId="1988"/>
    <cellStyle name="Обычный 7 5 12" xfId="1989"/>
    <cellStyle name="Обычный 7 5 2" xfId="1990"/>
    <cellStyle name="Обычный 7 5 2 2" xfId="1991"/>
    <cellStyle name="Обычный 7 5 2 2 2" xfId="1992"/>
    <cellStyle name="Обычный 7 5 2 2 2 2" xfId="1993"/>
    <cellStyle name="Обычный 7 5 2 2 3" xfId="1994"/>
    <cellStyle name="Обычный 7 5 2 3" xfId="1995"/>
    <cellStyle name="Обычный 7 5 2 3 2" xfId="1996"/>
    <cellStyle name="Обычный 7 5 2 3 2 2" xfId="1997"/>
    <cellStyle name="Обычный 7 5 2 3 3" xfId="1998"/>
    <cellStyle name="Обычный 7 5 2 4" xfId="1999"/>
    <cellStyle name="Обычный 7 5 2 4 2" xfId="2000"/>
    <cellStyle name="Обычный 7 5 2 4 2 2" xfId="2001"/>
    <cellStyle name="Обычный 7 5 2 4 3" xfId="2002"/>
    <cellStyle name="Обычный 7 5 2 5" xfId="2003"/>
    <cellStyle name="Обычный 7 5 2 5 2" xfId="2004"/>
    <cellStyle name="Обычный 7 5 2 6" xfId="2005"/>
    <cellStyle name="Обычный 7 5 3" xfId="2006"/>
    <cellStyle name="Обычный 7 5 3 2" xfId="2007"/>
    <cellStyle name="Обычный 7 5 3 2 2" xfId="2008"/>
    <cellStyle name="Обычный 7 5 3 2 2 2" xfId="2009"/>
    <cellStyle name="Обычный 7 5 3 2 3" xfId="2010"/>
    <cellStyle name="Обычный 7 5 3 3" xfId="2011"/>
    <cellStyle name="Обычный 7 5 3 3 2" xfId="2012"/>
    <cellStyle name="Обычный 7 5 3 3 2 2" xfId="2013"/>
    <cellStyle name="Обычный 7 5 3 3 3" xfId="2014"/>
    <cellStyle name="Обычный 7 5 3 4" xfId="2015"/>
    <cellStyle name="Обычный 7 5 3 4 2" xfId="2016"/>
    <cellStyle name="Обычный 7 5 3 4 2 2" xfId="2017"/>
    <cellStyle name="Обычный 7 5 3 4 3" xfId="2018"/>
    <cellStyle name="Обычный 7 5 3 5" xfId="2019"/>
    <cellStyle name="Обычный 7 5 3 5 2" xfId="2020"/>
    <cellStyle name="Обычный 7 5 3 6" xfId="2021"/>
    <cellStyle name="Обычный 7 5 4" xfId="2022"/>
    <cellStyle name="Обычный 7 5 4 2" xfId="2023"/>
    <cellStyle name="Обычный 7 5 4 2 2" xfId="2024"/>
    <cellStyle name="Обычный 7 5 4 2 2 2" xfId="2025"/>
    <cellStyle name="Обычный 7 5 4 2 3" xfId="2026"/>
    <cellStyle name="Обычный 7 5 4 3" xfId="2027"/>
    <cellStyle name="Обычный 7 5 4 3 2" xfId="2028"/>
    <cellStyle name="Обычный 7 5 4 3 2 2" xfId="2029"/>
    <cellStyle name="Обычный 7 5 4 3 3" xfId="2030"/>
    <cellStyle name="Обычный 7 5 4 4" xfId="2031"/>
    <cellStyle name="Обычный 7 5 4 4 2" xfId="2032"/>
    <cellStyle name="Обычный 7 5 4 4 2 2" xfId="2033"/>
    <cellStyle name="Обычный 7 5 4 4 3" xfId="2034"/>
    <cellStyle name="Обычный 7 5 4 5" xfId="2035"/>
    <cellStyle name="Обычный 7 5 4 5 2" xfId="2036"/>
    <cellStyle name="Обычный 7 5 4 6" xfId="2037"/>
    <cellStyle name="Обычный 7 5 5" xfId="2038"/>
    <cellStyle name="Обычный 7 5 5 2" xfId="2039"/>
    <cellStyle name="Обычный 7 5 5 2 2" xfId="2040"/>
    <cellStyle name="Обычный 7 5 5 2 2 2" xfId="2041"/>
    <cellStyle name="Обычный 7 5 5 2 3" xfId="2042"/>
    <cellStyle name="Обычный 7 5 5 3" xfId="2043"/>
    <cellStyle name="Обычный 7 5 5 3 2" xfId="2044"/>
    <cellStyle name="Обычный 7 5 5 3 2 2" xfId="2045"/>
    <cellStyle name="Обычный 7 5 5 3 3" xfId="2046"/>
    <cellStyle name="Обычный 7 5 5 4" xfId="2047"/>
    <cellStyle name="Обычный 7 5 5 4 2" xfId="2048"/>
    <cellStyle name="Обычный 7 5 5 4 2 2" xfId="2049"/>
    <cellStyle name="Обычный 7 5 5 4 3" xfId="2050"/>
    <cellStyle name="Обычный 7 5 5 5" xfId="2051"/>
    <cellStyle name="Обычный 7 5 5 5 2" xfId="2052"/>
    <cellStyle name="Обычный 7 5 5 6" xfId="2053"/>
    <cellStyle name="Обычный 7 5 6" xfId="2054"/>
    <cellStyle name="Обычный 7 5 6 2" xfId="2055"/>
    <cellStyle name="Обычный 7 5 6 2 2" xfId="2056"/>
    <cellStyle name="Обычный 7 5 6 3" xfId="2057"/>
    <cellStyle name="Обычный 7 5 7" xfId="2058"/>
    <cellStyle name="Обычный 7 5 7 2" xfId="2059"/>
    <cellStyle name="Обычный 7 5 7 2 2" xfId="2060"/>
    <cellStyle name="Обычный 7 5 7 3" xfId="2061"/>
    <cellStyle name="Обычный 7 5 8" xfId="2062"/>
    <cellStyle name="Обычный 7 5 8 2" xfId="2063"/>
    <cellStyle name="Обычный 7 5 8 2 2" xfId="2064"/>
    <cellStyle name="Обычный 7 5 8 3" xfId="2065"/>
    <cellStyle name="Обычный 7 5 9" xfId="2066"/>
    <cellStyle name="Обычный 7 5 9 2" xfId="2067"/>
    <cellStyle name="Обычный 7 6" xfId="2068"/>
    <cellStyle name="Обычный 7 6 2" xfId="2069"/>
    <cellStyle name="Обычный 7 6 2 2" xfId="2070"/>
    <cellStyle name="Обычный 7 6 2 2 2" xfId="2071"/>
    <cellStyle name="Обычный 7 6 2 3" xfId="2072"/>
    <cellStyle name="Обычный 7 6 3" xfId="2073"/>
    <cellStyle name="Обычный 7 6 3 2" xfId="2074"/>
    <cellStyle name="Обычный 7 6 3 2 2" xfId="2075"/>
    <cellStyle name="Обычный 7 6 3 3" xfId="2076"/>
    <cellStyle name="Обычный 7 6 4" xfId="2077"/>
    <cellStyle name="Обычный 7 6 4 2" xfId="2078"/>
    <cellStyle name="Обычный 7 6 4 2 2" xfId="2079"/>
    <cellStyle name="Обычный 7 6 4 3" xfId="2080"/>
    <cellStyle name="Обычный 7 6 5" xfId="2081"/>
    <cellStyle name="Обычный 7 6 5 2" xfId="2082"/>
    <cellStyle name="Обычный 7 6 6" xfId="2083"/>
    <cellStyle name="Обычный 7 6 7" xfId="2084"/>
    <cellStyle name="Обычный 7 6 8" xfId="2085"/>
    <cellStyle name="Обычный 7 7" xfId="2086"/>
    <cellStyle name="Обычный 7 7 2" xfId="2087"/>
    <cellStyle name="Обычный 7 7 2 2" xfId="2088"/>
    <cellStyle name="Обычный 7 7 2 2 2" xfId="2089"/>
    <cellStyle name="Обычный 7 7 2 3" xfId="2090"/>
    <cellStyle name="Обычный 7 7 3" xfId="2091"/>
    <cellStyle name="Обычный 7 7 3 2" xfId="2092"/>
    <cellStyle name="Обычный 7 7 3 2 2" xfId="2093"/>
    <cellStyle name="Обычный 7 7 3 3" xfId="2094"/>
    <cellStyle name="Обычный 7 7 4" xfId="2095"/>
    <cellStyle name="Обычный 7 7 4 2" xfId="2096"/>
    <cellStyle name="Обычный 7 7 4 2 2" xfId="2097"/>
    <cellStyle name="Обычный 7 7 4 3" xfId="2098"/>
    <cellStyle name="Обычный 7 7 5" xfId="2099"/>
    <cellStyle name="Обычный 7 7 5 2" xfId="2100"/>
    <cellStyle name="Обычный 7 7 6" xfId="2101"/>
    <cellStyle name="Обычный 7 7 7" xfId="2102"/>
    <cellStyle name="Обычный 7 7 8" xfId="2103"/>
    <cellStyle name="Обычный 7 8" xfId="2104"/>
    <cellStyle name="Обычный 7 8 2" xfId="2105"/>
    <cellStyle name="Обычный 7 8 2 2" xfId="2106"/>
    <cellStyle name="Обычный 7 8 2 2 2" xfId="2107"/>
    <cellStyle name="Обычный 7 8 2 3" xfId="2108"/>
    <cellStyle name="Обычный 7 8 3" xfId="2109"/>
    <cellStyle name="Обычный 7 8 3 2" xfId="2110"/>
    <cellStyle name="Обычный 7 8 3 2 2" xfId="2111"/>
    <cellStyle name="Обычный 7 8 3 3" xfId="2112"/>
    <cellStyle name="Обычный 7 8 4" xfId="2113"/>
    <cellStyle name="Обычный 7 8 4 2" xfId="2114"/>
    <cellStyle name="Обычный 7 8 4 2 2" xfId="2115"/>
    <cellStyle name="Обычный 7 8 4 3" xfId="2116"/>
    <cellStyle name="Обычный 7 8 5" xfId="2117"/>
    <cellStyle name="Обычный 7 8 5 2" xfId="2118"/>
    <cellStyle name="Обычный 7 8 6" xfId="2119"/>
    <cellStyle name="Обычный 7 9" xfId="2120"/>
    <cellStyle name="Обычный 7 9 2" xfId="2121"/>
    <cellStyle name="Обычный 7 9 2 2" xfId="2122"/>
    <cellStyle name="Обычный 7 9 2 2 2" xfId="2123"/>
    <cellStyle name="Обычный 7 9 2 3" xfId="2124"/>
    <cellStyle name="Обычный 7 9 3" xfId="2125"/>
    <cellStyle name="Обычный 7 9 3 2" xfId="2126"/>
    <cellStyle name="Обычный 7 9 3 2 2" xfId="2127"/>
    <cellStyle name="Обычный 7 9 3 3" xfId="2128"/>
    <cellStyle name="Обычный 7 9 4" xfId="2129"/>
    <cellStyle name="Обычный 7 9 4 2" xfId="2130"/>
    <cellStyle name="Обычный 7 9 4 2 2" xfId="2131"/>
    <cellStyle name="Обычный 7 9 4 3" xfId="2132"/>
    <cellStyle name="Обычный 7 9 5" xfId="2133"/>
    <cellStyle name="Обычный 7 9 5 2" xfId="2134"/>
    <cellStyle name="Обычный 7 9 6" xfId="2135"/>
    <cellStyle name="Обычный 8" xfId="2136"/>
    <cellStyle name="Обычный 8 10" xfId="2137"/>
    <cellStyle name="Обычный 8 10 2" xfId="2138"/>
    <cellStyle name="Обычный 8 11" xfId="2139"/>
    <cellStyle name="Обычный 8 12" xfId="2140"/>
    <cellStyle name="Обычный 8 13" xfId="2141"/>
    <cellStyle name="Обычный 8 2" xfId="2142"/>
    <cellStyle name="Обычный 8 2 10" xfId="2143"/>
    <cellStyle name="Обычный 8 2 11" xfId="2144"/>
    <cellStyle name="Обычный 8 2 12" xfId="2145"/>
    <cellStyle name="Обычный 8 2 2" xfId="2146"/>
    <cellStyle name="Обычный 8 2 2 2" xfId="2147"/>
    <cellStyle name="Обычный 8 2 2 2 2" xfId="2148"/>
    <cellStyle name="Обычный 8 2 2 2 2 2" xfId="2149"/>
    <cellStyle name="Обычный 8 2 2 2 3" xfId="2150"/>
    <cellStyle name="Обычный 8 2 2 3" xfId="2151"/>
    <cellStyle name="Обычный 8 2 2 3 2" xfId="2152"/>
    <cellStyle name="Обычный 8 2 2 3 2 2" xfId="2153"/>
    <cellStyle name="Обычный 8 2 2 3 3" xfId="2154"/>
    <cellStyle name="Обычный 8 2 2 4" xfId="2155"/>
    <cellStyle name="Обычный 8 2 2 4 2" xfId="2156"/>
    <cellStyle name="Обычный 8 2 2 4 2 2" xfId="2157"/>
    <cellStyle name="Обычный 8 2 2 4 3" xfId="2158"/>
    <cellStyle name="Обычный 8 2 2 5" xfId="2159"/>
    <cellStyle name="Обычный 8 2 2 5 2" xfId="2160"/>
    <cellStyle name="Обычный 8 2 2 6" xfId="2161"/>
    <cellStyle name="Обычный 8 2 3" xfId="2162"/>
    <cellStyle name="Обычный 8 2 3 2" xfId="2163"/>
    <cellStyle name="Обычный 8 2 3 2 2" xfId="2164"/>
    <cellStyle name="Обычный 8 2 3 2 2 2" xfId="2165"/>
    <cellStyle name="Обычный 8 2 3 2 3" xfId="2166"/>
    <cellStyle name="Обычный 8 2 3 3" xfId="2167"/>
    <cellStyle name="Обычный 8 2 3 3 2" xfId="2168"/>
    <cellStyle name="Обычный 8 2 3 3 2 2" xfId="2169"/>
    <cellStyle name="Обычный 8 2 3 3 3" xfId="2170"/>
    <cellStyle name="Обычный 8 2 3 4" xfId="2171"/>
    <cellStyle name="Обычный 8 2 3 4 2" xfId="2172"/>
    <cellStyle name="Обычный 8 2 3 4 2 2" xfId="2173"/>
    <cellStyle name="Обычный 8 2 3 4 3" xfId="2174"/>
    <cellStyle name="Обычный 8 2 3 5" xfId="2175"/>
    <cellStyle name="Обычный 8 2 3 5 2" xfId="2176"/>
    <cellStyle name="Обычный 8 2 3 6" xfId="2177"/>
    <cellStyle name="Обычный 8 2 4" xfId="2178"/>
    <cellStyle name="Обычный 8 2 4 2" xfId="2179"/>
    <cellStyle name="Обычный 8 2 4 2 2" xfId="2180"/>
    <cellStyle name="Обычный 8 2 4 2 2 2" xfId="2181"/>
    <cellStyle name="Обычный 8 2 4 2 3" xfId="2182"/>
    <cellStyle name="Обычный 8 2 4 3" xfId="2183"/>
    <cellStyle name="Обычный 8 2 4 3 2" xfId="2184"/>
    <cellStyle name="Обычный 8 2 4 3 2 2" xfId="2185"/>
    <cellStyle name="Обычный 8 2 4 3 3" xfId="2186"/>
    <cellStyle name="Обычный 8 2 4 4" xfId="2187"/>
    <cellStyle name="Обычный 8 2 4 4 2" xfId="2188"/>
    <cellStyle name="Обычный 8 2 4 4 2 2" xfId="2189"/>
    <cellStyle name="Обычный 8 2 4 4 3" xfId="2190"/>
    <cellStyle name="Обычный 8 2 4 5" xfId="2191"/>
    <cellStyle name="Обычный 8 2 4 5 2" xfId="2192"/>
    <cellStyle name="Обычный 8 2 4 6" xfId="2193"/>
    <cellStyle name="Обычный 8 2 5" xfId="2194"/>
    <cellStyle name="Обычный 8 2 5 2" xfId="2195"/>
    <cellStyle name="Обычный 8 2 5 2 2" xfId="2196"/>
    <cellStyle name="Обычный 8 2 5 2 2 2" xfId="2197"/>
    <cellStyle name="Обычный 8 2 5 2 3" xfId="2198"/>
    <cellStyle name="Обычный 8 2 5 3" xfId="2199"/>
    <cellStyle name="Обычный 8 2 5 3 2" xfId="2200"/>
    <cellStyle name="Обычный 8 2 5 3 2 2" xfId="2201"/>
    <cellStyle name="Обычный 8 2 5 3 3" xfId="2202"/>
    <cellStyle name="Обычный 8 2 5 4" xfId="2203"/>
    <cellStyle name="Обычный 8 2 5 4 2" xfId="2204"/>
    <cellStyle name="Обычный 8 2 5 4 2 2" xfId="2205"/>
    <cellStyle name="Обычный 8 2 5 4 3" xfId="2206"/>
    <cellStyle name="Обычный 8 2 5 5" xfId="2207"/>
    <cellStyle name="Обычный 8 2 5 5 2" xfId="2208"/>
    <cellStyle name="Обычный 8 2 5 6" xfId="2209"/>
    <cellStyle name="Обычный 8 2 6" xfId="2210"/>
    <cellStyle name="Обычный 8 2 6 2" xfId="2211"/>
    <cellStyle name="Обычный 8 2 6 2 2" xfId="2212"/>
    <cellStyle name="Обычный 8 2 6 3" xfId="2213"/>
    <cellStyle name="Обычный 8 2 7" xfId="2214"/>
    <cellStyle name="Обычный 8 2 7 2" xfId="2215"/>
    <cellStyle name="Обычный 8 2 7 2 2" xfId="2216"/>
    <cellStyle name="Обычный 8 2 7 3" xfId="2217"/>
    <cellStyle name="Обычный 8 2 8" xfId="2218"/>
    <cellStyle name="Обычный 8 2 8 2" xfId="2219"/>
    <cellStyle name="Обычный 8 2 8 2 2" xfId="2220"/>
    <cellStyle name="Обычный 8 2 8 3" xfId="2221"/>
    <cellStyle name="Обычный 8 2 9" xfId="2222"/>
    <cellStyle name="Обычный 8 2 9 2" xfId="2223"/>
    <cellStyle name="Обычный 8 3" xfId="2224"/>
    <cellStyle name="Обычный 8 3 2" xfId="2225"/>
    <cellStyle name="Обычный 8 3 2 2" xfId="2226"/>
    <cellStyle name="Обычный 8 3 2 2 2" xfId="2227"/>
    <cellStyle name="Обычный 8 3 2 3" xfId="2228"/>
    <cellStyle name="Обычный 8 3 3" xfId="2229"/>
    <cellStyle name="Обычный 8 3 3 2" xfId="2230"/>
    <cellStyle name="Обычный 8 3 3 2 2" xfId="2231"/>
    <cellStyle name="Обычный 8 3 3 3" xfId="2232"/>
    <cellStyle name="Обычный 8 3 4" xfId="2233"/>
    <cellStyle name="Обычный 8 3 4 2" xfId="2234"/>
    <cellStyle name="Обычный 8 3 4 2 2" xfId="2235"/>
    <cellStyle name="Обычный 8 3 4 3" xfId="2236"/>
    <cellStyle name="Обычный 8 3 5" xfId="2237"/>
    <cellStyle name="Обычный 8 3 5 2" xfId="2238"/>
    <cellStyle name="Обычный 8 3 6" xfId="2239"/>
    <cellStyle name="Обычный 8 4" xfId="2240"/>
    <cellStyle name="Обычный 8 4 2" xfId="2241"/>
    <cellStyle name="Обычный 8 4 2 2" xfId="2242"/>
    <cellStyle name="Обычный 8 4 2 2 2" xfId="2243"/>
    <cellStyle name="Обычный 8 4 2 3" xfId="2244"/>
    <cellStyle name="Обычный 8 4 3" xfId="2245"/>
    <cellStyle name="Обычный 8 4 3 2" xfId="2246"/>
    <cellStyle name="Обычный 8 4 3 2 2" xfId="2247"/>
    <cellStyle name="Обычный 8 4 3 3" xfId="2248"/>
    <cellStyle name="Обычный 8 4 4" xfId="2249"/>
    <cellStyle name="Обычный 8 4 4 2" xfId="2250"/>
    <cellStyle name="Обычный 8 4 4 2 2" xfId="2251"/>
    <cellStyle name="Обычный 8 4 4 3" xfId="2252"/>
    <cellStyle name="Обычный 8 4 5" xfId="2253"/>
    <cellStyle name="Обычный 8 4 5 2" xfId="2254"/>
    <cellStyle name="Обычный 8 4 6" xfId="2255"/>
    <cellStyle name="Обычный 8 5" xfId="2256"/>
    <cellStyle name="Обычный 8 5 2" xfId="2257"/>
    <cellStyle name="Обычный 8 5 2 2" xfId="2258"/>
    <cellStyle name="Обычный 8 5 2 2 2" xfId="2259"/>
    <cellStyle name="Обычный 8 5 2 3" xfId="2260"/>
    <cellStyle name="Обычный 8 5 3" xfId="2261"/>
    <cellStyle name="Обычный 8 5 3 2" xfId="2262"/>
    <cellStyle name="Обычный 8 5 3 2 2" xfId="2263"/>
    <cellStyle name="Обычный 8 5 3 3" xfId="2264"/>
    <cellStyle name="Обычный 8 5 4" xfId="2265"/>
    <cellStyle name="Обычный 8 5 4 2" xfId="2266"/>
    <cellStyle name="Обычный 8 5 4 2 2" xfId="2267"/>
    <cellStyle name="Обычный 8 5 4 3" xfId="2268"/>
    <cellStyle name="Обычный 8 5 5" xfId="2269"/>
    <cellStyle name="Обычный 8 5 5 2" xfId="2270"/>
    <cellStyle name="Обычный 8 5 6" xfId="2271"/>
    <cellStyle name="Обычный 8 6" xfId="2272"/>
    <cellStyle name="Обычный 8 6 2" xfId="2273"/>
    <cellStyle name="Обычный 8 6 2 2" xfId="2274"/>
    <cellStyle name="Обычный 8 6 2 2 2" xfId="2275"/>
    <cellStyle name="Обычный 8 6 2 3" xfId="2276"/>
    <cellStyle name="Обычный 8 6 3" xfId="2277"/>
    <cellStyle name="Обычный 8 6 3 2" xfId="2278"/>
    <cellStyle name="Обычный 8 6 3 2 2" xfId="2279"/>
    <cellStyle name="Обычный 8 6 3 3" xfId="2280"/>
    <cellStyle name="Обычный 8 6 4" xfId="2281"/>
    <cellStyle name="Обычный 8 6 4 2" xfId="2282"/>
    <cellStyle name="Обычный 8 6 4 2 2" xfId="2283"/>
    <cellStyle name="Обычный 8 6 4 3" xfId="2284"/>
    <cellStyle name="Обычный 8 6 5" xfId="2285"/>
    <cellStyle name="Обычный 8 6 5 2" xfId="2286"/>
    <cellStyle name="Обычный 8 6 6" xfId="2287"/>
    <cellStyle name="Обычный 8 7" xfId="2288"/>
    <cellStyle name="Обычный 8 7 2" xfId="2289"/>
    <cellStyle name="Обычный 8 7 2 2" xfId="2290"/>
    <cellStyle name="Обычный 8 7 3" xfId="2291"/>
    <cellStyle name="Обычный 8 8" xfId="2292"/>
    <cellStyle name="Обычный 8 8 2" xfId="2293"/>
    <cellStyle name="Обычный 8 8 2 2" xfId="2294"/>
    <cellStyle name="Обычный 8 8 3" xfId="2295"/>
    <cellStyle name="Обычный 8 9" xfId="2296"/>
    <cellStyle name="Обычный 8 9 2" xfId="2297"/>
    <cellStyle name="Обычный 8 9 2 2" xfId="2298"/>
    <cellStyle name="Обычный 8 9 3" xfId="2299"/>
    <cellStyle name="Обычный 9" xfId="2300"/>
    <cellStyle name="Обычный 9 10" xfId="2301"/>
    <cellStyle name="Обычный 9 10 2" xfId="2302"/>
    <cellStyle name="Обычный 9 10 2 2" xfId="2303"/>
    <cellStyle name="Обычный 9 10 3" xfId="2304"/>
    <cellStyle name="Обычный 9 11" xfId="2305"/>
    <cellStyle name="Обычный 9 11 2" xfId="2306"/>
    <cellStyle name="Обычный 9 12" xfId="2307"/>
    <cellStyle name="Обычный 9 13" xfId="2308"/>
    <cellStyle name="Обычный 9 14" xfId="2309"/>
    <cellStyle name="Обычный 9 2" xfId="2310"/>
    <cellStyle name="Обычный 9 2 10" xfId="2311"/>
    <cellStyle name="Обычный 9 2 11" xfId="2312"/>
    <cellStyle name="Обычный 9 2 12" xfId="2313"/>
    <cellStyle name="Обычный 9 2 2" xfId="2314"/>
    <cellStyle name="Обычный 9 2 2 2" xfId="2315"/>
    <cellStyle name="Обычный 9 2 2 2 2" xfId="2316"/>
    <cellStyle name="Обычный 9 2 2 2 2 2" xfId="2317"/>
    <cellStyle name="Обычный 9 2 2 2 3" xfId="2318"/>
    <cellStyle name="Обычный 9 2 2 3" xfId="2319"/>
    <cellStyle name="Обычный 9 2 2 3 2" xfId="2320"/>
    <cellStyle name="Обычный 9 2 2 3 2 2" xfId="2321"/>
    <cellStyle name="Обычный 9 2 2 3 3" xfId="2322"/>
    <cellStyle name="Обычный 9 2 2 4" xfId="2323"/>
    <cellStyle name="Обычный 9 2 2 4 2" xfId="2324"/>
    <cellStyle name="Обычный 9 2 2 4 2 2" xfId="2325"/>
    <cellStyle name="Обычный 9 2 2 4 3" xfId="2326"/>
    <cellStyle name="Обычный 9 2 2 5" xfId="2327"/>
    <cellStyle name="Обычный 9 2 2 5 2" xfId="2328"/>
    <cellStyle name="Обычный 9 2 2 6" xfId="2329"/>
    <cellStyle name="Обычный 9 2 3" xfId="2330"/>
    <cellStyle name="Обычный 9 2 3 2" xfId="2331"/>
    <cellStyle name="Обычный 9 2 3 2 2" xfId="2332"/>
    <cellStyle name="Обычный 9 2 3 2 2 2" xfId="2333"/>
    <cellStyle name="Обычный 9 2 3 2 3" xfId="2334"/>
    <cellStyle name="Обычный 9 2 3 3" xfId="2335"/>
    <cellStyle name="Обычный 9 2 3 3 2" xfId="2336"/>
    <cellStyle name="Обычный 9 2 3 3 2 2" xfId="2337"/>
    <cellStyle name="Обычный 9 2 3 3 3" xfId="2338"/>
    <cellStyle name="Обычный 9 2 3 4" xfId="2339"/>
    <cellStyle name="Обычный 9 2 3 4 2" xfId="2340"/>
    <cellStyle name="Обычный 9 2 3 4 2 2" xfId="2341"/>
    <cellStyle name="Обычный 9 2 3 4 3" xfId="2342"/>
    <cellStyle name="Обычный 9 2 3 5" xfId="2343"/>
    <cellStyle name="Обычный 9 2 3 5 2" xfId="2344"/>
    <cellStyle name="Обычный 9 2 3 6" xfId="2345"/>
    <cellStyle name="Обычный 9 2 4" xfId="2346"/>
    <cellStyle name="Обычный 9 2 4 2" xfId="2347"/>
    <cellStyle name="Обычный 9 2 4 2 2" xfId="2348"/>
    <cellStyle name="Обычный 9 2 4 2 2 2" xfId="2349"/>
    <cellStyle name="Обычный 9 2 4 2 3" xfId="2350"/>
    <cellStyle name="Обычный 9 2 4 3" xfId="2351"/>
    <cellStyle name="Обычный 9 2 4 3 2" xfId="2352"/>
    <cellStyle name="Обычный 9 2 4 3 2 2" xfId="2353"/>
    <cellStyle name="Обычный 9 2 4 3 3" xfId="2354"/>
    <cellStyle name="Обычный 9 2 4 4" xfId="2355"/>
    <cellStyle name="Обычный 9 2 4 4 2" xfId="2356"/>
    <cellStyle name="Обычный 9 2 4 4 2 2" xfId="2357"/>
    <cellStyle name="Обычный 9 2 4 4 3" xfId="2358"/>
    <cellStyle name="Обычный 9 2 4 5" xfId="2359"/>
    <cellStyle name="Обычный 9 2 4 5 2" xfId="2360"/>
    <cellStyle name="Обычный 9 2 4 6" xfId="2361"/>
    <cellStyle name="Обычный 9 2 5" xfId="2362"/>
    <cellStyle name="Обычный 9 2 5 2" xfId="2363"/>
    <cellStyle name="Обычный 9 2 5 2 2" xfId="2364"/>
    <cellStyle name="Обычный 9 2 5 2 2 2" xfId="2365"/>
    <cellStyle name="Обычный 9 2 5 2 3" xfId="2366"/>
    <cellStyle name="Обычный 9 2 5 3" xfId="2367"/>
    <cellStyle name="Обычный 9 2 5 3 2" xfId="2368"/>
    <cellStyle name="Обычный 9 2 5 3 2 2" xfId="2369"/>
    <cellStyle name="Обычный 9 2 5 3 3" xfId="2370"/>
    <cellStyle name="Обычный 9 2 5 4" xfId="2371"/>
    <cellStyle name="Обычный 9 2 5 4 2" xfId="2372"/>
    <cellStyle name="Обычный 9 2 5 4 2 2" xfId="2373"/>
    <cellStyle name="Обычный 9 2 5 4 3" xfId="2374"/>
    <cellStyle name="Обычный 9 2 5 5" xfId="2375"/>
    <cellStyle name="Обычный 9 2 5 5 2" xfId="2376"/>
    <cellStyle name="Обычный 9 2 5 6" xfId="2377"/>
    <cellStyle name="Обычный 9 2 6" xfId="2378"/>
    <cellStyle name="Обычный 9 2 6 2" xfId="2379"/>
    <cellStyle name="Обычный 9 2 6 2 2" xfId="2380"/>
    <cellStyle name="Обычный 9 2 6 3" xfId="2381"/>
    <cellStyle name="Обычный 9 2 7" xfId="2382"/>
    <cellStyle name="Обычный 9 2 7 2" xfId="2383"/>
    <cellStyle name="Обычный 9 2 7 2 2" xfId="2384"/>
    <cellStyle name="Обычный 9 2 7 3" xfId="2385"/>
    <cellStyle name="Обычный 9 2 8" xfId="2386"/>
    <cellStyle name="Обычный 9 2 8 2" xfId="2387"/>
    <cellStyle name="Обычный 9 2 8 2 2" xfId="2388"/>
    <cellStyle name="Обычный 9 2 8 3" xfId="2389"/>
    <cellStyle name="Обычный 9 2 9" xfId="2390"/>
    <cellStyle name="Обычный 9 2 9 2" xfId="2391"/>
    <cellStyle name="Обычный 9 3" xfId="2392"/>
    <cellStyle name="Обычный 9 3 10" xfId="2393"/>
    <cellStyle name="Обычный 9 3 11" xfId="2394"/>
    <cellStyle name="Обычный 9 3 12" xfId="2395"/>
    <cellStyle name="Обычный 9 3 2" xfId="2396"/>
    <cellStyle name="Обычный 9 3 2 2" xfId="2397"/>
    <cellStyle name="Обычный 9 3 2 2 2" xfId="2398"/>
    <cellStyle name="Обычный 9 3 2 2 2 2" xfId="2399"/>
    <cellStyle name="Обычный 9 3 2 2 3" xfId="2400"/>
    <cellStyle name="Обычный 9 3 2 3" xfId="2401"/>
    <cellStyle name="Обычный 9 3 2 3 2" xfId="2402"/>
    <cellStyle name="Обычный 9 3 2 3 2 2" xfId="2403"/>
    <cellStyle name="Обычный 9 3 2 3 3" xfId="2404"/>
    <cellStyle name="Обычный 9 3 2 4" xfId="2405"/>
    <cellStyle name="Обычный 9 3 2 4 2" xfId="2406"/>
    <cellStyle name="Обычный 9 3 2 4 2 2" xfId="2407"/>
    <cellStyle name="Обычный 9 3 2 4 3" xfId="2408"/>
    <cellStyle name="Обычный 9 3 2 5" xfId="2409"/>
    <cellStyle name="Обычный 9 3 2 5 2" xfId="2410"/>
    <cellStyle name="Обычный 9 3 2 6" xfId="2411"/>
    <cellStyle name="Обычный 9 3 3" xfId="2412"/>
    <cellStyle name="Обычный 9 3 3 2" xfId="2413"/>
    <cellStyle name="Обычный 9 3 3 2 2" xfId="2414"/>
    <cellStyle name="Обычный 9 3 3 2 2 2" xfId="2415"/>
    <cellStyle name="Обычный 9 3 3 2 3" xfId="2416"/>
    <cellStyle name="Обычный 9 3 3 3" xfId="2417"/>
    <cellStyle name="Обычный 9 3 3 3 2" xfId="2418"/>
    <cellStyle name="Обычный 9 3 3 3 2 2" xfId="2419"/>
    <cellStyle name="Обычный 9 3 3 3 3" xfId="2420"/>
    <cellStyle name="Обычный 9 3 3 4" xfId="2421"/>
    <cellStyle name="Обычный 9 3 3 4 2" xfId="2422"/>
    <cellStyle name="Обычный 9 3 3 4 2 2" xfId="2423"/>
    <cellStyle name="Обычный 9 3 3 4 3" xfId="2424"/>
    <cellStyle name="Обычный 9 3 3 5" xfId="2425"/>
    <cellStyle name="Обычный 9 3 3 5 2" xfId="2426"/>
    <cellStyle name="Обычный 9 3 3 6" xfId="2427"/>
    <cellStyle name="Обычный 9 3 4" xfId="2428"/>
    <cellStyle name="Обычный 9 3 4 2" xfId="2429"/>
    <cellStyle name="Обычный 9 3 4 2 2" xfId="2430"/>
    <cellStyle name="Обычный 9 3 4 2 2 2" xfId="2431"/>
    <cellStyle name="Обычный 9 3 4 2 3" xfId="2432"/>
    <cellStyle name="Обычный 9 3 4 3" xfId="2433"/>
    <cellStyle name="Обычный 9 3 4 3 2" xfId="2434"/>
    <cellStyle name="Обычный 9 3 4 3 2 2" xfId="2435"/>
    <cellStyle name="Обычный 9 3 4 3 3" xfId="2436"/>
    <cellStyle name="Обычный 9 3 4 4" xfId="2437"/>
    <cellStyle name="Обычный 9 3 4 4 2" xfId="2438"/>
    <cellStyle name="Обычный 9 3 4 4 2 2" xfId="2439"/>
    <cellStyle name="Обычный 9 3 4 4 3" xfId="2440"/>
    <cellStyle name="Обычный 9 3 4 5" xfId="2441"/>
    <cellStyle name="Обычный 9 3 4 5 2" xfId="2442"/>
    <cellStyle name="Обычный 9 3 4 6" xfId="2443"/>
    <cellStyle name="Обычный 9 3 5" xfId="2444"/>
    <cellStyle name="Обычный 9 3 5 2" xfId="2445"/>
    <cellStyle name="Обычный 9 3 5 2 2" xfId="2446"/>
    <cellStyle name="Обычный 9 3 5 2 2 2" xfId="2447"/>
    <cellStyle name="Обычный 9 3 5 2 3" xfId="2448"/>
    <cellStyle name="Обычный 9 3 5 3" xfId="2449"/>
    <cellStyle name="Обычный 9 3 5 3 2" xfId="2450"/>
    <cellStyle name="Обычный 9 3 5 3 2 2" xfId="2451"/>
    <cellStyle name="Обычный 9 3 5 3 3" xfId="2452"/>
    <cellStyle name="Обычный 9 3 5 4" xfId="2453"/>
    <cellStyle name="Обычный 9 3 5 4 2" xfId="2454"/>
    <cellStyle name="Обычный 9 3 5 4 2 2" xfId="2455"/>
    <cellStyle name="Обычный 9 3 5 4 3" xfId="2456"/>
    <cellStyle name="Обычный 9 3 5 5" xfId="2457"/>
    <cellStyle name="Обычный 9 3 5 5 2" xfId="2458"/>
    <cellStyle name="Обычный 9 3 5 6" xfId="2459"/>
    <cellStyle name="Обычный 9 3 6" xfId="2460"/>
    <cellStyle name="Обычный 9 3 6 2" xfId="2461"/>
    <cellStyle name="Обычный 9 3 6 2 2" xfId="2462"/>
    <cellStyle name="Обычный 9 3 6 3" xfId="2463"/>
    <cellStyle name="Обычный 9 3 7" xfId="2464"/>
    <cellStyle name="Обычный 9 3 7 2" xfId="2465"/>
    <cellStyle name="Обычный 9 3 7 2 2" xfId="2466"/>
    <cellStyle name="Обычный 9 3 7 3" xfId="2467"/>
    <cellStyle name="Обычный 9 3 8" xfId="2468"/>
    <cellStyle name="Обычный 9 3 8 2" xfId="2469"/>
    <cellStyle name="Обычный 9 3 8 2 2" xfId="2470"/>
    <cellStyle name="Обычный 9 3 8 3" xfId="2471"/>
    <cellStyle name="Обычный 9 3 9" xfId="2472"/>
    <cellStyle name="Обычный 9 3 9 2" xfId="2473"/>
    <cellStyle name="Обычный 9 4" xfId="2474"/>
    <cellStyle name="Обычный 9 4 2" xfId="2475"/>
    <cellStyle name="Обычный 9 4 2 2" xfId="2476"/>
    <cellStyle name="Обычный 9 4 2 2 2" xfId="2477"/>
    <cellStyle name="Обычный 9 4 2 3" xfId="2478"/>
    <cellStyle name="Обычный 9 4 3" xfId="2479"/>
    <cellStyle name="Обычный 9 4 3 2" xfId="2480"/>
    <cellStyle name="Обычный 9 4 3 2 2" xfId="2481"/>
    <cellStyle name="Обычный 9 4 3 3" xfId="2482"/>
    <cellStyle name="Обычный 9 4 4" xfId="2483"/>
    <cellStyle name="Обычный 9 4 4 2" xfId="2484"/>
    <cellStyle name="Обычный 9 4 4 2 2" xfId="2485"/>
    <cellStyle name="Обычный 9 4 4 3" xfId="2486"/>
    <cellStyle name="Обычный 9 4 5" xfId="2487"/>
    <cellStyle name="Обычный 9 4 5 2" xfId="2488"/>
    <cellStyle name="Обычный 9 4 6" xfId="2489"/>
    <cellStyle name="Обычный 9 5" xfId="2490"/>
    <cellStyle name="Обычный 9 5 2" xfId="2491"/>
    <cellStyle name="Обычный 9 5 2 2" xfId="2492"/>
    <cellStyle name="Обычный 9 5 2 2 2" xfId="2493"/>
    <cellStyle name="Обычный 9 5 2 3" xfId="2494"/>
    <cellStyle name="Обычный 9 5 3" xfId="2495"/>
    <cellStyle name="Обычный 9 5 3 2" xfId="2496"/>
    <cellStyle name="Обычный 9 5 3 2 2" xfId="2497"/>
    <cellStyle name="Обычный 9 5 3 3" xfId="2498"/>
    <cellStyle name="Обычный 9 5 4" xfId="2499"/>
    <cellStyle name="Обычный 9 5 4 2" xfId="2500"/>
    <cellStyle name="Обычный 9 5 4 2 2" xfId="2501"/>
    <cellStyle name="Обычный 9 5 4 3" xfId="2502"/>
    <cellStyle name="Обычный 9 5 5" xfId="2503"/>
    <cellStyle name="Обычный 9 5 5 2" xfId="2504"/>
    <cellStyle name="Обычный 9 5 6" xfId="2505"/>
    <cellStyle name="Обычный 9 6" xfId="2506"/>
    <cellStyle name="Обычный 9 6 2" xfId="2507"/>
    <cellStyle name="Обычный 9 6 2 2" xfId="2508"/>
    <cellStyle name="Обычный 9 6 2 2 2" xfId="2509"/>
    <cellStyle name="Обычный 9 6 2 3" xfId="2510"/>
    <cellStyle name="Обычный 9 6 3" xfId="2511"/>
    <cellStyle name="Обычный 9 6 3 2" xfId="2512"/>
    <cellStyle name="Обычный 9 6 3 2 2" xfId="2513"/>
    <cellStyle name="Обычный 9 6 3 3" xfId="2514"/>
    <cellStyle name="Обычный 9 6 4" xfId="2515"/>
    <cellStyle name="Обычный 9 6 4 2" xfId="2516"/>
    <cellStyle name="Обычный 9 6 4 2 2" xfId="2517"/>
    <cellStyle name="Обычный 9 6 4 3" xfId="2518"/>
    <cellStyle name="Обычный 9 6 5" xfId="2519"/>
    <cellStyle name="Обычный 9 6 5 2" xfId="2520"/>
    <cellStyle name="Обычный 9 6 6" xfId="2521"/>
    <cellStyle name="Обычный 9 7" xfId="2522"/>
    <cellStyle name="Обычный 9 7 2" xfId="2523"/>
    <cellStyle name="Обычный 9 7 2 2" xfId="2524"/>
    <cellStyle name="Обычный 9 7 2 2 2" xfId="2525"/>
    <cellStyle name="Обычный 9 7 2 3" xfId="2526"/>
    <cellStyle name="Обычный 9 7 3" xfId="2527"/>
    <cellStyle name="Обычный 9 7 3 2" xfId="2528"/>
    <cellStyle name="Обычный 9 7 3 2 2" xfId="2529"/>
    <cellStyle name="Обычный 9 7 3 3" xfId="2530"/>
    <cellStyle name="Обычный 9 7 4" xfId="2531"/>
    <cellStyle name="Обычный 9 7 4 2" xfId="2532"/>
    <cellStyle name="Обычный 9 7 4 2 2" xfId="2533"/>
    <cellStyle name="Обычный 9 7 4 3" xfId="2534"/>
    <cellStyle name="Обычный 9 7 5" xfId="2535"/>
    <cellStyle name="Обычный 9 7 5 2" xfId="2536"/>
    <cellStyle name="Обычный 9 7 6" xfId="2537"/>
    <cellStyle name="Обычный 9 8" xfId="2538"/>
    <cellStyle name="Обычный 9 8 2" xfId="2539"/>
    <cellStyle name="Обычный 9 8 2 2" xfId="2540"/>
    <cellStyle name="Обычный 9 8 3" xfId="2541"/>
    <cellStyle name="Обычный 9 9" xfId="2542"/>
    <cellStyle name="Обычный 9 9 2" xfId="2543"/>
    <cellStyle name="Обычный 9 9 2 2" xfId="2544"/>
    <cellStyle name="Обычный 9 9 3" xfId="2545"/>
    <cellStyle name="Обычный_Лист1" xfId="2546"/>
    <cellStyle name="Плохой" xfId="2547"/>
    <cellStyle name="Плохой 2" xfId="2548"/>
    <cellStyle name="Пояснение" xfId="2549"/>
    <cellStyle name="Пояснение 2" xfId="2550"/>
    <cellStyle name="Примечание" xfId="2551"/>
    <cellStyle name="Примечание 2" xfId="2552"/>
    <cellStyle name="Percent" xfId="2553"/>
    <cellStyle name="Связанная ячейка" xfId="2554"/>
    <cellStyle name="Связанная ячейка 2" xfId="2555"/>
    <cellStyle name="Текст предупреждения" xfId="2556"/>
    <cellStyle name="Текст предупреждения 2" xfId="2557"/>
    <cellStyle name="Титул" xfId="2558"/>
    <cellStyle name="Comma" xfId="2559"/>
    <cellStyle name="Comma [0]" xfId="2560"/>
    <cellStyle name="Финансовый 2" xfId="2561"/>
    <cellStyle name="Финансовый 2 2" xfId="2562"/>
    <cellStyle name="Финансовый 2 3" xfId="2563"/>
    <cellStyle name="Финансовый 3" xfId="2564"/>
    <cellStyle name="Финансовый 3 2" xfId="2565"/>
    <cellStyle name="Финансовый 3 2 2" xfId="2566"/>
    <cellStyle name="Финансовый 3 3" xfId="2567"/>
    <cellStyle name="Финансовый 3 3 2" xfId="2568"/>
    <cellStyle name="Финансовый 3 3 2 2" xfId="2569"/>
    <cellStyle name="Финансовый 3 3 2 2 2" xfId="2570"/>
    <cellStyle name="Финансовый 3 3 2 3" xfId="2571"/>
    <cellStyle name="Финансовый 3 3 3" xfId="2572"/>
    <cellStyle name="Финансовый 3 3 3 2" xfId="2573"/>
    <cellStyle name="Финансовый 3 3 3 2 2" xfId="2574"/>
    <cellStyle name="Финансовый 3 3 3 3" xfId="2575"/>
    <cellStyle name="Финансовый 3 3 4" xfId="2576"/>
    <cellStyle name="Финансовый 3 3 4 2" xfId="2577"/>
    <cellStyle name="Финансовый 3 3 4 2 2" xfId="2578"/>
    <cellStyle name="Финансовый 3 3 4 3" xfId="2579"/>
    <cellStyle name="Финансовый 3 3 5" xfId="2580"/>
    <cellStyle name="Финансовый 3 3 5 2" xfId="2581"/>
    <cellStyle name="Финансовый 3 3 6" xfId="2582"/>
    <cellStyle name="Финансовый 3 4" xfId="2583"/>
    <cellStyle name="Финансовый 3 5" xfId="2584"/>
    <cellStyle name="Финансовый 4" xfId="2585"/>
    <cellStyle name="Хороший" xfId="2586"/>
    <cellStyle name="Хороший 2" xfId="258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10"/>
  <sheetViews>
    <sheetView view="pageBreakPreview" zoomScale="70" zoomScaleSheetLayoutView="70" zoomScalePageLayoutView="0" workbookViewId="0" topLeftCell="A1">
      <selection activeCell="P4" sqref="P4"/>
    </sheetView>
  </sheetViews>
  <sheetFormatPr defaultColWidth="8.8515625" defaultRowHeight="15" customHeight="1" zeroHeight="1"/>
  <cols>
    <col min="1" max="1" width="8.7109375" style="69" customWidth="1"/>
    <col min="2" max="2" width="50.421875" style="70" customWidth="1"/>
    <col min="3" max="3" width="10.57421875" style="72" customWidth="1"/>
    <col min="4" max="4" width="9.421875" style="239" customWidth="1"/>
    <col min="5" max="5" width="9.28125" style="239" customWidth="1"/>
    <col min="6" max="7" width="9.421875" style="69" customWidth="1"/>
    <col min="8" max="8" width="13.140625" style="239" customWidth="1"/>
    <col min="9" max="9" width="14.421875" style="239" customWidth="1"/>
    <col min="10" max="10" width="14.140625" style="239" customWidth="1"/>
    <col min="11" max="11" width="11.421875" style="72" customWidth="1"/>
    <col min="12" max="12" width="17.57421875" style="58" customWidth="1"/>
    <col min="13" max="13" width="12.8515625" style="239" customWidth="1"/>
    <col min="14" max="14" width="12.00390625" style="239" customWidth="1"/>
    <col min="15" max="15" width="11.8515625" style="239" customWidth="1"/>
    <col min="16" max="16" width="16.7109375" style="239" customWidth="1"/>
    <col min="17" max="17" width="11.421875" style="239" customWidth="1"/>
    <col min="18" max="18" width="10.57421875" style="239" customWidth="1"/>
    <col min="19" max="19" width="18.00390625" style="56" hidden="1" customWidth="1"/>
    <col min="20" max="20" width="15.421875" style="56" hidden="1" customWidth="1"/>
    <col min="21" max="27" width="8.8515625" style="56" customWidth="1"/>
    <col min="28" max="16384" width="8.8515625" style="56" customWidth="1"/>
  </cols>
  <sheetData>
    <row r="1" spans="15:17" ht="15" customHeight="1">
      <c r="O1" s="444" t="s">
        <v>767</v>
      </c>
      <c r="P1" s="444"/>
      <c r="Q1" s="444"/>
    </row>
    <row r="2" ht="15" customHeight="1">
      <c r="P2" s="318" t="s">
        <v>774</v>
      </c>
    </row>
    <row r="3" spans="15:17" ht="15" customHeight="1">
      <c r="O3" s="444" t="s">
        <v>766</v>
      </c>
      <c r="P3" s="444"/>
      <c r="Q3" s="444"/>
    </row>
    <row r="4" ht="15" customHeight="1">
      <c r="P4" s="318" t="s">
        <v>776</v>
      </c>
    </row>
    <row r="5" ht="15" customHeight="1"/>
    <row r="6" spans="1:18" s="63" customFormat="1" ht="14.25">
      <c r="A6" s="139"/>
      <c r="B6" s="498" t="s">
        <v>739</v>
      </c>
      <c r="C6" s="498"/>
      <c r="D6" s="498"/>
      <c r="E6" s="498"/>
      <c r="F6" s="498"/>
      <c r="G6" s="498"/>
      <c r="H6" s="498"/>
      <c r="I6" s="498"/>
      <c r="J6" s="498"/>
      <c r="K6" s="498"/>
      <c r="L6" s="498"/>
      <c r="M6" s="498"/>
      <c r="N6" s="498"/>
      <c r="O6" s="498"/>
      <c r="P6" s="498"/>
      <c r="Q6" s="498"/>
      <c r="R6" s="498"/>
    </row>
    <row r="7" spans="1:18" s="63" customFormat="1" ht="12.75">
      <c r="A7" s="239"/>
      <c r="B7" s="70"/>
      <c r="C7" s="72"/>
      <c r="D7" s="445" t="s">
        <v>740</v>
      </c>
      <c r="E7" s="445"/>
      <c r="F7" s="445"/>
      <c r="G7" s="445"/>
      <c r="H7" s="445"/>
      <c r="I7" s="445"/>
      <c r="J7" s="445"/>
      <c r="K7" s="445"/>
      <c r="L7" s="445"/>
      <c r="M7" s="445"/>
      <c r="N7" s="445"/>
      <c r="O7" s="445"/>
      <c r="P7" s="445"/>
      <c r="Q7" s="239"/>
      <c r="R7" s="239"/>
    </row>
    <row r="8" spans="1:18" ht="15" customHeight="1">
      <c r="A8" s="446" t="s">
        <v>0</v>
      </c>
      <c r="B8" s="446" t="s">
        <v>1</v>
      </c>
      <c r="C8" s="437" t="s">
        <v>96</v>
      </c>
      <c r="D8" s="437"/>
      <c r="E8" s="480" t="s">
        <v>97</v>
      </c>
      <c r="F8" s="470" t="s">
        <v>98</v>
      </c>
      <c r="G8" s="470" t="s">
        <v>99</v>
      </c>
      <c r="H8" s="469" t="s">
        <v>100</v>
      </c>
      <c r="I8" s="471" t="s">
        <v>101</v>
      </c>
      <c r="J8" s="471"/>
      <c r="K8" s="472" t="s">
        <v>102</v>
      </c>
      <c r="L8" s="471" t="s">
        <v>103</v>
      </c>
      <c r="M8" s="471"/>
      <c r="N8" s="471"/>
      <c r="O8" s="471"/>
      <c r="P8" s="471"/>
      <c r="Q8" s="469" t="s">
        <v>104</v>
      </c>
      <c r="R8" s="469" t="s">
        <v>105</v>
      </c>
    </row>
    <row r="9" spans="1:18" ht="15" customHeight="1">
      <c r="A9" s="446"/>
      <c r="B9" s="446"/>
      <c r="C9" s="472" t="s">
        <v>106</v>
      </c>
      <c r="D9" s="469" t="s">
        <v>107</v>
      </c>
      <c r="E9" s="480"/>
      <c r="F9" s="470"/>
      <c r="G9" s="470"/>
      <c r="H9" s="469"/>
      <c r="I9" s="469" t="s">
        <v>108</v>
      </c>
      <c r="J9" s="469" t="s">
        <v>109</v>
      </c>
      <c r="K9" s="472"/>
      <c r="L9" s="496" t="s">
        <v>108</v>
      </c>
      <c r="M9" s="325"/>
      <c r="N9" s="325"/>
      <c r="O9" s="326"/>
      <c r="P9" s="326"/>
      <c r="Q9" s="469"/>
      <c r="R9" s="469"/>
    </row>
    <row r="10" spans="1:18" ht="58.5" customHeight="1">
      <c r="A10" s="446"/>
      <c r="B10" s="446"/>
      <c r="C10" s="472"/>
      <c r="D10" s="469"/>
      <c r="E10" s="480"/>
      <c r="F10" s="470"/>
      <c r="G10" s="470"/>
      <c r="H10" s="469"/>
      <c r="I10" s="469"/>
      <c r="J10" s="469"/>
      <c r="K10" s="472"/>
      <c r="L10" s="496"/>
      <c r="M10" s="325" t="s">
        <v>110</v>
      </c>
      <c r="N10" s="325" t="s">
        <v>111</v>
      </c>
      <c r="O10" s="325" t="s">
        <v>112</v>
      </c>
      <c r="P10" s="325" t="s">
        <v>113</v>
      </c>
      <c r="Q10" s="469"/>
      <c r="R10" s="469"/>
    </row>
    <row r="11" spans="1:18" ht="13.5" customHeight="1">
      <c r="A11" s="319"/>
      <c r="B11" s="71"/>
      <c r="C11" s="472"/>
      <c r="D11" s="469"/>
      <c r="E11" s="480"/>
      <c r="F11" s="470"/>
      <c r="G11" s="470"/>
      <c r="H11" s="326" t="s">
        <v>114</v>
      </c>
      <c r="I11" s="326" t="s">
        <v>114</v>
      </c>
      <c r="J11" s="326" t="s">
        <v>114</v>
      </c>
      <c r="K11" s="264" t="s">
        <v>115</v>
      </c>
      <c r="L11" s="324" t="s">
        <v>10</v>
      </c>
      <c r="M11" s="326"/>
      <c r="N11" s="326"/>
      <c r="O11" s="326" t="s">
        <v>10</v>
      </c>
      <c r="P11" s="326" t="s">
        <v>10</v>
      </c>
      <c r="Q11" s="469"/>
      <c r="R11" s="469"/>
    </row>
    <row r="12" spans="1:18" ht="15" customHeight="1">
      <c r="A12" s="229">
        <v>1</v>
      </c>
      <c r="B12" s="105">
        <v>2</v>
      </c>
      <c r="C12" s="251">
        <v>3</v>
      </c>
      <c r="D12" s="322">
        <v>4</v>
      </c>
      <c r="E12" s="322">
        <v>5</v>
      </c>
      <c r="F12" s="229">
        <v>6</v>
      </c>
      <c r="G12" s="229">
        <v>7</v>
      </c>
      <c r="H12" s="322">
        <v>8</v>
      </c>
      <c r="I12" s="322">
        <v>9</v>
      </c>
      <c r="J12" s="322">
        <v>10</v>
      </c>
      <c r="K12" s="251">
        <v>11</v>
      </c>
      <c r="L12" s="229">
        <v>12</v>
      </c>
      <c r="M12" s="322">
        <v>13</v>
      </c>
      <c r="N12" s="322">
        <v>14</v>
      </c>
      <c r="O12" s="322">
        <v>15</v>
      </c>
      <c r="P12" s="322">
        <v>16</v>
      </c>
      <c r="Q12" s="322">
        <v>17</v>
      </c>
      <c r="R12" s="326">
        <v>18</v>
      </c>
    </row>
    <row r="13" spans="1:18" ht="15" customHeight="1">
      <c r="A13" s="473" t="s">
        <v>59</v>
      </c>
      <c r="B13" s="474"/>
      <c r="C13" s="474"/>
      <c r="D13" s="474"/>
      <c r="E13" s="474"/>
      <c r="F13" s="474"/>
      <c r="G13" s="474"/>
      <c r="H13" s="474"/>
      <c r="I13" s="474"/>
      <c r="J13" s="474"/>
      <c r="K13" s="474"/>
      <c r="L13" s="474"/>
      <c r="M13" s="474"/>
      <c r="N13" s="474"/>
      <c r="O13" s="474"/>
      <c r="P13" s="474"/>
      <c r="Q13" s="474"/>
      <c r="R13" s="475"/>
    </row>
    <row r="14" spans="1:18" ht="15" customHeight="1">
      <c r="A14" s="424" t="s">
        <v>60</v>
      </c>
      <c r="B14" s="425"/>
      <c r="C14" s="73"/>
      <c r="D14" s="55"/>
      <c r="E14" s="55"/>
      <c r="F14" s="15"/>
      <c r="G14" s="15"/>
      <c r="H14" s="55"/>
      <c r="I14" s="55"/>
      <c r="J14" s="55"/>
      <c r="K14" s="73"/>
      <c r="L14" s="182"/>
      <c r="M14" s="55"/>
      <c r="N14" s="55"/>
      <c r="O14" s="55"/>
      <c r="P14" s="55"/>
      <c r="Q14" s="55"/>
      <c r="R14" s="55"/>
    </row>
    <row r="15" spans="1:20" ht="15" customHeight="1">
      <c r="A15" s="319">
        <v>1</v>
      </c>
      <c r="B15" s="275" t="s">
        <v>478</v>
      </c>
      <c r="C15" s="74">
        <v>1940</v>
      </c>
      <c r="D15" s="322">
        <v>1971</v>
      </c>
      <c r="E15" s="326" t="s">
        <v>167</v>
      </c>
      <c r="F15" s="90">
        <v>4</v>
      </c>
      <c r="G15" s="90">
        <v>4</v>
      </c>
      <c r="H15" s="328">
        <v>3804.92</v>
      </c>
      <c r="I15" s="159">
        <v>2543.52</v>
      </c>
      <c r="J15" s="107">
        <v>1862.37</v>
      </c>
      <c r="K15" s="74">
        <v>93</v>
      </c>
      <c r="L15" s="268">
        <f>'раздел 2'!C12</f>
        <v>17456113.22</v>
      </c>
      <c r="M15" s="268">
        <v>0</v>
      </c>
      <c r="N15" s="268">
        <v>0</v>
      </c>
      <c r="O15" s="268">
        <v>0</v>
      </c>
      <c r="P15" s="268">
        <f aca="true" t="shared" si="0" ref="P15:P38">L15</f>
        <v>17456113.22</v>
      </c>
      <c r="Q15" s="32">
        <v>43830</v>
      </c>
      <c r="R15" s="326" t="s">
        <v>121</v>
      </c>
      <c r="S15" s="29">
        <f>L15-'раздел 2'!C12</f>
        <v>0</v>
      </c>
      <c r="T15" s="106">
        <f aca="true" t="shared" si="1" ref="T15:T46">L15-P15</f>
        <v>0</v>
      </c>
    </row>
    <row r="16" spans="1:20" ht="15" customHeight="1">
      <c r="A16" s="319">
        <f>A15+1</f>
        <v>2</v>
      </c>
      <c r="B16" s="275" t="s">
        <v>479</v>
      </c>
      <c r="C16" s="264">
        <v>1954</v>
      </c>
      <c r="D16" s="326"/>
      <c r="E16" s="326" t="s">
        <v>388</v>
      </c>
      <c r="F16" s="319">
        <v>3</v>
      </c>
      <c r="G16" s="319">
        <v>7</v>
      </c>
      <c r="H16" s="324">
        <v>8066.74</v>
      </c>
      <c r="I16" s="324">
        <v>5274.6</v>
      </c>
      <c r="J16" s="326">
        <v>3996.78</v>
      </c>
      <c r="K16" s="264">
        <v>185</v>
      </c>
      <c r="L16" s="268">
        <f>'раздел 2'!C13</f>
        <v>25000000</v>
      </c>
      <c r="M16" s="324">
        <v>0</v>
      </c>
      <c r="N16" s="324">
        <v>0</v>
      </c>
      <c r="O16" s="324">
        <v>0</v>
      </c>
      <c r="P16" s="268">
        <f t="shared" si="0"/>
        <v>25000000</v>
      </c>
      <c r="Q16" s="32">
        <v>43830</v>
      </c>
      <c r="R16" s="326" t="s">
        <v>121</v>
      </c>
      <c r="S16" s="29">
        <f>L16-'раздел 2'!C13</f>
        <v>0</v>
      </c>
      <c r="T16" s="106">
        <f t="shared" si="1"/>
        <v>0</v>
      </c>
    </row>
    <row r="17" spans="1:20" ht="15" customHeight="1">
      <c r="A17" s="319">
        <f aca="true" t="shared" si="2" ref="A17:A39">A16+1</f>
        <v>3</v>
      </c>
      <c r="B17" s="275" t="s">
        <v>480</v>
      </c>
      <c r="C17" s="264">
        <v>1959</v>
      </c>
      <c r="D17" s="326"/>
      <c r="E17" s="326" t="s">
        <v>116</v>
      </c>
      <c r="F17" s="319">
        <v>4</v>
      </c>
      <c r="G17" s="319">
        <v>6</v>
      </c>
      <c r="H17" s="324">
        <v>4251.54</v>
      </c>
      <c r="I17" s="324">
        <v>2752.08</v>
      </c>
      <c r="J17" s="326">
        <v>2609.96</v>
      </c>
      <c r="K17" s="264">
        <v>100</v>
      </c>
      <c r="L17" s="268">
        <f>'раздел 2'!C14</f>
        <v>20934742.59</v>
      </c>
      <c r="M17" s="324">
        <v>0</v>
      </c>
      <c r="N17" s="324">
        <v>0</v>
      </c>
      <c r="O17" s="324">
        <v>0</v>
      </c>
      <c r="P17" s="268">
        <f t="shared" si="0"/>
        <v>20934742.59</v>
      </c>
      <c r="Q17" s="32">
        <v>43830</v>
      </c>
      <c r="R17" s="326" t="s">
        <v>121</v>
      </c>
      <c r="S17" s="29">
        <f>L17-'раздел 2'!C14</f>
        <v>0</v>
      </c>
      <c r="T17" s="106">
        <f t="shared" si="1"/>
        <v>0</v>
      </c>
    </row>
    <row r="18" spans="1:20" ht="15" customHeight="1">
      <c r="A18" s="319">
        <f t="shared" si="2"/>
        <v>4</v>
      </c>
      <c r="B18" s="275" t="s">
        <v>481</v>
      </c>
      <c r="C18" s="264">
        <v>1958</v>
      </c>
      <c r="D18" s="326"/>
      <c r="E18" s="326" t="s">
        <v>388</v>
      </c>
      <c r="F18" s="319">
        <v>3</v>
      </c>
      <c r="G18" s="319">
        <v>4</v>
      </c>
      <c r="H18" s="324">
        <v>5842</v>
      </c>
      <c r="I18" s="324">
        <v>3765.18</v>
      </c>
      <c r="J18" s="326">
        <v>2080.67</v>
      </c>
      <c r="K18" s="264">
        <v>63</v>
      </c>
      <c r="L18" s="268">
        <f>'раздел 2'!C15</f>
        <v>7482231.76</v>
      </c>
      <c r="M18" s="324">
        <v>0</v>
      </c>
      <c r="N18" s="324">
        <v>0</v>
      </c>
      <c r="O18" s="324">
        <v>0</v>
      </c>
      <c r="P18" s="268">
        <f t="shared" si="0"/>
        <v>7482231.76</v>
      </c>
      <c r="Q18" s="32">
        <v>43830</v>
      </c>
      <c r="R18" s="326" t="s">
        <v>121</v>
      </c>
      <c r="S18" s="29">
        <f>L18-'раздел 2'!C15</f>
        <v>0</v>
      </c>
      <c r="T18" s="106">
        <f t="shared" si="1"/>
        <v>0</v>
      </c>
    </row>
    <row r="19" spans="1:20" ht="15" customHeight="1">
      <c r="A19" s="319">
        <f t="shared" si="2"/>
        <v>5</v>
      </c>
      <c r="B19" s="244" t="s">
        <v>482</v>
      </c>
      <c r="C19" s="74">
        <v>1955</v>
      </c>
      <c r="D19" s="322"/>
      <c r="E19" s="326" t="s">
        <v>116</v>
      </c>
      <c r="F19" s="90">
        <v>4</v>
      </c>
      <c r="G19" s="90">
        <v>4</v>
      </c>
      <c r="H19" s="328">
        <v>3593.8</v>
      </c>
      <c r="I19" s="159">
        <v>3232.18</v>
      </c>
      <c r="J19" s="107">
        <v>2894.56</v>
      </c>
      <c r="K19" s="74">
        <v>105</v>
      </c>
      <c r="L19" s="268">
        <f>'раздел 2'!C16</f>
        <v>21965423.22</v>
      </c>
      <c r="M19" s="324">
        <v>0</v>
      </c>
      <c r="N19" s="324">
        <v>0</v>
      </c>
      <c r="O19" s="324">
        <v>0</v>
      </c>
      <c r="P19" s="268">
        <f t="shared" si="0"/>
        <v>21965423.22</v>
      </c>
      <c r="Q19" s="32">
        <v>43830</v>
      </c>
      <c r="R19" s="326" t="s">
        <v>121</v>
      </c>
      <c r="S19" s="29">
        <f>L19-'раздел 2'!C16</f>
        <v>0</v>
      </c>
      <c r="T19" s="106">
        <f t="shared" si="1"/>
        <v>0</v>
      </c>
    </row>
    <row r="20" spans="1:20" ht="12.75">
      <c r="A20" s="319">
        <f t="shared" si="2"/>
        <v>6</v>
      </c>
      <c r="B20" s="244" t="s">
        <v>483</v>
      </c>
      <c r="C20" s="251">
        <v>1958</v>
      </c>
      <c r="D20" s="322"/>
      <c r="E20" s="326" t="s">
        <v>388</v>
      </c>
      <c r="F20" s="229">
        <v>3</v>
      </c>
      <c r="G20" s="229">
        <v>3</v>
      </c>
      <c r="H20" s="268">
        <v>2633.23</v>
      </c>
      <c r="I20" s="268">
        <v>1634.1</v>
      </c>
      <c r="J20" s="268">
        <v>1634.1</v>
      </c>
      <c r="K20" s="251">
        <v>44</v>
      </c>
      <c r="L20" s="268">
        <f>'раздел 2'!C17</f>
        <v>7491759.6</v>
      </c>
      <c r="M20" s="324">
        <v>0</v>
      </c>
      <c r="N20" s="324">
        <v>0</v>
      </c>
      <c r="O20" s="324">
        <v>0</v>
      </c>
      <c r="P20" s="268">
        <f t="shared" si="0"/>
        <v>7491759.6</v>
      </c>
      <c r="Q20" s="32">
        <v>43830</v>
      </c>
      <c r="R20" s="326" t="s">
        <v>121</v>
      </c>
      <c r="S20" s="29">
        <f>L20-'раздел 2'!C17</f>
        <v>0</v>
      </c>
      <c r="T20" s="106">
        <f t="shared" si="1"/>
        <v>0</v>
      </c>
    </row>
    <row r="21" spans="1:20" ht="15" customHeight="1">
      <c r="A21" s="319">
        <f t="shared" si="2"/>
        <v>7</v>
      </c>
      <c r="B21" s="244" t="s">
        <v>484</v>
      </c>
      <c r="C21" s="251">
        <v>1956</v>
      </c>
      <c r="D21" s="322"/>
      <c r="E21" s="326" t="s">
        <v>388</v>
      </c>
      <c r="F21" s="229">
        <v>3</v>
      </c>
      <c r="G21" s="229">
        <v>3</v>
      </c>
      <c r="H21" s="64">
        <v>1746.65</v>
      </c>
      <c r="I21" s="268">
        <v>1234.75</v>
      </c>
      <c r="J21" s="268">
        <v>1144.24</v>
      </c>
      <c r="K21" s="251">
        <v>64</v>
      </c>
      <c r="L21" s="268">
        <f>'раздел 2'!C18</f>
        <v>7617914.4</v>
      </c>
      <c r="M21" s="324">
        <v>0</v>
      </c>
      <c r="N21" s="324">
        <v>0</v>
      </c>
      <c r="O21" s="324">
        <v>0</v>
      </c>
      <c r="P21" s="268">
        <f t="shared" si="0"/>
        <v>7617914.4</v>
      </c>
      <c r="Q21" s="32">
        <v>43830</v>
      </c>
      <c r="R21" s="326" t="s">
        <v>121</v>
      </c>
      <c r="S21" s="29">
        <f>L21-'раздел 2'!C18</f>
        <v>0</v>
      </c>
      <c r="T21" s="106">
        <f t="shared" si="1"/>
        <v>0</v>
      </c>
    </row>
    <row r="22" spans="1:20" ht="15" customHeight="1">
      <c r="A22" s="319">
        <f t="shared" si="2"/>
        <v>8</v>
      </c>
      <c r="B22" s="244" t="s">
        <v>485</v>
      </c>
      <c r="C22" s="251">
        <v>1957</v>
      </c>
      <c r="D22" s="322"/>
      <c r="E22" s="326" t="s">
        <v>388</v>
      </c>
      <c r="F22" s="229" t="s">
        <v>729</v>
      </c>
      <c r="G22" s="229">
        <v>10</v>
      </c>
      <c r="H22" s="328">
        <v>10126.51</v>
      </c>
      <c r="I22" s="268">
        <v>7288.27</v>
      </c>
      <c r="J22" s="268">
        <v>7037.27</v>
      </c>
      <c r="K22" s="251">
        <v>184</v>
      </c>
      <c r="L22" s="268">
        <f>'раздел 2'!C19</f>
        <v>33039491</v>
      </c>
      <c r="M22" s="324">
        <v>0</v>
      </c>
      <c r="N22" s="324">
        <v>0</v>
      </c>
      <c r="O22" s="324">
        <v>0</v>
      </c>
      <c r="P22" s="268">
        <f t="shared" si="0"/>
        <v>33039491</v>
      </c>
      <c r="Q22" s="32">
        <v>43830</v>
      </c>
      <c r="R22" s="326" t="s">
        <v>121</v>
      </c>
      <c r="S22" s="29">
        <f>L22-'раздел 2'!C19</f>
        <v>0</v>
      </c>
      <c r="T22" s="106">
        <f t="shared" si="1"/>
        <v>0</v>
      </c>
    </row>
    <row r="23" spans="1:20" ht="15" customHeight="1">
      <c r="A23" s="319">
        <f t="shared" si="2"/>
        <v>9</v>
      </c>
      <c r="B23" s="244" t="s">
        <v>486</v>
      </c>
      <c r="C23" s="251">
        <v>1956</v>
      </c>
      <c r="D23" s="322"/>
      <c r="E23" s="326" t="s">
        <v>388</v>
      </c>
      <c r="F23" s="229">
        <v>2</v>
      </c>
      <c r="G23" s="229">
        <v>2</v>
      </c>
      <c r="H23" s="328">
        <v>705.07</v>
      </c>
      <c r="I23" s="268">
        <v>637.07</v>
      </c>
      <c r="J23" s="268">
        <v>590.21</v>
      </c>
      <c r="K23" s="251">
        <v>24</v>
      </c>
      <c r="L23" s="268">
        <f>'раздел 2'!C20</f>
        <v>5271205.9</v>
      </c>
      <c r="M23" s="324">
        <v>0</v>
      </c>
      <c r="N23" s="324">
        <v>0</v>
      </c>
      <c r="O23" s="324">
        <v>0</v>
      </c>
      <c r="P23" s="268">
        <f t="shared" si="0"/>
        <v>5271205.9</v>
      </c>
      <c r="Q23" s="32">
        <v>43830</v>
      </c>
      <c r="R23" s="326" t="s">
        <v>121</v>
      </c>
      <c r="S23" s="29">
        <f>L23-'раздел 2'!C20</f>
        <v>0</v>
      </c>
      <c r="T23" s="106">
        <f t="shared" si="1"/>
        <v>0</v>
      </c>
    </row>
    <row r="24" spans="1:20" ht="15" customHeight="1">
      <c r="A24" s="319">
        <f t="shared" si="2"/>
        <v>10</v>
      </c>
      <c r="B24" s="275" t="s">
        <v>487</v>
      </c>
      <c r="C24" s="251">
        <v>1956</v>
      </c>
      <c r="D24" s="322"/>
      <c r="E24" s="326" t="s">
        <v>388</v>
      </c>
      <c r="F24" s="229" t="s">
        <v>729</v>
      </c>
      <c r="G24" s="229">
        <v>4</v>
      </c>
      <c r="H24" s="268">
        <v>4443.64</v>
      </c>
      <c r="I24" s="268">
        <v>3764.36</v>
      </c>
      <c r="J24" s="268">
        <v>3680.36</v>
      </c>
      <c r="K24" s="251">
        <v>67</v>
      </c>
      <c r="L24" s="268">
        <f>'раздел 2'!C21</f>
        <v>19758242.8</v>
      </c>
      <c r="M24" s="324">
        <v>0</v>
      </c>
      <c r="N24" s="324">
        <v>0</v>
      </c>
      <c r="O24" s="324">
        <v>0</v>
      </c>
      <c r="P24" s="268">
        <f t="shared" si="0"/>
        <v>19758242.8</v>
      </c>
      <c r="Q24" s="32">
        <v>43830</v>
      </c>
      <c r="R24" s="326" t="s">
        <v>121</v>
      </c>
      <c r="S24" s="29">
        <f>L24-'раздел 2'!C21</f>
        <v>0</v>
      </c>
      <c r="T24" s="106">
        <f t="shared" si="1"/>
        <v>0</v>
      </c>
    </row>
    <row r="25" spans="1:20" ht="15" customHeight="1">
      <c r="A25" s="319">
        <f t="shared" si="2"/>
        <v>11</v>
      </c>
      <c r="B25" s="275" t="s">
        <v>488</v>
      </c>
      <c r="C25" s="251">
        <v>1956</v>
      </c>
      <c r="D25" s="322"/>
      <c r="E25" s="326" t="s">
        <v>388</v>
      </c>
      <c r="F25" s="229">
        <v>2</v>
      </c>
      <c r="G25" s="229">
        <v>2</v>
      </c>
      <c r="H25" s="328">
        <v>1122.92</v>
      </c>
      <c r="I25" s="268">
        <v>618.92</v>
      </c>
      <c r="J25" s="268">
        <v>618.92</v>
      </c>
      <c r="K25" s="251">
        <v>25</v>
      </c>
      <c r="L25" s="268">
        <f>'раздел 2'!C22</f>
        <v>5518727.9799999995</v>
      </c>
      <c r="M25" s="324">
        <v>0</v>
      </c>
      <c r="N25" s="324">
        <v>0</v>
      </c>
      <c r="O25" s="324">
        <v>0</v>
      </c>
      <c r="P25" s="268">
        <f t="shared" si="0"/>
        <v>5518727.9799999995</v>
      </c>
      <c r="Q25" s="32">
        <v>43830</v>
      </c>
      <c r="R25" s="326" t="s">
        <v>121</v>
      </c>
      <c r="S25" s="29">
        <f>L25-'раздел 2'!C22</f>
        <v>0</v>
      </c>
      <c r="T25" s="106">
        <f t="shared" si="1"/>
        <v>0</v>
      </c>
    </row>
    <row r="26" spans="1:20" ht="15" customHeight="1">
      <c r="A26" s="319">
        <f t="shared" si="2"/>
        <v>12</v>
      </c>
      <c r="B26" s="275" t="s">
        <v>489</v>
      </c>
      <c r="C26" s="251">
        <v>1964</v>
      </c>
      <c r="D26" s="322"/>
      <c r="E26" s="326" t="s">
        <v>167</v>
      </c>
      <c r="F26" s="229">
        <v>5</v>
      </c>
      <c r="G26" s="229">
        <v>3</v>
      </c>
      <c r="H26" s="328">
        <v>3431.73</v>
      </c>
      <c r="I26" s="268">
        <v>2523.83</v>
      </c>
      <c r="J26" s="268">
        <v>2295.82</v>
      </c>
      <c r="K26" s="251">
        <v>99</v>
      </c>
      <c r="L26" s="268">
        <f>'раздел 2'!C23</f>
        <v>12055007.42</v>
      </c>
      <c r="M26" s="324">
        <v>0</v>
      </c>
      <c r="N26" s="324">
        <v>0</v>
      </c>
      <c r="O26" s="324">
        <v>0</v>
      </c>
      <c r="P26" s="268">
        <f t="shared" si="0"/>
        <v>12055007.42</v>
      </c>
      <c r="Q26" s="32">
        <v>43830</v>
      </c>
      <c r="R26" s="326" t="s">
        <v>121</v>
      </c>
      <c r="S26" s="29">
        <f>L26-'раздел 2'!C23</f>
        <v>0</v>
      </c>
      <c r="T26" s="106">
        <f t="shared" si="1"/>
        <v>0</v>
      </c>
    </row>
    <row r="27" spans="1:20" ht="15" customHeight="1">
      <c r="A27" s="319">
        <f t="shared" si="2"/>
        <v>13</v>
      </c>
      <c r="B27" s="67" t="s">
        <v>95</v>
      </c>
      <c r="C27" s="251">
        <v>1957</v>
      </c>
      <c r="D27" s="322"/>
      <c r="E27" s="326" t="s">
        <v>116</v>
      </c>
      <c r="F27" s="229">
        <v>3</v>
      </c>
      <c r="G27" s="229">
        <v>5</v>
      </c>
      <c r="H27" s="268">
        <v>4667.03</v>
      </c>
      <c r="I27" s="268">
        <v>3425.11</v>
      </c>
      <c r="J27" s="268">
        <v>3201.3</v>
      </c>
      <c r="K27" s="251">
        <v>103</v>
      </c>
      <c r="L27" s="268">
        <f>'раздел 2'!C24</f>
        <v>18788619.35</v>
      </c>
      <c r="M27" s="324">
        <v>0</v>
      </c>
      <c r="N27" s="324">
        <v>0</v>
      </c>
      <c r="O27" s="324">
        <v>0</v>
      </c>
      <c r="P27" s="268">
        <f t="shared" si="0"/>
        <v>18788619.35</v>
      </c>
      <c r="Q27" s="32">
        <v>43830</v>
      </c>
      <c r="R27" s="326" t="s">
        <v>121</v>
      </c>
      <c r="S27" s="29">
        <f>L27-'раздел 2'!C24</f>
        <v>0</v>
      </c>
      <c r="T27" s="106">
        <f t="shared" si="1"/>
        <v>0</v>
      </c>
    </row>
    <row r="28" spans="1:20" ht="15" customHeight="1">
      <c r="A28" s="319">
        <f t="shared" si="2"/>
        <v>14</v>
      </c>
      <c r="B28" s="275" t="s">
        <v>490</v>
      </c>
      <c r="C28" s="251">
        <v>1966</v>
      </c>
      <c r="D28" s="322"/>
      <c r="E28" s="326" t="s">
        <v>167</v>
      </c>
      <c r="F28" s="229">
        <v>5</v>
      </c>
      <c r="G28" s="229">
        <v>3</v>
      </c>
      <c r="H28" s="268">
        <v>3573.42</v>
      </c>
      <c r="I28" s="268">
        <v>2492.52</v>
      </c>
      <c r="J28" s="268">
        <v>2080.66</v>
      </c>
      <c r="K28" s="251">
        <v>100</v>
      </c>
      <c r="L28" s="268">
        <f>'раздел 2'!C25</f>
        <v>945845.46</v>
      </c>
      <c r="M28" s="324">
        <v>0</v>
      </c>
      <c r="N28" s="324">
        <v>0</v>
      </c>
      <c r="O28" s="324">
        <v>0</v>
      </c>
      <c r="P28" s="268">
        <f t="shared" si="0"/>
        <v>945845.46</v>
      </c>
      <c r="Q28" s="32">
        <v>43830</v>
      </c>
      <c r="R28" s="326" t="s">
        <v>121</v>
      </c>
      <c r="S28" s="29">
        <f>L28-'раздел 2'!C25</f>
        <v>0</v>
      </c>
      <c r="T28" s="106">
        <f t="shared" si="1"/>
        <v>0</v>
      </c>
    </row>
    <row r="29" spans="1:20" ht="15" customHeight="1">
      <c r="A29" s="319">
        <f t="shared" si="2"/>
        <v>15</v>
      </c>
      <c r="B29" s="275" t="s">
        <v>491</v>
      </c>
      <c r="C29" s="251">
        <v>1956</v>
      </c>
      <c r="D29" s="322"/>
      <c r="E29" s="326" t="s">
        <v>388</v>
      </c>
      <c r="F29" s="229">
        <v>3</v>
      </c>
      <c r="G29" s="229">
        <v>3</v>
      </c>
      <c r="H29" s="268">
        <v>1632.24</v>
      </c>
      <c r="I29" s="268">
        <v>1317.1</v>
      </c>
      <c r="J29" s="268">
        <v>1115.41</v>
      </c>
      <c r="K29" s="251">
        <v>44</v>
      </c>
      <c r="L29" s="268">
        <f>'раздел 2'!C26</f>
        <v>6976182.78</v>
      </c>
      <c r="M29" s="324">
        <v>0</v>
      </c>
      <c r="N29" s="324">
        <v>0</v>
      </c>
      <c r="O29" s="324">
        <v>0</v>
      </c>
      <c r="P29" s="268">
        <f t="shared" si="0"/>
        <v>6976182.78</v>
      </c>
      <c r="Q29" s="32">
        <v>43830</v>
      </c>
      <c r="R29" s="326" t="s">
        <v>121</v>
      </c>
      <c r="S29" s="29">
        <f>L29-'раздел 2'!C26</f>
        <v>0</v>
      </c>
      <c r="T29" s="106">
        <f t="shared" si="1"/>
        <v>0</v>
      </c>
    </row>
    <row r="30" spans="1:20" ht="15" customHeight="1">
      <c r="A30" s="319">
        <f t="shared" si="2"/>
        <v>16</v>
      </c>
      <c r="B30" s="275" t="s">
        <v>492</v>
      </c>
      <c r="C30" s="251">
        <v>1961</v>
      </c>
      <c r="D30" s="322"/>
      <c r="E30" s="326" t="s">
        <v>117</v>
      </c>
      <c r="F30" s="229">
        <v>5</v>
      </c>
      <c r="G30" s="229">
        <v>3</v>
      </c>
      <c r="H30" s="268">
        <v>3441.91</v>
      </c>
      <c r="I30" s="268">
        <v>2478.13</v>
      </c>
      <c r="J30" s="268">
        <v>2119.97</v>
      </c>
      <c r="K30" s="251">
        <v>86</v>
      </c>
      <c r="L30" s="268">
        <f>'раздел 2'!C27</f>
        <v>644894.44</v>
      </c>
      <c r="M30" s="324">
        <v>0</v>
      </c>
      <c r="N30" s="324">
        <v>0</v>
      </c>
      <c r="O30" s="324">
        <v>0</v>
      </c>
      <c r="P30" s="268">
        <f t="shared" si="0"/>
        <v>644894.44</v>
      </c>
      <c r="Q30" s="32">
        <v>43830</v>
      </c>
      <c r="R30" s="326" t="s">
        <v>121</v>
      </c>
      <c r="S30" s="29">
        <f>L30-'раздел 2'!C27</f>
        <v>0</v>
      </c>
      <c r="T30" s="106">
        <f t="shared" si="1"/>
        <v>0</v>
      </c>
    </row>
    <row r="31" spans="1:20" ht="15" customHeight="1">
      <c r="A31" s="319">
        <f t="shared" si="2"/>
        <v>17</v>
      </c>
      <c r="B31" s="244" t="s">
        <v>493</v>
      </c>
      <c r="C31" s="251">
        <v>1963</v>
      </c>
      <c r="D31" s="322"/>
      <c r="E31" s="326" t="s">
        <v>116</v>
      </c>
      <c r="F31" s="229">
        <v>3</v>
      </c>
      <c r="G31" s="229">
        <v>5</v>
      </c>
      <c r="H31" s="268">
        <v>4667.03</v>
      </c>
      <c r="I31" s="268">
        <v>3425.11</v>
      </c>
      <c r="J31" s="268">
        <v>3201.3</v>
      </c>
      <c r="K31" s="251">
        <v>103</v>
      </c>
      <c r="L31" s="268">
        <f>'раздел 2'!C28</f>
        <v>1088524.5799999998</v>
      </c>
      <c r="M31" s="324">
        <v>0</v>
      </c>
      <c r="N31" s="324">
        <v>0</v>
      </c>
      <c r="O31" s="324">
        <v>0</v>
      </c>
      <c r="P31" s="268">
        <f t="shared" si="0"/>
        <v>1088524.5799999998</v>
      </c>
      <c r="Q31" s="32">
        <v>43830</v>
      </c>
      <c r="R31" s="326" t="s">
        <v>121</v>
      </c>
      <c r="S31" s="29">
        <f>L31-'раздел 2'!C28</f>
        <v>0</v>
      </c>
      <c r="T31" s="106">
        <f t="shared" si="1"/>
        <v>0</v>
      </c>
    </row>
    <row r="32" spans="1:20" ht="15" customHeight="1">
      <c r="A32" s="319">
        <f t="shared" si="2"/>
        <v>18</v>
      </c>
      <c r="B32" s="244" t="s">
        <v>494</v>
      </c>
      <c r="C32" s="251">
        <v>1968</v>
      </c>
      <c r="D32" s="322"/>
      <c r="E32" s="326" t="s">
        <v>116</v>
      </c>
      <c r="F32" s="229">
        <v>3</v>
      </c>
      <c r="G32" s="229">
        <v>4</v>
      </c>
      <c r="H32" s="268">
        <v>2697.82</v>
      </c>
      <c r="I32" s="268">
        <v>1793</v>
      </c>
      <c r="J32" s="268">
        <v>1609.11</v>
      </c>
      <c r="K32" s="251">
        <v>57</v>
      </c>
      <c r="L32" s="268">
        <f>'раздел 2'!C29</f>
        <v>1600369.23</v>
      </c>
      <c r="M32" s="324">
        <v>0</v>
      </c>
      <c r="N32" s="324">
        <v>0</v>
      </c>
      <c r="O32" s="324">
        <v>0</v>
      </c>
      <c r="P32" s="268">
        <f t="shared" si="0"/>
        <v>1600369.23</v>
      </c>
      <c r="Q32" s="32">
        <v>43830</v>
      </c>
      <c r="R32" s="326" t="s">
        <v>121</v>
      </c>
      <c r="S32" s="29">
        <f>L32-'раздел 2'!C29</f>
        <v>0</v>
      </c>
      <c r="T32" s="106">
        <f t="shared" si="1"/>
        <v>0</v>
      </c>
    </row>
    <row r="33" spans="1:20" ht="15" customHeight="1">
      <c r="A33" s="319">
        <f t="shared" si="2"/>
        <v>19</v>
      </c>
      <c r="B33" s="244" t="s">
        <v>495</v>
      </c>
      <c r="C33" s="251">
        <v>1953</v>
      </c>
      <c r="D33" s="322"/>
      <c r="E33" s="326" t="s">
        <v>388</v>
      </c>
      <c r="F33" s="229">
        <v>2</v>
      </c>
      <c r="G33" s="229">
        <v>2</v>
      </c>
      <c r="H33" s="268">
        <v>906.09</v>
      </c>
      <c r="I33" s="268">
        <v>696.09</v>
      </c>
      <c r="J33" s="268">
        <v>696.09</v>
      </c>
      <c r="K33" s="251">
        <v>31</v>
      </c>
      <c r="L33" s="268">
        <f>'раздел 2'!C30</f>
        <v>4217781.01</v>
      </c>
      <c r="M33" s="324">
        <v>0</v>
      </c>
      <c r="N33" s="324">
        <v>0</v>
      </c>
      <c r="O33" s="324">
        <v>0</v>
      </c>
      <c r="P33" s="268">
        <f t="shared" si="0"/>
        <v>4217781.01</v>
      </c>
      <c r="Q33" s="32">
        <v>43830</v>
      </c>
      <c r="R33" s="326" t="s">
        <v>121</v>
      </c>
      <c r="S33" s="29">
        <f>L33-'раздел 2'!C30</f>
        <v>0</v>
      </c>
      <c r="T33" s="106">
        <f t="shared" si="1"/>
        <v>0</v>
      </c>
    </row>
    <row r="34" spans="1:20" ht="15" customHeight="1">
      <c r="A34" s="319">
        <f t="shared" si="2"/>
        <v>20</v>
      </c>
      <c r="B34" s="244" t="s">
        <v>496</v>
      </c>
      <c r="C34" s="251">
        <v>1953</v>
      </c>
      <c r="D34" s="322"/>
      <c r="E34" s="326" t="s">
        <v>116</v>
      </c>
      <c r="F34" s="229">
        <v>3</v>
      </c>
      <c r="G34" s="229">
        <v>3</v>
      </c>
      <c r="H34" s="268">
        <v>1960.05</v>
      </c>
      <c r="I34" s="268">
        <v>1494.65</v>
      </c>
      <c r="J34" s="268">
        <v>1286.44</v>
      </c>
      <c r="K34" s="251">
        <v>47</v>
      </c>
      <c r="L34" s="268">
        <f>'раздел 2'!C31</f>
        <v>3055332</v>
      </c>
      <c r="M34" s="324">
        <v>0</v>
      </c>
      <c r="N34" s="324">
        <v>0</v>
      </c>
      <c r="O34" s="324">
        <v>0</v>
      </c>
      <c r="P34" s="268">
        <f t="shared" si="0"/>
        <v>3055332</v>
      </c>
      <c r="Q34" s="32">
        <v>43830</v>
      </c>
      <c r="R34" s="326" t="s">
        <v>121</v>
      </c>
      <c r="S34" s="29">
        <f>L34-'раздел 2'!C31</f>
        <v>0</v>
      </c>
      <c r="T34" s="106">
        <f t="shared" si="1"/>
        <v>0</v>
      </c>
    </row>
    <row r="35" spans="1:20" ht="15" customHeight="1">
      <c r="A35" s="319">
        <f t="shared" si="2"/>
        <v>21</v>
      </c>
      <c r="B35" s="275" t="s">
        <v>497</v>
      </c>
      <c r="C35" s="251">
        <v>1955</v>
      </c>
      <c r="D35" s="322"/>
      <c r="E35" s="326" t="s">
        <v>388</v>
      </c>
      <c r="F35" s="229">
        <v>2</v>
      </c>
      <c r="G35" s="229">
        <v>2</v>
      </c>
      <c r="H35" s="268">
        <v>906.09</v>
      </c>
      <c r="I35" s="268">
        <v>696.09</v>
      </c>
      <c r="J35" s="268">
        <v>696.09</v>
      </c>
      <c r="K35" s="251">
        <v>31</v>
      </c>
      <c r="L35" s="268">
        <f>'раздел 2'!C32</f>
        <v>332702.55</v>
      </c>
      <c r="M35" s="324">
        <v>0</v>
      </c>
      <c r="N35" s="324">
        <v>0</v>
      </c>
      <c r="O35" s="324">
        <v>0</v>
      </c>
      <c r="P35" s="268">
        <f t="shared" si="0"/>
        <v>332702.55</v>
      </c>
      <c r="Q35" s="32">
        <v>43830</v>
      </c>
      <c r="R35" s="326" t="s">
        <v>121</v>
      </c>
      <c r="S35" s="29">
        <f>L35-'раздел 2'!C32</f>
        <v>0</v>
      </c>
      <c r="T35" s="106">
        <f t="shared" si="1"/>
        <v>0</v>
      </c>
    </row>
    <row r="36" spans="1:20" ht="15" customHeight="1">
      <c r="A36" s="319">
        <f t="shared" si="2"/>
        <v>22</v>
      </c>
      <c r="B36" s="244" t="s">
        <v>498</v>
      </c>
      <c r="C36" s="251">
        <v>1951</v>
      </c>
      <c r="D36" s="322"/>
      <c r="E36" s="326" t="s">
        <v>388</v>
      </c>
      <c r="F36" s="229">
        <v>2</v>
      </c>
      <c r="G36" s="229">
        <v>3</v>
      </c>
      <c r="H36" s="268">
        <v>2142.88</v>
      </c>
      <c r="I36" s="268">
        <v>1358.08</v>
      </c>
      <c r="J36" s="268">
        <v>1333.4</v>
      </c>
      <c r="K36" s="251">
        <v>46</v>
      </c>
      <c r="L36" s="268">
        <f>'раздел 2'!C33</f>
        <v>9331161.19</v>
      </c>
      <c r="M36" s="324">
        <v>0</v>
      </c>
      <c r="N36" s="324">
        <v>0</v>
      </c>
      <c r="O36" s="324">
        <v>0</v>
      </c>
      <c r="P36" s="268">
        <f t="shared" si="0"/>
        <v>9331161.19</v>
      </c>
      <c r="Q36" s="32">
        <v>43830</v>
      </c>
      <c r="R36" s="326" t="s">
        <v>121</v>
      </c>
      <c r="S36" s="29">
        <f>L36-'раздел 2'!C33</f>
        <v>0</v>
      </c>
      <c r="T36" s="106">
        <f t="shared" si="1"/>
        <v>0</v>
      </c>
    </row>
    <row r="37" spans="1:20" ht="15" customHeight="1">
      <c r="A37" s="319">
        <f t="shared" si="2"/>
        <v>23</v>
      </c>
      <c r="B37" s="275" t="s">
        <v>499</v>
      </c>
      <c r="C37" s="251" t="s">
        <v>389</v>
      </c>
      <c r="D37" s="322"/>
      <c r="E37" s="326" t="s">
        <v>388</v>
      </c>
      <c r="F37" s="229">
        <v>2</v>
      </c>
      <c r="G37" s="229">
        <v>2</v>
      </c>
      <c r="H37" s="268">
        <v>941.03</v>
      </c>
      <c r="I37" s="268">
        <v>851.34</v>
      </c>
      <c r="J37" s="268">
        <v>851.34</v>
      </c>
      <c r="K37" s="251">
        <v>27</v>
      </c>
      <c r="L37" s="268">
        <f>'раздел 2'!C34</f>
        <v>6071928.83</v>
      </c>
      <c r="M37" s="324">
        <v>0</v>
      </c>
      <c r="N37" s="324">
        <v>0</v>
      </c>
      <c r="O37" s="324">
        <v>0</v>
      </c>
      <c r="P37" s="268">
        <f t="shared" si="0"/>
        <v>6071928.83</v>
      </c>
      <c r="Q37" s="32">
        <v>43830</v>
      </c>
      <c r="R37" s="326" t="s">
        <v>121</v>
      </c>
      <c r="S37" s="29">
        <f>L37-'раздел 2'!C34</f>
        <v>0</v>
      </c>
      <c r="T37" s="106">
        <f t="shared" si="1"/>
        <v>0</v>
      </c>
    </row>
    <row r="38" spans="1:20" ht="15" customHeight="1">
      <c r="A38" s="319">
        <f t="shared" si="2"/>
        <v>24</v>
      </c>
      <c r="B38" s="275" t="s">
        <v>500</v>
      </c>
      <c r="C38" s="251">
        <v>1952</v>
      </c>
      <c r="D38" s="322"/>
      <c r="E38" s="326" t="s">
        <v>388</v>
      </c>
      <c r="F38" s="229">
        <v>2</v>
      </c>
      <c r="G38" s="229">
        <v>3</v>
      </c>
      <c r="H38" s="268">
        <v>2260.35</v>
      </c>
      <c r="I38" s="268">
        <v>1333</v>
      </c>
      <c r="J38" s="268">
        <v>1198.95</v>
      </c>
      <c r="K38" s="251">
        <v>42</v>
      </c>
      <c r="L38" s="268">
        <f>'раздел 2'!C35</f>
        <v>20165993.93</v>
      </c>
      <c r="M38" s="324">
        <v>0</v>
      </c>
      <c r="N38" s="324">
        <v>0</v>
      </c>
      <c r="O38" s="324">
        <v>0</v>
      </c>
      <c r="P38" s="268">
        <f t="shared" si="0"/>
        <v>20165993.93</v>
      </c>
      <c r="Q38" s="32">
        <v>43830</v>
      </c>
      <c r="R38" s="326" t="s">
        <v>121</v>
      </c>
      <c r="S38" s="29">
        <f>L38-'раздел 2'!C35</f>
        <v>0</v>
      </c>
      <c r="T38" s="106">
        <f t="shared" si="1"/>
        <v>0</v>
      </c>
    </row>
    <row r="39" spans="1:20" ht="15" customHeight="1">
      <c r="A39" s="319">
        <f t="shared" si="2"/>
        <v>25</v>
      </c>
      <c r="B39" s="275" t="s">
        <v>61</v>
      </c>
      <c r="C39" s="251">
        <v>1956</v>
      </c>
      <c r="D39" s="322"/>
      <c r="E39" s="326" t="s">
        <v>116</v>
      </c>
      <c r="F39" s="229">
        <v>3</v>
      </c>
      <c r="G39" s="229">
        <v>3</v>
      </c>
      <c r="H39" s="268">
        <v>1853.61</v>
      </c>
      <c r="I39" s="268">
        <v>1326.61</v>
      </c>
      <c r="J39" s="268">
        <v>1308.35</v>
      </c>
      <c r="K39" s="251">
        <v>33</v>
      </c>
      <c r="L39" s="268">
        <f>'раздел 2'!C36</f>
        <v>7092956.449999999</v>
      </c>
      <c r="M39" s="324">
        <v>0</v>
      </c>
      <c r="N39" s="324">
        <v>0</v>
      </c>
      <c r="O39" s="324">
        <v>0</v>
      </c>
      <c r="P39" s="268">
        <f aca="true" t="shared" si="3" ref="P39:P56">L39</f>
        <v>7092956.449999999</v>
      </c>
      <c r="Q39" s="32">
        <v>43830</v>
      </c>
      <c r="R39" s="326" t="s">
        <v>121</v>
      </c>
      <c r="S39" s="29">
        <f>L39-'раздел 2'!C36</f>
        <v>0</v>
      </c>
      <c r="T39" s="106">
        <f t="shared" si="1"/>
        <v>0</v>
      </c>
    </row>
    <row r="40" spans="1:20" ht="15" customHeight="1">
      <c r="A40" s="319">
        <f aca="true" t="shared" si="4" ref="A40:A63">A39+1</f>
        <v>26</v>
      </c>
      <c r="B40" s="275" t="s">
        <v>501</v>
      </c>
      <c r="C40" s="251">
        <v>1952</v>
      </c>
      <c r="D40" s="322"/>
      <c r="E40" s="326" t="s">
        <v>388</v>
      </c>
      <c r="F40" s="229">
        <v>2</v>
      </c>
      <c r="G40" s="229">
        <v>3</v>
      </c>
      <c r="H40" s="268">
        <v>2005</v>
      </c>
      <c r="I40" s="268">
        <v>1352.6</v>
      </c>
      <c r="J40" s="268">
        <v>1352.6</v>
      </c>
      <c r="K40" s="251">
        <v>44</v>
      </c>
      <c r="L40" s="268">
        <f>'раздел 2'!C37</f>
        <v>13771240.99</v>
      </c>
      <c r="M40" s="324">
        <v>0</v>
      </c>
      <c r="N40" s="324">
        <v>0</v>
      </c>
      <c r="O40" s="324">
        <v>0</v>
      </c>
      <c r="P40" s="268">
        <f t="shared" si="3"/>
        <v>13771240.99</v>
      </c>
      <c r="Q40" s="32">
        <v>43830</v>
      </c>
      <c r="R40" s="326" t="s">
        <v>121</v>
      </c>
      <c r="S40" s="29">
        <f>L40-'раздел 2'!C37</f>
        <v>0</v>
      </c>
      <c r="T40" s="106">
        <f t="shared" si="1"/>
        <v>0</v>
      </c>
    </row>
    <row r="41" spans="1:20" ht="15" customHeight="1">
      <c r="A41" s="319">
        <f t="shared" si="4"/>
        <v>27</v>
      </c>
      <c r="B41" s="275" t="s">
        <v>502</v>
      </c>
      <c r="C41" s="251">
        <v>1956</v>
      </c>
      <c r="D41" s="322"/>
      <c r="E41" s="326" t="s">
        <v>388</v>
      </c>
      <c r="F41" s="229">
        <v>3</v>
      </c>
      <c r="G41" s="229">
        <v>3</v>
      </c>
      <c r="H41" s="268">
        <v>2131.95</v>
      </c>
      <c r="I41" s="268">
        <v>1322.57</v>
      </c>
      <c r="J41" s="268">
        <v>1139.57</v>
      </c>
      <c r="K41" s="251">
        <v>54</v>
      </c>
      <c r="L41" s="268">
        <f>'раздел 2'!C38</f>
        <v>12563536.37</v>
      </c>
      <c r="M41" s="324">
        <v>0</v>
      </c>
      <c r="N41" s="324">
        <v>0</v>
      </c>
      <c r="O41" s="324">
        <v>0</v>
      </c>
      <c r="P41" s="268">
        <f t="shared" si="3"/>
        <v>12563536.37</v>
      </c>
      <c r="Q41" s="32">
        <v>43830</v>
      </c>
      <c r="R41" s="326" t="s">
        <v>121</v>
      </c>
      <c r="S41" s="29">
        <f>L41-'раздел 2'!C38</f>
        <v>0</v>
      </c>
      <c r="T41" s="106">
        <f t="shared" si="1"/>
        <v>0</v>
      </c>
    </row>
    <row r="42" spans="1:24" ht="15" customHeight="1">
      <c r="A42" s="319">
        <f t="shared" si="4"/>
        <v>28</v>
      </c>
      <c r="B42" s="67" t="s">
        <v>503</v>
      </c>
      <c r="C42" s="251">
        <v>1956</v>
      </c>
      <c r="D42" s="322"/>
      <c r="E42" s="326" t="s">
        <v>116</v>
      </c>
      <c r="F42" s="229">
        <v>3</v>
      </c>
      <c r="G42" s="229">
        <v>3</v>
      </c>
      <c r="H42" s="268">
        <v>2101.95</v>
      </c>
      <c r="I42" s="268">
        <v>1322.95</v>
      </c>
      <c r="J42" s="268">
        <v>1011.4</v>
      </c>
      <c r="K42" s="251">
        <v>66</v>
      </c>
      <c r="L42" s="268">
        <f>'раздел 2'!C39</f>
        <v>7609518.530000001</v>
      </c>
      <c r="M42" s="324">
        <v>0</v>
      </c>
      <c r="N42" s="324">
        <v>0</v>
      </c>
      <c r="O42" s="324">
        <v>0</v>
      </c>
      <c r="P42" s="268">
        <f t="shared" si="3"/>
        <v>7609518.530000001</v>
      </c>
      <c r="Q42" s="32">
        <v>43830</v>
      </c>
      <c r="R42" s="326" t="s">
        <v>121</v>
      </c>
      <c r="S42" s="29">
        <f>L42-'раздел 2'!C39</f>
        <v>0</v>
      </c>
      <c r="T42" s="106">
        <f t="shared" si="1"/>
        <v>0</v>
      </c>
      <c r="X42" s="242"/>
    </row>
    <row r="43" spans="1:20" ht="15" customHeight="1">
      <c r="A43" s="319">
        <f t="shared" si="4"/>
        <v>29</v>
      </c>
      <c r="B43" s="275" t="s">
        <v>504</v>
      </c>
      <c r="C43" s="251">
        <v>1963</v>
      </c>
      <c r="D43" s="322"/>
      <c r="E43" s="326" t="s">
        <v>167</v>
      </c>
      <c r="F43" s="229">
        <v>5</v>
      </c>
      <c r="G43" s="229">
        <v>3</v>
      </c>
      <c r="H43" s="268">
        <v>33285.7</v>
      </c>
      <c r="I43" s="268">
        <v>2494.08</v>
      </c>
      <c r="J43" s="268">
        <v>2285.52</v>
      </c>
      <c r="K43" s="251">
        <v>102</v>
      </c>
      <c r="L43" s="268">
        <f>'раздел 2'!C40</f>
        <v>6641288.300000001</v>
      </c>
      <c r="M43" s="324">
        <v>0</v>
      </c>
      <c r="N43" s="324">
        <v>0</v>
      </c>
      <c r="O43" s="324">
        <v>0</v>
      </c>
      <c r="P43" s="268">
        <f t="shared" si="3"/>
        <v>6641288.300000001</v>
      </c>
      <c r="Q43" s="32">
        <v>43830</v>
      </c>
      <c r="R43" s="326" t="s">
        <v>121</v>
      </c>
      <c r="S43" s="29">
        <f>L43-'раздел 2'!C40</f>
        <v>0</v>
      </c>
      <c r="T43" s="106">
        <f t="shared" si="1"/>
        <v>0</v>
      </c>
    </row>
    <row r="44" spans="1:20" ht="15" customHeight="1">
      <c r="A44" s="319">
        <f t="shared" si="4"/>
        <v>30</v>
      </c>
      <c r="B44" s="67" t="s">
        <v>505</v>
      </c>
      <c r="C44" s="251">
        <v>1954</v>
      </c>
      <c r="D44" s="322"/>
      <c r="E44" s="326" t="s">
        <v>116</v>
      </c>
      <c r="F44" s="229">
        <v>3</v>
      </c>
      <c r="G44" s="229">
        <v>5</v>
      </c>
      <c r="H44" s="268">
        <v>2695.02</v>
      </c>
      <c r="I44" s="268">
        <v>1910.42</v>
      </c>
      <c r="J44" s="268">
        <v>1910.42</v>
      </c>
      <c r="K44" s="251">
        <v>53</v>
      </c>
      <c r="L44" s="268">
        <f>'раздел 2'!C41</f>
        <v>22936319.81</v>
      </c>
      <c r="M44" s="324">
        <v>0</v>
      </c>
      <c r="N44" s="324">
        <v>0</v>
      </c>
      <c r="O44" s="324">
        <v>0</v>
      </c>
      <c r="P44" s="268">
        <f t="shared" si="3"/>
        <v>22936319.81</v>
      </c>
      <c r="Q44" s="32">
        <v>43830</v>
      </c>
      <c r="R44" s="326" t="s">
        <v>121</v>
      </c>
      <c r="S44" s="29">
        <f>L44-'раздел 2'!C41</f>
        <v>0</v>
      </c>
      <c r="T44" s="106">
        <f t="shared" si="1"/>
        <v>0</v>
      </c>
    </row>
    <row r="45" spans="1:20" ht="15" customHeight="1">
      <c r="A45" s="319">
        <f t="shared" si="4"/>
        <v>31</v>
      </c>
      <c r="B45" s="244" t="s">
        <v>506</v>
      </c>
      <c r="C45" s="251">
        <v>1952</v>
      </c>
      <c r="D45" s="322"/>
      <c r="E45" s="326" t="s">
        <v>388</v>
      </c>
      <c r="F45" s="229">
        <v>2</v>
      </c>
      <c r="G45" s="229">
        <v>1</v>
      </c>
      <c r="H45" s="268">
        <v>932.07</v>
      </c>
      <c r="I45" s="268">
        <v>515.51</v>
      </c>
      <c r="J45" s="268">
        <v>515.51</v>
      </c>
      <c r="K45" s="251">
        <v>18</v>
      </c>
      <c r="L45" s="268">
        <f>'раздел 2'!C42</f>
        <v>268041.01</v>
      </c>
      <c r="M45" s="324">
        <v>0</v>
      </c>
      <c r="N45" s="324">
        <v>0</v>
      </c>
      <c r="O45" s="324">
        <v>0</v>
      </c>
      <c r="P45" s="268">
        <f t="shared" si="3"/>
        <v>268041.01</v>
      </c>
      <c r="Q45" s="32">
        <v>43830</v>
      </c>
      <c r="R45" s="326" t="s">
        <v>121</v>
      </c>
      <c r="S45" s="29">
        <f>L45-'раздел 2'!C42</f>
        <v>0</v>
      </c>
      <c r="T45" s="106">
        <f t="shared" si="1"/>
        <v>0</v>
      </c>
    </row>
    <row r="46" spans="1:20" ht="14.25" customHeight="1">
      <c r="A46" s="319">
        <f t="shared" si="4"/>
        <v>32</v>
      </c>
      <c r="B46" s="275" t="s">
        <v>507</v>
      </c>
      <c r="C46" s="251">
        <v>1951</v>
      </c>
      <c r="D46" s="322"/>
      <c r="E46" s="326" t="s">
        <v>167</v>
      </c>
      <c r="F46" s="229">
        <v>3</v>
      </c>
      <c r="G46" s="229">
        <v>3</v>
      </c>
      <c r="H46" s="268">
        <v>2285.82</v>
      </c>
      <c r="I46" s="268">
        <v>1459.82</v>
      </c>
      <c r="J46" s="268">
        <v>1275.04</v>
      </c>
      <c r="K46" s="251">
        <v>59</v>
      </c>
      <c r="L46" s="268">
        <f>'раздел 2'!C43</f>
        <v>5486912.119999999</v>
      </c>
      <c r="M46" s="324">
        <v>0</v>
      </c>
      <c r="N46" s="324">
        <v>0</v>
      </c>
      <c r="O46" s="324">
        <v>0</v>
      </c>
      <c r="P46" s="268">
        <f t="shared" si="3"/>
        <v>5486912.119999999</v>
      </c>
      <c r="Q46" s="32">
        <v>43830</v>
      </c>
      <c r="R46" s="326" t="s">
        <v>121</v>
      </c>
      <c r="S46" s="29">
        <f>L46-'раздел 2'!C43</f>
        <v>0</v>
      </c>
      <c r="T46" s="106">
        <f t="shared" si="1"/>
        <v>0</v>
      </c>
    </row>
    <row r="47" spans="1:20" ht="15" customHeight="1">
      <c r="A47" s="319">
        <f t="shared" si="4"/>
        <v>33</v>
      </c>
      <c r="B47" s="275" t="s">
        <v>508</v>
      </c>
      <c r="C47" s="251">
        <v>1953</v>
      </c>
      <c r="D47" s="322"/>
      <c r="E47" s="326" t="s">
        <v>167</v>
      </c>
      <c r="F47" s="229">
        <v>5</v>
      </c>
      <c r="G47" s="229">
        <v>4</v>
      </c>
      <c r="H47" s="268">
        <v>3999.95</v>
      </c>
      <c r="I47" s="268">
        <v>3020.95</v>
      </c>
      <c r="J47" s="268">
        <v>2701.64</v>
      </c>
      <c r="K47" s="251">
        <v>115</v>
      </c>
      <c r="L47" s="268">
        <f>'раздел 2'!C44</f>
        <v>6048469.86</v>
      </c>
      <c r="M47" s="324">
        <v>0</v>
      </c>
      <c r="N47" s="324">
        <v>0</v>
      </c>
      <c r="O47" s="324">
        <v>0</v>
      </c>
      <c r="P47" s="268">
        <f t="shared" si="3"/>
        <v>6048469.86</v>
      </c>
      <c r="Q47" s="32">
        <v>43830</v>
      </c>
      <c r="R47" s="326" t="s">
        <v>121</v>
      </c>
      <c r="S47" s="29">
        <f>L47-'раздел 2'!C44</f>
        <v>0</v>
      </c>
      <c r="T47" s="106">
        <f aca="true" t="shared" si="5" ref="T47:T79">L47-P47</f>
        <v>0</v>
      </c>
    </row>
    <row r="48" spans="1:20" ht="15" customHeight="1">
      <c r="A48" s="319">
        <f t="shared" si="4"/>
        <v>34</v>
      </c>
      <c r="B48" s="275" t="s">
        <v>509</v>
      </c>
      <c r="C48" s="251">
        <v>1969</v>
      </c>
      <c r="D48" s="322"/>
      <c r="E48" s="326" t="s">
        <v>388</v>
      </c>
      <c r="F48" s="229">
        <v>5</v>
      </c>
      <c r="G48" s="229">
        <v>1</v>
      </c>
      <c r="H48" s="268">
        <v>458.41</v>
      </c>
      <c r="I48" s="268">
        <v>408.41</v>
      </c>
      <c r="J48" s="268">
        <v>349.57</v>
      </c>
      <c r="K48" s="251">
        <v>16</v>
      </c>
      <c r="L48" s="268">
        <f>'раздел 2'!C45</f>
        <v>21318816.82</v>
      </c>
      <c r="M48" s="324">
        <v>0</v>
      </c>
      <c r="N48" s="324">
        <v>0</v>
      </c>
      <c r="O48" s="324">
        <v>0</v>
      </c>
      <c r="P48" s="268">
        <f t="shared" si="3"/>
        <v>21318816.82</v>
      </c>
      <c r="Q48" s="32">
        <v>43830</v>
      </c>
      <c r="R48" s="326" t="s">
        <v>121</v>
      </c>
      <c r="S48" s="29">
        <f>L48-'раздел 2'!C45</f>
        <v>0</v>
      </c>
      <c r="T48" s="106">
        <f t="shared" si="5"/>
        <v>0</v>
      </c>
    </row>
    <row r="49" spans="1:20" ht="15" customHeight="1">
      <c r="A49" s="319">
        <f t="shared" si="4"/>
        <v>35</v>
      </c>
      <c r="B49" s="275" t="s">
        <v>510</v>
      </c>
      <c r="C49" s="251">
        <v>1970</v>
      </c>
      <c r="D49" s="322"/>
      <c r="E49" s="326" t="s">
        <v>167</v>
      </c>
      <c r="F49" s="229">
        <v>5</v>
      </c>
      <c r="G49" s="229">
        <v>4</v>
      </c>
      <c r="H49" s="268">
        <v>3999.95</v>
      </c>
      <c r="I49" s="268">
        <v>3020.95</v>
      </c>
      <c r="J49" s="268">
        <v>2701.64</v>
      </c>
      <c r="K49" s="251">
        <v>115</v>
      </c>
      <c r="L49" s="268">
        <f>'раздел 2'!C46</f>
        <v>28671335.88</v>
      </c>
      <c r="M49" s="324">
        <v>0</v>
      </c>
      <c r="N49" s="324">
        <v>0</v>
      </c>
      <c r="O49" s="324">
        <v>0</v>
      </c>
      <c r="P49" s="268">
        <f t="shared" si="3"/>
        <v>28671335.88</v>
      </c>
      <c r="Q49" s="32">
        <v>43830</v>
      </c>
      <c r="R49" s="326" t="s">
        <v>121</v>
      </c>
      <c r="S49" s="29">
        <f>L49-'раздел 2'!C46</f>
        <v>0</v>
      </c>
      <c r="T49" s="106">
        <f t="shared" si="5"/>
        <v>0</v>
      </c>
    </row>
    <row r="50" spans="1:20" ht="15" customHeight="1">
      <c r="A50" s="319">
        <f t="shared" si="4"/>
        <v>36</v>
      </c>
      <c r="B50" s="275" t="s">
        <v>511</v>
      </c>
      <c r="C50" s="251">
        <v>1959</v>
      </c>
      <c r="D50" s="322"/>
      <c r="E50" s="326" t="s">
        <v>388</v>
      </c>
      <c r="F50" s="229">
        <v>3</v>
      </c>
      <c r="G50" s="229">
        <v>2</v>
      </c>
      <c r="H50" s="268">
        <v>1024.14</v>
      </c>
      <c r="I50" s="268">
        <v>733.14</v>
      </c>
      <c r="J50" s="268">
        <v>587.74</v>
      </c>
      <c r="K50" s="251">
        <v>23</v>
      </c>
      <c r="L50" s="268">
        <f>'раздел 2'!C47</f>
        <v>12796661.260000002</v>
      </c>
      <c r="M50" s="324">
        <v>0</v>
      </c>
      <c r="N50" s="324">
        <v>0</v>
      </c>
      <c r="O50" s="324">
        <v>0</v>
      </c>
      <c r="P50" s="268">
        <f t="shared" si="3"/>
        <v>12796661.260000002</v>
      </c>
      <c r="Q50" s="32">
        <v>43830</v>
      </c>
      <c r="R50" s="326" t="s">
        <v>121</v>
      </c>
      <c r="S50" s="29">
        <f>L50-'раздел 2'!C47</f>
        <v>0</v>
      </c>
      <c r="T50" s="106">
        <f t="shared" si="5"/>
        <v>0</v>
      </c>
    </row>
    <row r="51" spans="1:20" ht="12.75" customHeight="1">
      <c r="A51" s="319">
        <f t="shared" si="4"/>
        <v>37</v>
      </c>
      <c r="B51" s="275" t="s">
        <v>512</v>
      </c>
      <c r="C51" s="251">
        <v>1958</v>
      </c>
      <c r="D51" s="322"/>
      <c r="E51" s="326" t="s">
        <v>167</v>
      </c>
      <c r="F51" s="229">
        <v>3</v>
      </c>
      <c r="G51" s="229">
        <v>3</v>
      </c>
      <c r="H51" s="268">
        <v>2285.82</v>
      </c>
      <c r="I51" s="268">
        <v>1459.82</v>
      </c>
      <c r="J51" s="268">
        <v>1275.04</v>
      </c>
      <c r="K51" s="251">
        <v>59</v>
      </c>
      <c r="L51" s="268">
        <f>'раздел 2'!C48</f>
        <v>11414256.059999999</v>
      </c>
      <c r="M51" s="324">
        <v>0</v>
      </c>
      <c r="N51" s="324">
        <v>0</v>
      </c>
      <c r="O51" s="324">
        <v>0</v>
      </c>
      <c r="P51" s="268">
        <f t="shared" si="3"/>
        <v>11414256.059999999</v>
      </c>
      <c r="Q51" s="32">
        <v>43830</v>
      </c>
      <c r="R51" s="326" t="s">
        <v>121</v>
      </c>
      <c r="S51" s="29">
        <f>L51-'раздел 2'!C48</f>
        <v>0</v>
      </c>
      <c r="T51" s="106">
        <f t="shared" si="5"/>
        <v>0</v>
      </c>
    </row>
    <row r="52" spans="1:20" ht="12" customHeight="1">
      <c r="A52" s="319">
        <f t="shared" si="4"/>
        <v>38</v>
      </c>
      <c r="B52" s="275" t="s">
        <v>513</v>
      </c>
      <c r="C52" s="251">
        <v>1959</v>
      </c>
      <c r="D52" s="322"/>
      <c r="E52" s="326" t="s">
        <v>388</v>
      </c>
      <c r="F52" s="229">
        <v>3</v>
      </c>
      <c r="G52" s="229">
        <v>1</v>
      </c>
      <c r="H52" s="268">
        <v>454.85</v>
      </c>
      <c r="I52" s="268">
        <v>414.85</v>
      </c>
      <c r="J52" s="268">
        <v>367.73</v>
      </c>
      <c r="K52" s="251">
        <v>21</v>
      </c>
      <c r="L52" s="268">
        <f>'раздел 2'!C49</f>
        <v>12787104.7</v>
      </c>
      <c r="M52" s="324">
        <v>0</v>
      </c>
      <c r="N52" s="324">
        <v>0</v>
      </c>
      <c r="O52" s="324">
        <v>0</v>
      </c>
      <c r="P52" s="268">
        <f t="shared" si="3"/>
        <v>12787104.7</v>
      </c>
      <c r="Q52" s="32">
        <v>43830</v>
      </c>
      <c r="R52" s="326" t="s">
        <v>121</v>
      </c>
      <c r="S52" s="29">
        <f>L52-'раздел 2'!C49</f>
        <v>0</v>
      </c>
      <c r="T52" s="106">
        <f t="shared" si="5"/>
        <v>0</v>
      </c>
    </row>
    <row r="53" spans="1:20" ht="15" customHeight="1">
      <c r="A53" s="319">
        <f t="shared" si="4"/>
        <v>39</v>
      </c>
      <c r="B53" s="275" t="s">
        <v>514</v>
      </c>
      <c r="C53" s="251">
        <v>1959</v>
      </c>
      <c r="D53" s="322"/>
      <c r="E53" s="326" t="s">
        <v>167</v>
      </c>
      <c r="F53" s="229">
        <v>3</v>
      </c>
      <c r="G53" s="229">
        <v>2</v>
      </c>
      <c r="H53" s="268">
        <v>1299.3</v>
      </c>
      <c r="I53" s="268">
        <v>718.3</v>
      </c>
      <c r="J53" s="268">
        <v>537.5</v>
      </c>
      <c r="K53" s="251">
        <v>27</v>
      </c>
      <c r="L53" s="268">
        <f>'раздел 2'!C50</f>
        <v>14474033.63</v>
      </c>
      <c r="M53" s="324">
        <v>0</v>
      </c>
      <c r="N53" s="324">
        <v>0</v>
      </c>
      <c r="O53" s="324">
        <v>0</v>
      </c>
      <c r="P53" s="268">
        <f t="shared" si="3"/>
        <v>14474033.63</v>
      </c>
      <c r="Q53" s="32">
        <v>43830</v>
      </c>
      <c r="R53" s="326" t="s">
        <v>121</v>
      </c>
      <c r="S53" s="29">
        <f>L53-'раздел 2'!C50</f>
        <v>0</v>
      </c>
      <c r="T53" s="106">
        <f t="shared" si="5"/>
        <v>0</v>
      </c>
    </row>
    <row r="54" spans="1:20" ht="15" customHeight="1">
      <c r="A54" s="319">
        <f t="shared" si="4"/>
        <v>40</v>
      </c>
      <c r="B54" s="329" t="s">
        <v>515</v>
      </c>
      <c r="C54" s="251">
        <v>1972</v>
      </c>
      <c r="D54" s="322"/>
      <c r="E54" s="326" t="s">
        <v>390</v>
      </c>
      <c r="F54" s="229">
        <v>5</v>
      </c>
      <c r="G54" s="229">
        <v>2</v>
      </c>
      <c r="H54" s="268">
        <v>2062.7</v>
      </c>
      <c r="I54" s="268">
        <v>1349</v>
      </c>
      <c r="J54" s="268">
        <v>760.7</v>
      </c>
      <c r="K54" s="251">
        <v>80</v>
      </c>
      <c r="L54" s="268">
        <f>'раздел 2'!C51</f>
        <v>22040242.02</v>
      </c>
      <c r="M54" s="324">
        <v>0</v>
      </c>
      <c r="N54" s="324">
        <v>0</v>
      </c>
      <c r="O54" s="324">
        <v>0</v>
      </c>
      <c r="P54" s="268">
        <f t="shared" si="3"/>
        <v>22040242.02</v>
      </c>
      <c r="Q54" s="32">
        <v>43830</v>
      </c>
      <c r="R54" s="326" t="s">
        <v>121</v>
      </c>
      <c r="S54" s="29">
        <f>L54-'раздел 2'!C51</f>
        <v>0</v>
      </c>
      <c r="T54" s="106">
        <f t="shared" si="5"/>
        <v>0</v>
      </c>
    </row>
    <row r="55" spans="1:20" ht="15" customHeight="1">
      <c r="A55" s="319">
        <f t="shared" si="4"/>
        <v>41</v>
      </c>
      <c r="B55" s="244" t="s">
        <v>516</v>
      </c>
      <c r="C55" s="251">
        <v>1956</v>
      </c>
      <c r="D55" s="322"/>
      <c r="E55" s="326" t="s">
        <v>388</v>
      </c>
      <c r="F55" s="229">
        <v>3</v>
      </c>
      <c r="G55" s="229">
        <v>3</v>
      </c>
      <c r="H55" s="268">
        <v>3017.79</v>
      </c>
      <c r="I55" s="268">
        <v>2018.19</v>
      </c>
      <c r="J55" s="268" t="s">
        <v>730</v>
      </c>
      <c r="K55" s="251">
        <v>73</v>
      </c>
      <c r="L55" s="268">
        <f>'раздел 2'!C52</f>
        <v>11402042.08</v>
      </c>
      <c r="M55" s="324">
        <v>0</v>
      </c>
      <c r="N55" s="324">
        <v>0</v>
      </c>
      <c r="O55" s="324">
        <v>0</v>
      </c>
      <c r="P55" s="268">
        <f t="shared" si="3"/>
        <v>11402042.08</v>
      </c>
      <c r="Q55" s="32">
        <v>43830</v>
      </c>
      <c r="R55" s="326" t="s">
        <v>121</v>
      </c>
      <c r="S55" s="29">
        <f>L55-'раздел 2'!C52</f>
        <v>0</v>
      </c>
      <c r="T55" s="106">
        <f t="shared" si="5"/>
        <v>0</v>
      </c>
    </row>
    <row r="56" spans="1:20" ht="15" customHeight="1">
      <c r="A56" s="319">
        <f t="shared" si="4"/>
        <v>42</v>
      </c>
      <c r="B56" s="244" t="s">
        <v>517</v>
      </c>
      <c r="C56" s="75">
        <v>1953</v>
      </c>
      <c r="D56" s="48"/>
      <c r="E56" s="49" t="s">
        <v>388</v>
      </c>
      <c r="F56" s="13">
        <v>2</v>
      </c>
      <c r="G56" s="13">
        <v>2</v>
      </c>
      <c r="H56" s="62">
        <v>1105.32</v>
      </c>
      <c r="I56" s="62">
        <v>615.42</v>
      </c>
      <c r="J56" s="62">
        <v>399.54</v>
      </c>
      <c r="K56" s="75">
        <v>27</v>
      </c>
      <c r="L56" s="268">
        <f>'раздел 2'!C53</f>
        <v>367010.09</v>
      </c>
      <c r="M56" s="331">
        <v>0</v>
      </c>
      <c r="N56" s="331">
        <v>0</v>
      </c>
      <c r="O56" s="331">
        <v>0</v>
      </c>
      <c r="P56" s="268">
        <f t="shared" si="3"/>
        <v>367010.09</v>
      </c>
      <c r="Q56" s="32">
        <v>43830</v>
      </c>
      <c r="R56" s="326" t="s">
        <v>121</v>
      </c>
      <c r="S56" s="29">
        <f>L56-'раздел 2'!C53</f>
        <v>0</v>
      </c>
      <c r="T56" s="106">
        <f t="shared" si="5"/>
        <v>0</v>
      </c>
    </row>
    <row r="57" spans="1:20" ht="15" customHeight="1">
      <c r="A57" s="319">
        <f t="shared" si="4"/>
        <v>43</v>
      </c>
      <c r="B57" s="221" t="s">
        <v>518</v>
      </c>
      <c r="C57" s="75">
        <v>1953</v>
      </c>
      <c r="D57" s="322"/>
      <c r="E57" s="326" t="s">
        <v>388</v>
      </c>
      <c r="F57" s="229">
        <v>3</v>
      </c>
      <c r="G57" s="229">
        <v>3</v>
      </c>
      <c r="H57" s="268">
        <v>3017.79</v>
      </c>
      <c r="I57" s="268">
        <v>2018.19</v>
      </c>
      <c r="J57" s="268" t="s">
        <v>730</v>
      </c>
      <c r="K57" s="251">
        <v>73</v>
      </c>
      <c r="L57" s="268">
        <f>'раздел 2'!C54</f>
        <v>102261.42</v>
      </c>
      <c r="M57" s="331">
        <v>0</v>
      </c>
      <c r="N57" s="331">
        <v>0</v>
      </c>
      <c r="O57" s="331">
        <v>0</v>
      </c>
      <c r="P57" s="268">
        <f aca="true" t="shared" si="6" ref="P57:P63">L57</f>
        <v>102261.42</v>
      </c>
      <c r="Q57" s="32">
        <v>43830</v>
      </c>
      <c r="R57" s="326" t="s">
        <v>121</v>
      </c>
      <c r="S57" s="29">
        <f>L57-'раздел 2'!C54</f>
        <v>0</v>
      </c>
      <c r="T57" s="106">
        <f t="shared" si="5"/>
        <v>0</v>
      </c>
    </row>
    <row r="58" spans="1:20" ht="15" customHeight="1">
      <c r="A58" s="319">
        <f t="shared" si="4"/>
        <v>44</v>
      </c>
      <c r="B58" s="221" t="s">
        <v>519</v>
      </c>
      <c r="C58" s="75">
        <v>1953</v>
      </c>
      <c r="D58" s="48"/>
      <c r="E58" s="49" t="s">
        <v>388</v>
      </c>
      <c r="F58" s="13">
        <v>2</v>
      </c>
      <c r="G58" s="13">
        <v>2</v>
      </c>
      <c r="H58" s="62">
        <v>1105.32</v>
      </c>
      <c r="I58" s="62">
        <v>615.42</v>
      </c>
      <c r="J58" s="62">
        <v>399.54</v>
      </c>
      <c r="K58" s="75">
        <v>27</v>
      </c>
      <c r="L58" s="268">
        <f>'раздел 2'!C55</f>
        <v>112307.98</v>
      </c>
      <c r="M58" s="331">
        <v>0</v>
      </c>
      <c r="N58" s="331">
        <v>0</v>
      </c>
      <c r="O58" s="331">
        <v>0</v>
      </c>
      <c r="P58" s="268">
        <f t="shared" si="6"/>
        <v>112307.98</v>
      </c>
      <c r="Q58" s="32">
        <v>43830</v>
      </c>
      <c r="R58" s="326" t="s">
        <v>121</v>
      </c>
      <c r="S58" s="29">
        <f>L58-'раздел 2'!C55</f>
        <v>0</v>
      </c>
      <c r="T58" s="106">
        <f t="shared" si="5"/>
        <v>0</v>
      </c>
    </row>
    <row r="59" spans="1:20" ht="15" customHeight="1">
      <c r="A59" s="319">
        <f t="shared" si="4"/>
        <v>45</v>
      </c>
      <c r="B59" s="221" t="s">
        <v>520</v>
      </c>
      <c r="C59" s="75">
        <v>1971</v>
      </c>
      <c r="D59" s="48"/>
      <c r="E59" s="326" t="s">
        <v>388</v>
      </c>
      <c r="F59" s="13">
        <v>3</v>
      </c>
      <c r="G59" s="13">
        <v>4</v>
      </c>
      <c r="H59" s="62">
        <v>3832.54</v>
      </c>
      <c r="I59" s="62">
        <v>2439.54</v>
      </c>
      <c r="J59" s="62">
        <v>2355.34</v>
      </c>
      <c r="K59" s="75">
        <v>75</v>
      </c>
      <c r="L59" s="268">
        <f>'раздел 2'!C56</f>
        <v>1216682.48</v>
      </c>
      <c r="M59" s="331">
        <v>0</v>
      </c>
      <c r="N59" s="331">
        <v>0</v>
      </c>
      <c r="O59" s="331">
        <v>0</v>
      </c>
      <c r="P59" s="268">
        <f t="shared" si="6"/>
        <v>1216682.48</v>
      </c>
      <c r="Q59" s="32">
        <v>43830</v>
      </c>
      <c r="R59" s="326" t="s">
        <v>121</v>
      </c>
      <c r="S59" s="29">
        <f>L59-'раздел 2'!C56</f>
        <v>0</v>
      </c>
      <c r="T59" s="106">
        <f t="shared" si="5"/>
        <v>0</v>
      </c>
    </row>
    <row r="60" spans="1:20" ht="15" customHeight="1">
      <c r="A60" s="319">
        <f t="shared" si="4"/>
        <v>46</v>
      </c>
      <c r="B60" s="221" t="s">
        <v>521</v>
      </c>
      <c r="C60" s="251">
        <v>1969</v>
      </c>
      <c r="D60" s="322"/>
      <c r="E60" s="326" t="s">
        <v>167</v>
      </c>
      <c r="F60" s="229">
        <v>2</v>
      </c>
      <c r="G60" s="229">
        <v>2</v>
      </c>
      <c r="H60" s="268">
        <v>1299.3</v>
      </c>
      <c r="I60" s="268">
        <v>718.3</v>
      </c>
      <c r="J60" s="268">
        <v>537.5</v>
      </c>
      <c r="K60" s="251">
        <v>27</v>
      </c>
      <c r="L60" s="268">
        <f>'раздел 2'!C57</f>
        <v>658998.4199999999</v>
      </c>
      <c r="M60" s="331">
        <v>0</v>
      </c>
      <c r="N60" s="331">
        <v>0</v>
      </c>
      <c r="O60" s="331">
        <v>0</v>
      </c>
      <c r="P60" s="268">
        <f t="shared" si="6"/>
        <v>658998.4199999999</v>
      </c>
      <c r="Q60" s="32">
        <v>43830</v>
      </c>
      <c r="R60" s="326" t="s">
        <v>121</v>
      </c>
      <c r="S60" s="29">
        <f>L60-'раздел 2'!C57</f>
        <v>0</v>
      </c>
      <c r="T60" s="106">
        <f t="shared" si="5"/>
        <v>0</v>
      </c>
    </row>
    <row r="61" spans="1:20" ht="15" customHeight="1">
      <c r="A61" s="319">
        <f t="shared" si="4"/>
        <v>47</v>
      </c>
      <c r="B61" s="221" t="s">
        <v>522</v>
      </c>
      <c r="C61" s="251">
        <v>1951</v>
      </c>
      <c r="D61" s="322"/>
      <c r="E61" s="326" t="s">
        <v>388</v>
      </c>
      <c r="F61" s="229">
        <v>2</v>
      </c>
      <c r="G61" s="229">
        <v>1</v>
      </c>
      <c r="H61" s="268">
        <v>454.85</v>
      </c>
      <c r="I61" s="268">
        <v>414.85</v>
      </c>
      <c r="J61" s="268">
        <v>367.73</v>
      </c>
      <c r="K61" s="251">
        <v>21</v>
      </c>
      <c r="L61" s="268">
        <f>'раздел 2'!C58</f>
        <v>109613.14</v>
      </c>
      <c r="M61" s="331">
        <v>0</v>
      </c>
      <c r="N61" s="331">
        <v>0</v>
      </c>
      <c r="O61" s="331">
        <v>0</v>
      </c>
      <c r="P61" s="268">
        <f t="shared" si="6"/>
        <v>109613.14</v>
      </c>
      <c r="Q61" s="32">
        <v>43830</v>
      </c>
      <c r="R61" s="326" t="s">
        <v>121</v>
      </c>
      <c r="S61" s="29">
        <f>L61-'раздел 2'!C58</f>
        <v>0</v>
      </c>
      <c r="T61" s="106">
        <f t="shared" si="5"/>
        <v>0</v>
      </c>
    </row>
    <row r="62" spans="1:20" ht="15" customHeight="1">
      <c r="A62" s="319">
        <f t="shared" si="4"/>
        <v>48</v>
      </c>
      <c r="B62" s="221" t="s">
        <v>523</v>
      </c>
      <c r="C62" s="75">
        <v>1955</v>
      </c>
      <c r="D62" s="48"/>
      <c r="E62" s="326" t="s">
        <v>388</v>
      </c>
      <c r="F62" s="13">
        <v>3</v>
      </c>
      <c r="G62" s="13">
        <v>4</v>
      </c>
      <c r="H62" s="62">
        <v>3832.54</v>
      </c>
      <c r="I62" s="62">
        <v>2439.54</v>
      </c>
      <c r="J62" s="62">
        <v>2355.34</v>
      </c>
      <c r="K62" s="75">
        <v>75</v>
      </c>
      <c r="L62" s="268">
        <f>'раздел 2'!C59</f>
        <v>13557221.28</v>
      </c>
      <c r="M62" s="331">
        <v>0</v>
      </c>
      <c r="N62" s="331">
        <v>0</v>
      </c>
      <c r="O62" s="331">
        <v>0</v>
      </c>
      <c r="P62" s="268">
        <f t="shared" si="6"/>
        <v>13557221.28</v>
      </c>
      <c r="Q62" s="32">
        <v>43830</v>
      </c>
      <c r="R62" s="326" t="s">
        <v>121</v>
      </c>
      <c r="S62" s="29">
        <f>L62-'раздел 2'!C59</f>
        <v>0</v>
      </c>
      <c r="T62" s="106">
        <f t="shared" si="5"/>
        <v>0</v>
      </c>
    </row>
    <row r="63" spans="1:20" ht="15" customHeight="1">
      <c r="A63" s="319">
        <f t="shared" si="4"/>
        <v>49</v>
      </c>
      <c r="B63" s="221" t="s">
        <v>524</v>
      </c>
      <c r="C63" s="74">
        <v>1939</v>
      </c>
      <c r="D63" s="322"/>
      <c r="E63" s="326" t="s">
        <v>388</v>
      </c>
      <c r="F63" s="90">
        <v>3</v>
      </c>
      <c r="G63" s="90">
        <v>4</v>
      </c>
      <c r="H63" s="328">
        <v>2213.71</v>
      </c>
      <c r="I63" s="159">
        <v>1936.24</v>
      </c>
      <c r="J63" s="107">
        <v>1325.11</v>
      </c>
      <c r="K63" s="74">
        <v>49</v>
      </c>
      <c r="L63" s="268">
        <f>'раздел 2'!C60</f>
        <v>17991604.25</v>
      </c>
      <c r="M63" s="331">
        <v>0</v>
      </c>
      <c r="N63" s="331">
        <v>0</v>
      </c>
      <c r="O63" s="331">
        <v>0</v>
      </c>
      <c r="P63" s="268">
        <f t="shared" si="6"/>
        <v>17991604.25</v>
      </c>
      <c r="Q63" s="32">
        <v>43830</v>
      </c>
      <c r="R63" s="326" t="s">
        <v>121</v>
      </c>
      <c r="S63" s="29">
        <f>L63-'раздел 2'!C60</f>
        <v>0</v>
      </c>
      <c r="T63" s="106">
        <f t="shared" si="5"/>
        <v>0</v>
      </c>
    </row>
    <row r="64" spans="1:20" s="109" customFormat="1" ht="15" customHeight="1">
      <c r="A64" s="497" t="s">
        <v>15</v>
      </c>
      <c r="B64" s="427"/>
      <c r="C64" s="264" t="s">
        <v>118</v>
      </c>
      <c r="D64" s="324" t="s">
        <v>118</v>
      </c>
      <c r="E64" s="324" t="s">
        <v>118</v>
      </c>
      <c r="F64" s="319" t="s">
        <v>118</v>
      </c>
      <c r="G64" s="319" t="s">
        <v>118</v>
      </c>
      <c r="H64" s="268">
        <f aca="true" t="shared" si="7" ref="H64:P64">SUM(H15:H63)</f>
        <v>162320.09000000008</v>
      </c>
      <c r="I64" s="268">
        <f t="shared" si="7"/>
        <v>92674.75</v>
      </c>
      <c r="J64" s="268">
        <f t="shared" si="7"/>
        <v>77655.38999999997</v>
      </c>
      <c r="K64" s="240">
        <f t="shared" si="7"/>
        <v>3102</v>
      </c>
      <c r="L64" s="268">
        <f t="shared" si="7"/>
        <v>508248670.19</v>
      </c>
      <c r="M64" s="268">
        <f t="shared" si="7"/>
        <v>0</v>
      </c>
      <c r="N64" s="268">
        <f t="shared" si="7"/>
        <v>0</v>
      </c>
      <c r="O64" s="268">
        <f t="shared" si="7"/>
        <v>0</v>
      </c>
      <c r="P64" s="268">
        <f t="shared" si="7"/>
        <v>508248670.19</v>
      </c>
      <c r="Q64" s="227" t="s">
        <v>118</v>
      </c>
      <c r="R64" s="326" t="s">
        <v>118</v>
      </c>
      <c r="S64" s="29">
        <f>L64-'раздел 2'!C61</f>
        <v>0</v>
      </c>
      <c r="T64" s="106">
        <f t="shared" si="5"/>
        <v>0</v>
      </c>
    </row>
    <row r="65" spans="1:27" s="70" customFormat="1" ht="15" customHeight="1">
      <c r="A65" s="466" t="s">
        <v>140</v>
      </c>
      <c r="B65" s="467"/>
      <c r="C65" s="76"/>
      <c r="D65" s="182"/>
      <c r="E65" s="182"/>
      <c r="F65" s="15"/>
      <c r="G65" s="15"/>
      <c r="H65" s="182"/>
      <c r="I65" s="182"/>
      <c r="J65" s="182"/>
      <c r="K65" s="73"/>
      <c r="L65" s="182"/>
      <c r="M65" s="182"/>
      <c r="N65" s="182"/>
      <c r="O65" s="182"/>
      <c r="P65" s="182"/>
      <c r="Q65" s="182"/>
      <c r="R65" s="182"/>
      <c r="S65" s="29">
        <f>L65-'раздел 2'!C62</f>
        <v>0</v>
      </c>
      <c r="T65" s="106">
        <f t="shared" si="5"/>
        <v>0</v>
      </c>
      <c r="U65" s="56"/>
      <c r="V65" s="56"/>
      <c r="W65" s="56"/>
      <c r="X65" s="56"/>
      <c r="Y65" s="56"/>
      <c r="Z65" s="56"/>
      <c r="AA65" s="56"/>
    </row>
    <row r="66" spans="1:27" s="70" customFormat="1" ht="15" customHeight="1">
      <c r="A66" s="229">
        <f>A63+1</f>
        <v>50</v>
      </c>
      <c r="B66" s="220" t="s">
        <v>537</v>
      </c>
      <c r="C66" s="271">
        <v>1971</v>
      </c>
      <c r="D66" s="271"/>
      <c r="E66" s="271" t="s">
        <v>117</v>
      </c>
      <c r="F66" s="271">
        <v>2</v>
      </c>
      <c r="G66" s="271">
        <v>3</v>
      </c>
      <c r="H66" s="245">
        <v>845.5</v>
      </c>
      <c r="I66" s="245">
        <v>489.8</v>
      </c>
      <c r="J66" s="245">
        <v>339.1</v>
      </c>
      <c r="K66" s="250">
        <v>32</v>
      </c>
      <c r="L66" s="268">
        <f>'раздел 2'!C63</f>
        <v>3690508.5</v>
      </c>
      <c r="M66" s="331">
        <v>0</v>
      </c>
      <c r="N66" s="331">
        <v>0</v>
      </c>
      <c r="O66" s="331">
        <v>0</v>
      </c>
      <c r="P66" s="62">
        <f>L66</f>
        <v>3690508.5</v>
      </c>
      <c r="Q66" s="108">
        <v>43830</v>
      </c>
      <c r="R66" s="326" t="s">
        <v>121</v>
      </c>
      <c r="S66" s="29">
        <f>L66-'раздел 2'!C63</f>
        <v>0</v>
      </c>
      <c r="T66" s="106">
        <f t="shared" si="5"/>
        <v>0</v>
      </c>
      <c r="U66" s="56"/>
      <c r="V66" s="56"/>
      <c r="W66" s="56"/>
      <c r="X66" s="56"/>
      <c r="Y66" s="56"/>
      <c r="Z66" s="56"/>
      <c r="AA66" s="56"/>
    </row>
    <row r="67" spans="1:27" s="70" customFormat="1" ht="15" customHeight="1">
      <c r="A67" s="319">
        <f>A66+1</f>
        <v>51</v>
      </c>
      <c r="B67" s="220" t="s">
        <v>538</v>
      </c>
      <c r="C67" s="251">
        <v>1970</v>
      </c>
      <c r="D67" s="322"/>
      <c r="E67" s="322" t="s">
        <v>117</v>
      </c>
      <c r="F67" s="229">
        <v>2</v>
      </c>
      <c r="G67" s="229">
        <v>2</v>
      </c>
      <c r="H67" s="268">
        <v>725.8</v>
      </c>
      <c r="I67" s="268">
        <v>470.7</v>
      </c>
      <c r="J67" s="322">
        <v>301.1</v>
      </c>
      <c r="K67" s="251">
        <v>50</v>
      </c>
      <c r="L67" s="268">
        <f>'раздел 2'!C64</f>
        <v>4191750.2399999998</v>
      </c>
      <c r="M67" s="331">
        <v>0</v>
      </c>
      <c r="N67" s="331">
        <v>0</v>
      </c>
      <c r="O67" s="331">
        <v>0</v>
      </c>
      <c r="P67" s="62">
        <f>L67</f>
        <v>4191750.2399999998</v>
      </c>
      <c r="Q67" s="108">
        <v>43830</v>
      </c>
      <c r="R67" s="326" t="s">
        <v>121</v>
      </c>
      <c r="S67" s="29">
        <f>L67-'раздел 2'!C64</f>
        <v>0</v>
      </c>
      <c r="T67" s="106">
        <f t="shared" si="5"/>
        <v>0</v>
      </c>
      <c r="U67" s="56"/>
      <c r="V67" s="56"/>
      <c r="W67" s="56"/>
      <c r="X67" s="56"/>
      <c r="Y67" s="56"/>
      <c r="Z67" s="56"/>
      <c r="AA67" s="56"/>
    </row>
    <row r="68" spans="1:20" ht="15" customHeight="1">
      <c r="A68" s="435" t="s">
        <v>15</v>
      </c>
      <c r="B68" s="427"/>
      <c r="C68" s="251" t="s">
        <v>118</v>
      </c>
      <c r="D68" s="322" t="s">
        <v>118</v>
      </c>
      <c r="E68" s="322" t="s">
        <v>118</v>
      </c>
      <c r="F68" s="229" t="s">
        <v>118</v>
      </c>
      <c r="G68" s="229" t="s">
        <v>118</v>
      </c>
      <c r="H68" s="324">
        <f aca="true" t="shared" si="8" ref="H68:P68">SUM(H66:H67)</f>
        <v>1571.3</v>
      </c>
      <c r="I68" s="347">
        <f t="shared" si="8"/>
        <v>960.5</v>
      </c>
      <c r="J68" s="347">
        <f t="shared" si="8"/>
        <v>640.2</v>
      </c>
      <c r="K68" s="241">
        <f t="shared" si="8"/>
        <v>82</v>
      </c>
      <c r="L68" s="347">
        <f t="shared" si="8"/>
        <v>7882258.74</v>
      </c>
      <c r="M68" s="347">
        <f t="shared" si="8"/>
        <v>0</v>
      </c>
      <c r="N68" s="347">
        <f t="shared" si="8"/>
        <v>0</v>
      </c>
      <c r="O68" s="347">
        <f t="shared" si="8"/>
        <v>0</v>
      </c>
      <c r="P68" s="347">
        <f t="shared" si="8"/>
        <v>7882258.74</v>
      </c>
      <c r="Q68" s="227" t="s">
        <v>118</v>
      </c>
      <c r="R68" s="326" t="s">
        <v>118</v>
      </c>
      <c r="S68" s="29">
        <f>L68-'раздел 2'!C65</f>
        <v>0</v>
      </c>
      <c r="T68" s="106">
        <f t="shared" si="5"/>
        <v>0</v>
      </c>
    </row>
    <row r="69" spans="1:20" ht="15" customHeight="1">
      <c r="A69" s="477" t="s">
        <v>62</v>
      </c>
      <c r="B69" s="478"/>
      <c r="C69" s="478"/>
      <c r="D69" s="478"/>
      <c r="E69" s="478"/>
      <c r="F69" s="478"/>
      <c r="G69" s="478"/>
      <c r="H69" s="478"/>
      <c r="I69" s="478"/>
      <c r="J69" s="478"/>
      <c r="K69" s="478"/>
      <c r="L69" s="478"/>
      <c r="M69" s="478"/>
      <c r="N69" s="478"/>
      <c r="O69" s="478"/>
      <c r="P69" s="478"/>
      <c r="Q69" s="478"/>
      <c r="R69" s="479"/>
      <c r="S69" s="29">
        <f>L69-'раздел 2'!C66</f>
        <v>0</v>
      </c>
      <c r="T69" s="106">
        <f t="shared" si="5"/>
        <v>0</v>
      </c>
    </row>
    <row r="70" spans="1:20" ht="15" customHeight="1">
      <c r="A70" s="319">
        <f>A67+1</f>
        <v>52</v>
      </c>
      <c r="B70" s="67" t="s">
        <v>301</v>
      </c>
      <c r="C70" s="251">
        <v>1970</v>
      </c>
      <c r="D70" s="327"/>
      <c r="E70" s="326" t="s">
        <v>117</v>
      </c>
      <c r="F70" s="229">
        <v>2</v>
      </c>
      <c r="G70" s="229">
        <v>2</v>
      </c>
      <c r="H70" s="242">
        <v>585</v>
      </c>
      <c r="I70" s="242">
        <v>508.7</v>
      </c>
      <c r="J70" s="242">
        <v>138.8</v>
      </c>
      <c r="K70" s="251">
        <v>23</v>
      </c>
      <c r="L70" s="268">
        <f>'раздел 2'!C67</f>
        <v>793438.26</v>
      </c>
      <c r="M70" s="268">
        <v>0</v>
      </c>
      <c r="N70" s="268">
        <v>0</v>
      </c>
      <c r="O70" s="268">
        <v>0</v>
      </c>
      <c r="P70" s="268">
        <f aca="true" t="shared" si="9" ref="P70:P79">L70</f>
        <v>793438.26</v>
      </c>
      <c r="Q70" s="32">
        <v>43830</v>
      </c>
      <c r="R70" s="326" t="s">
        <v>121</v>
      </c>
      <c r="S70" s="29">
        <f>L70-'раздел 2'!C67</f>
        <v>0</v>
      </c>
      <c r="T70" s="106">
        <f t="shared" si="5"/>
        <v>0</v>
      </c>
    </row>
    <row r="71" spans="1:20" ht="15" customHeight="1">
      <c r="A71" s="319">
        <f aca="true" t="shared" si="10" ref="A71:A80">A70+1</f>
        <v>53</v>
      </c>
      <c r="B71" s="67" t="s">
        <v>302</v>
      </c>
      <c r="C71" s="251">
        <v>1969</v>
      </c>
      <c r="D71" s="327"/>
      <c r="E71" s="326" t="s">
        <v>117</v>
      </c>
      <c r="F71" s="229">
        <v>2</v>
      </c>
      <c r="G71" s="229">
        <v>2</v>
      </c>
      <c r="H71" s="268">
        <v>580</v>
      </c>
      <c r="I71" s="242">
        <v>506.2</v>
      </c>
      <c r="J71" s="242">
        <v>327.9</v>
      </c>
      <c r="K71" s="251">
        <v>19</v>
      </c>
      <c r="L71" s="268">
        <f>'раздел 2'!C68</f>
        <v>793438.26</v>
      </c>
      <c r="M71" s="268">
        <v>0</v>
      </c>
      <c r="N71" s="268">
        <v>0</v>
      </c>
      <c r="O71" s="268">
        <v>0</v>
      </c>
      <c r="P71" s="268">
        <f t="shared" si="9"/>
        <v>793438.26</v>
      </c>
      <c r="Q71" s="32">
        <v>43830</v>
      </c>
      <c r="R71" s="326" t="s">
        <v>121</v>
      </c>
      <c r="S71" s="29">
        <f>L71-'раздел 2'!C68</f>
        <v>0</v>
      </c>
      <c r="T71" s="106">
        <f t="shared" si="5"/>
        <v>0</v>
      </c>
    </row>
    <row r="72" spans="1:20" ht="15" customHeight="1">
      <c r="A72" s="319">
        <f t="shared" si="10"/>
        <v>54</v>
      </c>
      <c r="B72" s="67" t="s">
        <v>303</v>
      </c>
      <c r="C72" s="251">
        <v>1973</v>
      </c>
      <c r="D72" s="322"/>
      <c r="E72" s="326" t="s">
        <v>167</v>
      </c>
      <c r="F72" s="229">
        <v>2</v>
      </c>
      <c r="G72" s="229">
        <v>3</v>
      </c>
      <c r="H72" s="268">
        <v>962</v>
      </c>
      <c r="I72" s="242">
        <v>845.8</v>
      </c>
      <c r="J72" s="242">
        <v>515.6</v>
      </c>
      <c r="K72" s="251">
        <v>40</v>
      </c>
      <c r="L72" s="268">
        <f>'раздел 2'!C69</f>
        <v>1358688.588</v>
      </c>
      <c r="M72" s="268">
        <v>0</v>
      </c>
      <c r="N72" s="268">
        <v>0</v>
      </c>
      <c r="O72" s="268">
        <v>0</v>
      </c>
      <c r="P72" s="268">
        <f t="shared" si="9"/>
        <v>1358688.588</v>
      </c>
      <c r="Q72" s="32">
        <v>43830</v>
      </c>
      <c r="R72" s="326" t="s">
        <v>121</v>
      </c>
      <c r="S72" s="29">
        <f>L72-'раздел 2'!C69</f>
        <v>0</v>
      </c>
      <c r="T72" s="106">
        <f t="shared" si="5"/>
        <v>0</v>
      </c>
    </row>
    <row r="73" spans="1:20" ht="15" customHeight="1">
      <c r="A73" s="319">
        <f t="shared" si="10"/>
        <v>55</v>
      </c>
      <c r="B73" s="67" t="s">
        <v>122</v>
      </c>
      <c r="C73" s="251">
        <v>1977</v>
      </c>
      <c r="D73" s="229"/>
      <c r="E73" s="326" t="s">
        <v>167</v>
      </c>
      <c r="F73" s="229">
        <v>3</v>
      </c>
      <c r="G73" s="229">
        <v>3</v>
      </c>
      <c r="H73" s="268">
        <v>1470</v>
      </c>
      <c r="I73" s="242">
        <v>1267.5</v>
      </c>
      <c r="J73" s="242">
        <v>953.2</v>
      </c>
      <c r="K73" s="251">
        <v>52</v>
      </c>
      <c r="L73" s="268">
        <f>'раздел 2'!C70</f>
        <v>324491.87</v>
      </c>
      <c r="M73" s="268">
        <v>0</v>
      </c>
      <c r="N73" s="268">
        <v>0</v>
      </c>
      <c r="O73" s="268">
        <v>0</v>
      </c>
      <c r="P73" s="268">
        <f t="shared" si="9"/>
        <v>324491.87</v>
      </c>
      <c r="Q73" s="32">
        <v>43830</v>
      </c>
      <c r="R73" s="326" t="s">
        <v>121</v>
      </c>
      <c r="S73" s="29">
        <f>L73-'раздел 2'!C70</f>
        <v>0</v>
      </c>
      <c r="T73" s="106">
        <f t="shared" si="5"/>
        <v>0</v>
      </c>
    </row>
    <row r="74" spans="1:27" ht="15" customHeight="1">
      <c r="A74" s="319">
        <f t="shared" si="10"/>
        <v>56</v>
      </c>
      <c r="B74" s="67" t="s">
        <v>123</v>
      </c>
      <c r="C74" s="251">
        <v>1977</v>
      </c>
      <c r="D74" s="229"/>
      <c r="E74" s="326" t="s">
        <v>167</v>
      </c>
      <c r="F74" s="229">
        <v>3</v>
      </c>
      <c r="G74" s="229">
        <v>3</v>
      </c>
      <c r="H74" s="268">
        <v>1457</v>
      </c>
      <c r="I74" s="242">
        <v>1269.3</v>
      </c>
      <c r="J74" s="242">
        <v>1137.8</v>
      </c>
      <c r="K74" s="251">
        <v>42</v>
      </c>
      <c r="L74" s="268">
        <f>'раздел 2'!C71</f>
        <v>324491.87</v>
      </c>
      <c r="M74" s="268">
        <v>0</v>
      </c>
      <c r="N74" s="268">
        <v>0</v>
      </c>
      <c r="O74" s="268">
        <v>0</v>
      </c>
      <c r="P74" s="268">
        <f t="shared" si="9"/>
        <v>324491.87</v>
      </c>
      <c r="Q74" s="32">
        <v>43830</v>
      </c>
      <c r="R74" s="326" t="s">
        <v>121</v>
      </c>
      <c r="S74" s="29">
        <f>L74-'раздел 2'!C71</f>
        <v>0</v>
      </c>
      <c r="T74" s="106">
        <f t="shared" si="5"/>
        <v>0</v>
      </c>
      <c r="U74" s="110"/>
      <c r="V74" s="110"/>
      <c r="W74" s="110"/>
      <c r="X74" s="110"/>
      <c r="Y74" s="110"/>
      <c r="Z74" s="110"/>
      <c r="AA74" s="110"/>
    </row>
    <row r="75" spans="1:27" ht="15" customHeight="1">
      <c r="A75" s="319">
        <f t="shared" si="10"/>
        <v>57</v>
      </c>
      <c r="B75" s="67" t="s">
        <v>124</v>
      </c>
      <c r="C75" s="251">
        <v>1978</v>
      </c>
      <c r="D75" s="229"/>
      <c r="E75" s="326" t="s">
        <v>167</v>
      </c>
      <c r="F75" s="229">
        <v>3</v>
      </c>
      <c r="G75" s="229">
        <v>3</v>
      </c>
      <c r="H75" s="268">
        <v>1455</v>
      </c>
      <c r="I75" s="242">
        <v>1269.3</v>
      </c>
      <c r="J75" s="242">
        <v>1037</v>
      </c>
      <c r="K75" s="251">
        <v>37</v>
      </c>
      <c r="L75" s="268">
        <f>'раздел 2'!C72</f>
        <v>324491.87</v>
      </c>
      <c r="M75" s="268">
        <v>0</v>
      </c>
      <c r="N75" s="268">
        <v>0</v>
      </c>
      <c r="O75" s="268">
        <v>0</v>
      </c>
      <c r="P75" s="268">
        <f t="shared" si="9"/>
        <v>324491.87</v>
      </c>
      <c r="Q75" s="32">
        <v>43830</v>
      </c>
      <c r="R75" s="326" t="s">
        <v>121</v>
      </c>
      <c r="S75" s="29">
        <f>L75-'раздел 2'!C72</f>
        <v>0</v>
      </c>
      <c r="T75" s="106">
        <f t="shared" si="5"/>
        <v>0</v>
      </c>
      <c r="U75" s="110"/>
      <c r="V75" s="110"/>
      <c r="W75" s="110"/>
      <c r="X75" s="110"/>
      <c r="Y75" s="110"/>
      <c r="Z75" s="110"/>
      <c r="AA75" s="110"/>
    </row>
    <row r="76" spans="1:20" ht="15" customHeight="1">
      <c r="A76" s="319">
        <f t="shared" si="10"/>
        <v>58</v>
      </c>
      <c r="B76" s="67" t="s">
        <v>304</v>
      </c>
      <c r="C76" s="251">
        <v>1978</v>
      </c>
      <c r="D76" s="324"/>
      <c r="E76" s="326" t="s">
        <v>167</v>
      </c>
      <c r="F76" s="229">
        <v>3</v>
      </c>
      <c r="G76" s="229">
        <v>3</v>
      </c>
      <c r="H76" s="268">
        <v>1457</v>
      </c>
      <c r="I76" s="242">
        <v>1310.77</v>
      </c>
      <c r="J76" s="242">
        <v>994.5</v>
      </c>
      <c r="K76" s="251">
        <v>66</v>
      </c>
      <c r="L76" s="268">
        <f>'раздел 2'!C73</f>
        <v>569492.8200000001</v>
      </c>
      <c r="M76" s="268">
        <v>0</v>
      </c>
      <c r="N76" s="268">
        <v>0</v>
      </c>
      <c r="O76" s="268">
        <v>0</v>
      </c>
      <c r="P76" s="268">
        <f t="shared" si="9"/>
        <v>569492.8200000001</v>
      </c>
      <c r="Q76" s="32">
        <v>43830</v>
      </c>
      <c r="R76" s="326" t="s">
        <v>121</v>
      </c>
      <c r="S76" s="29">
        <f>L76-'раздел 2'!C73</f>
        <v>0</v>
      </c>
      <c r="T76" s="106">
        <f t="shared" si="5"/>
        <v>0</v>
      </c>
    </row>
    <row r="77" spans="1:20" ht="15" customHeight="1">
      <c r="A77" s="319">
        <f t="shared" si="10"/>
        <v>59</v>
      </c>
      <c r="B77" s="67" t="s">
        <v>305</v>
      </c>
      <c r="C77" s="251">
        <v>1980</v>
      </c>
      <c r="D77" s="324"/>
      <c r="E77" s="326" t="s">
        <v>167</v>
      </c>
      <c r="F77" s="229">
        <v>3</v>
      </c>
      <c r="G77" s="229">
        <v>3</v>
      </c>
      <c r="H77" s="268">
        <v>1457</v>
      </c>
      <c r="I77" s="242">
        <v>1284.3</v>
      </c>
      <c r="J77" s="242">
        <v>996.3</v>
      </c>
      <c r="K77" s="251">
        <v>39</v>
      </c>
      <c r="L77" s="268">
        <f>'раздел 2'!C74</f>
        <v>569492.8200000001</v>
      </c>
      <c r="M77" s="268">
        <v>0</v>
      </c>
      <c r="N77" s="268">
        <v>0</v>
      </c>
      <c r="O77" s="268">
        <v>0</v>
      </c>
      <c r="P77" s="268">
        <f t="shared" si="9"/>
        <v>569492.8200000001</v>
      </c>
      <c r="Q77" s="32">
        <v>43830</v>
      </c>
      <c r="R77" s="326" t="s">
        <v>121</v>
      </c>
      <c r="S77" s="29">
        <f>L77-'раздел 2'!C74</f>
        <v>0</v>
      </c>
      <c r="T77" s="106">
        <f t="shared" si="5"/>
        <v>0</v>
      </c>
    </row>
    <row r="78" spans="1:27" s="110" customFormat="1" ht="15" customHeight="1">
      <c r="A78" s="319">
        <f t="shared" si="10"/>
        <v>60</v>
      </c>
      <c r="B78" s="67" t="s">
        <v>306</v>
      </c>
      <c r="C78" s="251">
        <v>1984</v>
      </c>
      <c r="D78" s="322"/>
      <c r="E78" s="326" t="s">
        <v>167</v>
      </c>
      <c r="F78" s="229">
        <v>3</v>
      </c>
      <c r="G78" s="229">
        <v>3</v>
      </c>
      <c r="H78" s="268">
        <v>1457</v>
      </c>
      <c r="I78" s="242">
        <v>1296.21</v>
      </c>
      <c r="J78" s="242">
        <v>827.13</v>
      </c>
      <c r="K78" s="251">
        <v>67</v>
      </c>
      <c r="L78" s="268">
        <f>'раздел 2'!C75</f>
        <v>324491.87</v>
      </c>
      <c r="M78" s="268">
        <v>0</v>
      </c>
      <c r="N78" s="268">
        <v>0</v>
      </c>
      <c r="O78" s="268">
        <v>0</v>
      </c>
      <c r="P78" s="268">
        <f t="shared" si="9"/>
        <v>324491.87</v>
      </c>
      <c r="Q78" s="32">
        <v>43830</v>
      </c>
      <c r="R78" s="326" t="s">
        <v>121</v>
      </c>
      <c r="S78" s="29">
        <f>L78-'раздел 2'!C75</f>
        <v>0</v>
      </c>
      <c r="T78" s="106">
        <f t="shared" si="5"/>
        <v>0</v>
      </c>
      <c r="U78" s="56"/>
      <c r="V78" s="56"/>
      <c r="W78" s="56"/>
      <c r="X78" s="56"/>
      <c r="Y78" s="56"/>
      <c r="Z78" s="56"/>
      <c r="AA78" s="56"/>
    </row>
    <row r="79" spans="1:27" s="110" customFormat="1" ht="15" customHeight="1">
      <c r="A79" s="319">
        <f t="shared" si="10"/>
        <v>61</v>
      </c>
      <c r="B79" s="67" t="s">
        <v>307</v>
      </c>
      <c r="C79" s="251">
        <v>1985</v>
      </c>
      <c r="D79" s="322"/>
      <c r="E79" s="326" t="s">
        <v>167</v>
      </c>
      <c r="F79" s="229">
        <v>3</v>
      </c>
      <c r="G79" s="229">
        <v>3</v>
      </c>
      <c r="H79" s="268">
        <v>1457</v>
      </c>
      <c r="I79" s="242">
        <v>1252.15</v>
      </c>
      <c r="J79" s="242">
        <v>907.52</v>
      </c>
      <c r="K79" s="251">
        <v>57</v>
      </c>
      <c r="L79" s="268">
        <f>'раздел 2'!C76</f>
        <v>324491.87</v>
      </c>
      <c r="M79" s="268">
        <v>0</v>
      </c>
      <c r="N79" s="268">
        <v>0</v>
      </c>
      <c r="O79" s="268">
        <v>0</v>
      </c>
      <c r="P79" s="268">
        <f t="shared" si="9"/>
        <v>324491.87</v>
      </c>
      <c r="Q79" s="32">
        <v>43830</v>
      </c>
      <c r="R79" s="326" t="s">
        <v>121</v>
      </c>
      <c r="S79" s="29">
        <f>L79-'раздел 2'!C76</f>
        <v>0</v>
      </c>
      <c r="T79" s="106">
        <f t="shared" si="5"/>
        <v>0</v>
      </c>
      <c r="U79" s="56"/>
      <c r="V79" s="56"/>
      <c r="W79" s="56"/>
      <c r="X79" s="56"/>
      <c r="Y79" s="56"/>
      <c r="Z79" s="56"/>
      <c r="AA79" s="56"/>
    </row>
    <row r="80" spans="1:27" s="110" customFormat="1" ht="15" customHeight="1">
      <c r="A80" s="319">
        <f t="shared" si="10"/>
        <v>62</v>
      </c>
      <c r="B80" s="256" t="s">
        <v>540</v>
      </c>
      <c r="C80" s="75">
        <v>1955</v>
      </c>
      <c r="D80" s="48"/>
      <c r="E80" s="326" t="s">
        <v>388</v>
      </c>
      <c r="F80" s="13">
        <v>3</v>
      </c>
      <c r="G80" s="13">
        <v>4</v>
      </c>
      <c r="H80" s="62">
        <v>3832.54</v>
      </c>
      <c r="I80" s="62">
        <v>2439.54</v>
      </c>
      <c r="J80" s="62">
        <v>2355.34</v>
      </c>
      <c r="K80" s="75">
        <v>75</v>
      </c>
      <c r="L80" s="268">
        <f>'раздел 2'!C77</f>
        <v>569492.8200000001</v>
      </c>
      <c r="M80" s="268">
        <v>0</v>
      </c>
      <c r="N80" s="268">
        <v>0</v>
      </c>
      <c r="O80" s="268">
        <v>0</v>
      </c>
      <c r="P80" s="268">
        <f>L80</f>
        <v>569492.8200000001</v>
      </c>
      <c r="Q80" s="32">
        <v>43830</v>
      </c>
      <c r="R80" s="326" t="s">
        <v>121</v>
      </c>
      <c r="S80" s="29">
        <f>L80-'раздел 2'!C77</f>
        <v>0</v>
      </c>
      <c r="T80" s="106"/>
      <c r="U80" s="56"/>
      <c r="V80" s="56"/>
      <c r="W80" s="56"/>
      <c r="X80" s="56"/>
      <c r="Y80" s="56"/>
      <c r="Z80" s="56"/>
      <c r="AA80" s="56"/>
    </row>
    <row r="81" spans="1:20" ht="15" customHeight="1">
      <c r="A81" s="435" t="s">
        <v>15</v>
      </c>
      <c r="B81" s="427"/>
      <c r="C81" s="264" t="s">
        <v>118</v>
      </c>
      <c r="D81" s="324" t="s">
        <v>118</v>
      </c>
      <c r="E81" s="324" t="s">
        <v>118</v>
      </c>
      <c r="F81" s="319" t="s">
        <v>118</v>
      </c>
      <c r="G81" s="319" t="s">
        <v>118</v>
      </c>
      <c r="H81" s="268">
        <f aca="true" t="shared" si="11" ref="H81:P81">SUM(H70:H80)</f>
        <v>16169.54</v>
      </c>
      <c r="I81" s="268">
        <f t="shared" si="11"/>
        <v>13249.769999999997</v>
      </c>
      <c r="J81" s="268">
        <f t="shared" si="11"/>
        <v>10191.09</v>
      </c>
      <c r="K81" s="240">
        <f t="shared" si="11"/>
        <v>517</v>
      </c>
      <c r="L81" s="268">
        <f t="shared" si="11"/>
        <v>6276502.918000001</v>
      </c>
      <c r="M81" s="268">
        <f t="shared" si="11"/>
        <v>0</v>
      </c>
      <c r="N81" s="268">
        <f t="shared" si="11"/>
        <v>0</v>
      </c>
      <c r="O81" s="268">
        <f t="shared" si="11"/>
        <v>0</v>
      </c>
      <c r="P81" s="268">
        <f t="shared" si="11"/>
        <v>6276502.918000001</v>
      </c>
      <c r="Q81" s="322" t="s">
        <v>118</v>
      </c>
      <c r="R81" s="326" t="s">
        <v>118</v>
      </c>
      <c r="S81" s="29">
        <f>L81-'раздел 2'!C78</f>
        <v>0</v>
      </c>
      <c r="T81" s="106">
        <f aca="true" t="shared" si="12" ref="T81:T114">L81-P81</f>
        <v>0</v>
      </c>
    </row>
    <row r="82" spans="1:20" ht="15" customHeight="1">
      <c r="A82" s="507" t="s">
        <v>542</v>
      </c>
      <c r="B82" s="508"/>
      <c r="C82" s="77"/>
      <c r="D82" s="27"/>
      <c r="E82" s="27"/>
      <c r="F82" s="154"/>
      <c r="G82" s="154"/>
      <c r="H82" s="27"/>
      <c r="I82" s="27"/>
      <c r="J82" s="27"/>
      <c r="K82" s="77"/>
      <c r="L82" s="189"/>
      <c r="M82" s="27"/>
      <c r="N82" s="27"/>
      <c r="O82" s="27"/>
      <c r="P82" s="27"/>
      <c r="Q82" s="27"/>
      <c r="R82" s="26"/>
      <c r="S82" s="29">
        <f>L82-'раздел 2'!C79</f>
        <v>0</v>
      </c>
      <c r="T82" s="106">
        <f t="shared" si="12"/>
        <v>0</v>
      </c>
    </row>
    <row r="83" spans="1:27" ht="15" customHeight="1">
      <c r="A83" s="319">
        <f>A80+1</f>
        <v>63</v>
      </c>
      <c r="B83" s="67" t="s">
        <v>543</v>
      </c>
      <c r="C83" s="111">
        <v>1958</v>
      </c>
      <c r="D83" s="112"/>
      <c r="E83" s="112" t="s">
        <v>391</v>
      </c>
      <c r="F83" s="42">
        <v>3</v>
      </c>
      <c r="G83" s="42">
        <v>2</v>
      </c>
      <c r="H83" s="353">
        <v>900.45</v>
      </c>
      <c r="I83" s="353">
        <v>593.5</v>
      </c>
      <c r="J83" s="353">
        <v>490.14</v>
      </c>
      <c r="K83" s="111">
        <v>25</v>
      </c>
      <c r="L83" s="268">
        <f>'раздел 2'!C80</f>
        <v>161056</v>
      </c>
      <c r="M83" s="268">
        <v>0</v>
      </c>
      <c r="N83" s="268">
        <v>0</v>
      </c>
      <c r="O83" s="268">
        <v>0</v>
      </c>
      <c r="P83" s="268">
        <f>L83</f>
        <v>161056</v>
      </c>
      <c r="Q83" s="32">
        <v>43830</v>
      </c>
      <c r="R83" s="326" t="s">
        <v>121</v>
      </c>
      <c r="S83" s="29">
        <f>L83-'раздел 2'!C80</f>
        <v>0</v>
      </c>
      <c r="T83" s="106">
        <f t="shared" si="12"/>
        <v>0</v>
      </c>
      <c r="U83" s="110"/>
      <c r="V83" s="110"/>
      <c r="W83" s="110"/>
      <c r="X83" s="110"/>
      <c r="Y83" s="110"/>
      <c r="Z83" s="110"/>
      <c r="AA83" s="110"/>
    </row>
    <row r="84" spans="1:20" s="110" customFormat="1" ht="15" customHeight="1">
      <c r="A84" s="319">
        <f>A83+1</f>
        <v>64</v>
      </c>
      <c r="B84" s="67" t="s">
        <v>544</v>
      </c>
      <c r="C84" s="111">
        <v>1968</v>
      </c>
      <c r="D84" s="112"/>
      <c r="E84" s="112" t="s">
        <v>393</v>
      </c>
      <c r="F84" s="42">
        <v>5</v>
      </c>
      <c r="G84" s="42">
        <v>7</v>
      </c>
      <c r="H84" s="353">
        <v>5105.1</v>
      </c>
      <c r="I84" s="353">
        <v>3173</v>
      </c>
      <c r="J84" s="353">
        <v>2705.9</v>
      </c>
      <c r="K84" s="111">
        <v>156</v>
      </c>
      <c r="L84" s="268">
        <f>'раздел 2'!C81</f>
        <v>87699.46</v>
      </c>
      <c r="M84" s="268">
        <v>0</v>
      </c>
      <c r="N84" s="268">
        <v>0</v>
      </c>
      <c r="O84" s="268">
        <v>0</v>
      </c>
      <c r="P84" s="268">
        <f>L84</f>
        <v>87699.46</v>
      </c>
      <c r="Q84" s="32">
        <v>43830</v>
      </c>
      <c r="R84" s="326" t="s">
        <v>121</v>
      </c>
      <c r="S84" s="29">
        <f>L84-'раздел 2'!C81</f>
        <v>0</v>
      </c>
      <c r="T84" s="106">
        <f t="shared" si="12"/>
        <v>0</v>
      </c>
    </row>
    <row r="85" spans="1:20" s="110" customFormat="1" ht="15" customHeight="1">
      <c r="A85" s="319">
        <f>A84+1</f>
        <v>65</v>
      </c>
      <c r="B85" s="67" t="s">
        <v>546</v>
      </c>
      <c r="C85" s="111">
        <v>1969</v>
      </c>
      <c r="D85" s="112"/>
      <c r="E85" s="112" t="s">
        <v>393</v>
      </c>
      <c r="F85" s="42">
        <v>5</v>
      </c>
      <c r="G85" s="42">
        <v>4</v>
      </c>
      <c r="H85" s="353">
        <v>5579.76</v>
      </c>
      <c r="I85" s="353">
        <v>4401.76</v>
      </c>
      <c r="J85" s="353">
        <v>4181.79</v>
      </c>
      <c r="K85" s="111">
        <v>148</v>
      </c>
      <c r="L85" s="268">
        <f>'раздел 2'!C82</f>
        <v>149634.42</v>
      </c>
      <c r="M85" s="268">
        <v>0</v>
      </c>
      <c r="N85" s="268">
        <v>0</v>
      </c>
      <c r="O85" s="268">
        <v>0</v>
      </c>
      <c r="P85" s="268">
        <f>L85</f>
        <v>149634.42</v>
      </c>
      <c r="Q85" s="32">
        <v>43830</v>
      </c>
      <c r="R85" s="326" t="s">
        <v>121</v>
      </c>
      <c r="S85" s="29">
        <f>L85-'раздел 2'!C82</f>
        <v>0</v>
      </c>
      <c r="T85" s="106">
        <f t="shared" si="12"/>
        <v>0</v>
      </c>
    </row>
    <row r="86" spans="1:20" s="110" customFormat="1" ht="15" customHeight="1">
      <c r="A86" s="319">
        <f>A85+1</f>
        <v>66</v>
      </c>
      <c r="B86" s="67" t="s">
        <v>547</v>
      </c>
      <c r="C86" s="111">
        <v>1980</v>
      </c>
      <c r="D86" s="112"/>
      <c r="E86" s="112" t="s">
        <v>391</v>
      </c>
      <c r="F86" s="42">
        <v>5</v>
      </c>
      <c r="G86" s="42">
        <v>8</v>
      </c>
      <c r="H86" s="353">
        <v>7475.8</v>
      </c>
      <c r="I86" s="353">
        <v>5253.1</v>
      </c>
      <c r="J86" s="353">
        <v>4696.18</v>
      </c>
      <c r="K86" s="111">
        <v>219</v>
      </c>
      <c r="L86" s="268">
        <f>'раздел 2'!C83</f>
        <v>543810.9</v>
      </c>
      <c r="M86" s="268">
        <v>0</v>
      </c>
      <c r="N86" s="268">
        <v>0</v>
      </c>
      <c r="O86" s="268">
        <v>0</v>
      </c>
      <c r="P86" s="268">
        <f>L86</f>
        <v>543810.9</v>
      </c>
      <c r="Q86" s="32">
        <v>43830</v>
      </c>
      <c r="R86" s="326" t="s">
        <v>121</v>
      </c>
      <c r="S86" s="29">
        <f>L86-'раздел 2'!C83</f>
        <v>0</v>
      </c>
      <c r="T86" s="106">
        <f t="shared" si="12"/>
        <v>0</v>
      </c>
    </row>
    <row r="87" spans="1:20" s="67" customFormat="1" ht="15" customHeight="1">
      <c r="A87" s="441" t="s">
        <v>15</v>
      </c>
      <c r="B87" s="441"/>
      <c r="C87" s="264" t="s">
        <v>118</v>
      </c>
      <c r="D87" s="324" t="s">
        <v>118</v>
      </c>
      <c r="E87" s="324" t="s">
        <v>118</v>
      </c>
      <c r="F87" s="319" t="s">
        <v>118</v>
      </c>
      <c r="G87" s="319" t="s">
        <v>118</v>
      </c>
      <c r="H87" s="268">
        <f aca="true" t="shared" si="13" ref="H87:P87">SUM(H83:H86)</f>
        <v>19061.11</v>
      </c>
      <c r="I87" s="268">
        <f t="shared" si="13"/>
        <v>13421.36</v>
      </c>
      <c r="J87" s="268">
        <f t="shared" si="13"/>
        <v>12074.01</v>
      </c>
      <c r="K87" s="345">
        <f t="shared" si="13"/>
        <v>548</v>
      </c>
      <c r="L87" s="268">
        <f t="shared" si="13"/>
        <v>942200.78</v>
      </c>
      <c r="M87" s="268">
        <f t="shared" si="13"/>
        <v>0</v>
      </c>
      <c r="N87" s="268">
        <f t="shared" si="13"/>
        <v>0</v>
      </c>
      <c r="O87" s="268">
        <f t="shared" si="13"/>
        <v>0</v>
      </c>
      <c r="P87" s="268">
        <f t="shared" si="13"/>
        <v>942200.78</v>
      </c>
      <c r="Q87" s="322" t="s">
        <v>118</v>
      </c>
      <c r="R87" s="326" t="s">
        <v>118</v>
      </c>
      <c r="S87" s="29">
        <f>L87-'раздел 2'!C84</f>
        <v>0</v>
      </c>
      <c r="T87" s="106">
        <f t="shared" si="12"/>
        <v>0</v>
      </c>
    </row>
    <row r="88" spans="1:27" s="113" customFormat="1" ht="15" customHeight="1">
      <c r="A88" s="428" t="s">
        <v>63</v>
      </c>
      <c r="B88" s="428"/>
      <c r="C88" s="78"/>
      <c r="D88" s="174"/>
      <c r="E88" s="55"/>
      <c r="F88" s="91"/>
      <c r="G88" s="91"/>
      <c r="H88" s="327">
        <f aca="true" t="shared" si="14" ref="H88:P88">H87+H81+H64+H68</f>
        <v>199122.04000000007</v>
      </c>
      <c r="I88" s="350">
        <f t="shared" si="14"/>
        <v>120306.38</v>
      </c>
      <c r="J88" s="350">
        <f t="shared" si="14"/>
        <v>100560.68999999996</v>
      </c>
      <c r="K88" s="352">
        <f t="shared" si="14"/>
        <v>4249</v>
      </c>
      <c r="L88" s="350">
        <f t="shared" si="14"/>
        <v>523349632.628</v>
      </c>
      <c r="M88" s="350">
        <f t="shared" si="14"/>
        <v>0</v>
      </c>
      <c r="N88" s="350">
        <f t="shared" si="14"/>
        <v>0</v>
      </c>
      <c r="O88" s="350">
        <f t="shared" si="14"/>
        <v>0</v>
      </c>
      <c r="P88" s="350">
        <f t="shared" si="14"/>
        <v>523349632.628</v>
      </c>
      <c r="Q88" s="322" t="s">
        <v>118</v>
      </c>
      <c r="R88" s="326" t="s">
        <v>118</v>
      </c>
      <c r="S88" s="29">
        <f>L88-'раздел 2'!C85</f>
        <v>0</v>
      </c>
      <c r="T88" s="106">
        <f t="shared" si="12"/>
        <v>0</v>
      </c>
      <c r="U88" s="67"/>
      <c r="V88" s="67"/>
      <c r="W88" s="67"/>
      <c r="X88" s="67"/>
      <c r="Y88" s="67"/>
      <c r="Z88" s="67"/>
      <c r="AA88" s="67"/>
    </row>
    <row r="89" spans="1:27" s="113" customFormat="1" ht="15" customHeight="1">
      <c r="A89" s="468" t="s">
        <v>64</v>
      </c>
      <c r="B89" s="468"/>
      <c r="C89" s="468"/>
      <c r="D89" s="468"/>
      <c r="E89" s="468"/>
      <c r="F89" s="468"/>
      <c r="G89" s="468"/>
      <c r="H89" s="468"/>
      <c r="I89" s="468"/>
      <c r="J89" s="468"/>
      <c r="K89" s="468"/>
      <c r="L89" s="468"/>
      <c r="M89" s="468"/>
      <c r="N89" s="468"/>
      <c r="O89" s="468"/>
      <c r="P89" s="468"/>
      <c r="Q89" s="468"/>
      <c r="R89" s="468"/>
      <c r="S89" s="29">
        <f>L89-'раздел 2'!C86</f>
        <v>0</v>
      </c>
      <c r="T89" s="106">
        <f t="shared" si="12"/>
        <v>0</v>
      </c>
      <c r="U89" s="67"/>
      <c r="V89" s="67"/>
      <c r="W89" s="67"/>
      <c r="X89" s="67"/>
      <c r="Y89" s="67"/>
      <c r="Z89" s="67"/>
      <c r="AA89" s="67"/>
    </row>
    <row r="90" spans="1:20" s="67" customFormat="1" ht="15" customHeight="1">
      <c r="A90" s="428" t="s">
        <v>141</v>
      </c>
      <c r="B90" s="428"/>
      <c r="C90" s="264"/>
      <c r="D90" s="324"/>
      <c r="E90" s="324"/>
      <c r="F90" s="319"/>
      <c r="G90" s="319"/>
      <c r="H90" s="268"/>
      <c r="I90" s="268"/>
      <c r="J90" s="268"/>
      <c r="K90" s="251"/>
      <c r="L90" s="268"/>
      <c r="M90" s="268"/>
      <c r="N90" s="268"/>
      <c r="O90" s="268"/>
      <c r="P90" s="268"/>
      <c r="Q90" s="322"/>
      <c r="R90" s="326"/>
      <c r="S90" s="29">
        <f>L90-'раздел 2'!C87</f>
        <v>0</v>
      </c>
      <c r="T90" s="106">
        <f t="shared" si="12"/>
        <v>0</v>
      </c>
    </row>
    <row r="91" spans="1:20" s="67" customFormat="1" ht="15" customHeight="1">
      <c r="A91" s="229">
        <f>A86+1</f>
        <v>67</v>
      </c>
      <c r="B91" s="244" t="s">
        <v>142</v>
      </c>
      <c r="C91" s="120">
        <v>1977</v>
      </c>
      <c r="D91" s="121"/>
      <c r="E91" s="121" t="s">
        <v>394</v>
      </c>
      <c r="F91" s="122">
        <v>5</v>
      </c>
      <c r="G91" s="122">
        <v>4</v>
      </c>
      <c r="H91" s="354">
        <v>4103.3</v>
      </c>
      <c r="I91" s="354">
        <v>3701.8</v>
      </c>
      <c r="J91" s="354">
        <v>3629.6</v>
      </c>
      <c r="K91" s="120">
        <v>171</v>
      </c>
      <c r="L91" s="268">
        <f>'раздел 2'!C88</f>
        <v>4948095</v>
      </c>
      <c r="M91" s="324">
        <v>0</v>
      </c>
      <c r="N91" s="324">
        <v>0</v>
      </c>
      <c r="O91" s="324">
        <v>0</v>
      </c>
      <c r="P91" s="268">
        <f>L91</f>
        <v>4948095</v>
      </c>
      <c r="Q91" s="32">
        <v>43830</v>
      </c>
      <c r="R91" s="326" t="s">
        <v>121</v>
      </c>
      <c r="S91" s="29">
        <f>L91-'раздел 2'!C88</f>
        <v>0</v>
      </c>
      <c r="T91" s="106">
        <f t="shared" si="12"/>
        <v>0</v>
      </c>
    </row>
    <row r="92" spans="1:20" s="67" customFormat="1" ht="15" customHeight="1">
      <c r="A92" s="319">
        <f>A91+1</f>
        <v>68</v>
      </c>
      <c r="B92" s="244" t="s">
        <v>143</v>
      </c>
      <c r="C92" s="120">
        <v>1969</v>
      </c>
      <c r="D92" s="121"/>
      <c r="E92" s="121" t="s">
        <v>395</v>
      </c>
      <c r="F92" s="122">
        <v>5</v>
      </c>
      <c r="G92" s="122">
        <v>4</v>
      </c>
      <c r="H92" s="354">
        <v>4076</v>
      </c>
      <c r="I92" s="354">
        <v>3570</v>
      </c>
      <c r="J92" s="354">
        <v>3178.2</v>
      </c>
      <c r="K92" s="120">
        <v>186</v>
      </c>
      <c r="L92" s="268">
        <f>'раздел 2'!C89</f>
        <v>4948095</v>
      </c>
      <c r="M92" s="324">
        <v>0</v>
      </c>
      <c r="N92" s="324">
        <v>0</v>
      </c>
      <c r="O92" s="324">
        <v>0</v>
      </c>
      <c r="P92" s="268">
        <f>L92</f>
        <v>4948095</v>
      </c>
      <c r="Q92" s="32">
        <v>43830</v>
      </c>
      <c r="R92" s="326" t="s">
        <v>121</v>
      </c>
      <c r="S92" s="29">
        <f>L92-'раздел 2'!C89</f>
        <v>0</v>
      </c>
      <c r="T92" s="106">
        <f t="shared" si="12"/>
        <v>0</v>
      </c>
    </row>
    <row r="93" spans="1:20" s="67" customFormat="1" ht="15" customHeight="1">
      <c r="A93" s="441" t="s">
        <v>15</v>
      </c>
      <c r="B93" s="441"/>
      <c r="C93" s="264" t="s">
        <v>118</v>
      </c>
      <c r="D93" s="324" t="s">
        <v>118</v>
      </c>
      <c r="E93" s="324" t="s">
        <v>118</v>
      </c>
      <c r="F93" s="319" t="s">
        <v>118</v>
      </c>
      <c r="G93" s="319" t="s">
        <v>118</v>
      </c>
      <c r="H93" s="266">
        <f>SUM(H91:H92)</f>
        <v>8179.3</v>
      </c>
      <c r="I93" s="266">
        <f aca="true" t="shared" si="15" ref="I93:P93">SUM(I91:I92)</f>
        <v>7271.8</v>
      </c>
      <c r="J93" s="266">
        <f t="shared" si="15"/>
        <v>6807.799999999999</v>
      </c>
      <c r="K93" s="43">
        <f>SUM(K91:K92)</f>
        <v>357</v>
      </c>
      <c r="L93" s="266">
        <f>SUM(L91:L92)</f>
        <v>9896190</v>
      </c>
      <c r="M93" s="274">
        <f t="shared" si="15"/>
        <v>0</v>
      </c>
      <c r="N93" s="274">
        <f t="shared" si="15"/>
        <v>0</v>
      </c>
      <c r="O93" s="274">
        <f t="shared" si="15"/>
        <v>0</v>
      </c>
      <c r="P93" s="266">
        <f t="shared" si="15"/>
        <v>9896190</v>
      </c>
      <c r="Q93" s="322" t="s">
        <v>118</v>
      </c>
      <c r="R93" s="326" t="s">
        <v>118</v>
      </c>
      <c r="S93" s="29">
        <f>L93-'раздел 2'!C90</f>
        <v>0</v>
      </c>
      <c r="T93" s="106">
        <f t="shared" si="12"/>
        <v>0</v>
      </c>
    </row>
    <row r="94" spans="1:20" ht="15" customHeight="1">
      <c r="A94" s="428" t="s">
        <v>144</v>
      </c>
      <c r="B94" s="428"/>
      <c r="C94" s="251"/>
      <c r="D94" s="268"/>
      <c r="E94" s="268"/>
      <c r="F94" s="229"/>
      <c r="G94" s="229"/>
      <c r="H94" s="268"/>
      <c r="I94" s="268"/>
      <c r="J94" s="268"/>
      <c r="K94" s="251"/>
      <c r="L94" s="268"/>
      <c r="M94" s="268"/>
      <c r="N94" s="268"/>
      <c r="O94" s="268"/>
      <c r="P94" s="268"/>
      <c r="Q94" s="268"/>
      <c r="R94" s="268"/>
      <c r="S94" s="29">
        <f>L94-'раздел 2'!C91</f>
        <v>0</v>
      </c>
      <c r="T94" s="106">
        <f t="shared" si="12"/>
        <v>0</v>
      </c>
    </row>
    <row r="95" spans="1:20" ht="15" customHeight="1">
      <c r="A95" s="319">
        <f>A92+1</f>
        <v>69</v>
      </c>
      <c r="B95" s="244" t="s">
        <v>145</v>
      </c>
      <c r="C95" s="120">
        <v>1990</v>
      </c>
      <c r="D95" s="121"/>
      <c r="E95" s="121" t="s">
        <v>392</v>
      </c>
      <c r="F95" s="122">
        <v>5</v>
      </c>
      <c r="G95" s="122">
        <v>4</v>
      </c>
      <c r="H95" s="33">
        <v>5601.9</v>
      </c>
      <c r="I95" s="33">
        <v>3589.9</v>
      </c>
      <c r="J95" s="33">
        <v>3172.5</v>
      </c>
      <c r="K95" s="85">
        <v>143</v>
      </c>
      <c r="L95" s="268">
        <f>'раздел 2'!C92</f>
        <v>4737717</v>
      </c>
      <c r="M95" s="324">
        <v>0</v>
      </c>
      <c r="N95" s="324">
        <v>0</v>
      </c>
      <c r="O95" s="324">
        <v>0</v>
      </c>
      <c r="P95" s="268">
        <f>L95</f>
        <v>4737717</v>
      </c>
      <c r="Q95" s="32">
        <v>43830</v>
      </c>
      <c r="R95" s="326" t="s">
        <v>121</v>
      </c>
      <c r="S95" s="29">
        <f>L95-'раздел 2'!C92</f>
        <v>0</v>
      </c>
      <c r="T95" s="106">
        <f t="shared" si="12"/>
        <v>0</v>
      </c>
    </row>
    <row r="96" spans="1:20" ht="25.5">
      <c r="A96" s="319">
        <f>A95+1</f>
        <v>70</v>
      </c>
      <c r="B96" s="244" t="s">
        <v>146</v>
      </c>
      <c r="C96" s="120">
        <v>1985</v>
      </c>
      <c r="D96" s="121"/>
      <c r="E96" s="123" t="s">
        <v>396</v>
      </c>
      <c r="F96" s="122">
        <v>5</v>
      </c>
      <c r="G96" s="122">
        <v>4</v>
      </c>
      <c r="H96" s="33">
        <v>4352.4</v>
      </c>
      <c r="I96" s="33">
        <v>2586.24</v>
      </c>
      <c r="J96" s="33">
        <v>2352.54</v>
      </c>
      <c r="K96" s="85">
        <v>112</v>
      </c>
      <c r="L96" s="268">
        <f>'раздел 2'!C93</f>
        <v>2127161</v>
      </c>
      <c r="M96" s="324">
        <v>0</v>
      </c>
      <c r="N96" s="324">
        <v>0</v>
      </c>
      <c r="O96" s="324">
        <v>0</v>
      </c>
      <c r="P96" s="268">
        <f>L96</f>
        <v>2127161</v>
      </c>
      <c r="Q96" s="32">
        <v>43830</v>
      </c>
      <c r="R96" s="326" t="s">
        <v>121</v>
      </c>
      <c r="S96" s="29">
        <f>L96-'раздел 2'!C93</f>
        <v>0</v>
      </c>
      <c r="T96" s="106">
        <f t="shared" si="12"/>
        <v>0</v>
      </c>
    </row>
    <row r="97" spans="1:20" ht="15" customHeight="1">
      <c r="A97" s="319">
        <f>A96+1</f>
        <v>71</v>
      </c>
      <c r="B97" s="244" t="s">
        <v>147</v>
      </c>
      <c r="C97" s="120">
        <v>1987</v>
      </c>
      <c r="D97" s="121"/>
      <c r="E97" s="121" t="s">
        <v>392</v>
      </c>
      <c r="F97" s="122">
        <v>5</v>
      </c>
      <c r="G97" s="122">
        <v>4</v>
      </c>
      <c r="H97" s="121">
        <v>4568.83</v>
      </c>
      <c r="I97" s="121">
        <v>3244.03</v>
      </c>
      <c r="J97" s="121">
        <v>3059.5</v>
      </c>
      <c r="K97" s="120">
        <v>137</v>
      </c>
      <c r="L97" s="268">
        <f>'раздел 2'!C94</f>
        <v>2117694</v>
      </c>
      <c r="M97" s="324">
        <v>0</v>
      </c>
      <c r="N97" s="324">
        <v>0</v>
      </c>
      <c r="O97" s="324">
        <v>0</v>
      </c>
      <c r="P97" s="268">
        <f>L97</f>
        <v>2117694</v>
      </c>
      <c r="Q97" s="32">
        <v>43830</v>
      </c>
      <c r="R97" s="326" t="s">
        <v>121</v>
      </c>
      <c r="S97" s="29">
        <f>L97-'раздел 2'!C94</f>
        <v>0</v>
      </c>
      <c r="T97" s="106">
        <f t="shared" si="12"/>
        <v>0</v>
      </c>
    </row>
    <row r="98" spans="1:20" ht="15" customHeight="1">
      <c r="A98" s="319">
        <f>A97+1</f>
        <v>72</v>
      </c>
      <c r="B98" s="244" t="s">
        <v>148</v>
      </c>
      <c r="C98" s="124">
        <v>1989</v>
      </c>
      <c r="D98" s="121"/>
      <c r="E98" s="121" t="s">
        <v>392</v>
      </c>
      <c r="F98" s="122">
        <v>5</v>
      </c>
      <c r="G98" s="122">
        <v>4</v>
      </c>
      <c r="H98" s="121">
        <v>7074.48</v>
      </c>
      <c r="I98" s="121">
        <v>4846.28</v>
      </c>
      <c r="J98" s="121">
        <v>4526.08</v>
      </c>
      <c r="K98" s="124">
        <v>201</v>
      </c>
      <c r="L98" s="268">
        <f>'раздел 2'!C95</f>
        <v>5514158.68</v>
      </c>
      <c r="M98" s="324">
        <v>0</v>
      </c>
      <c r="N98" s="324">
        <v>0</v>
      </c>
      <c r="O98" s="324">
        <v>0</v>
      </c>
      <c r="P98" s="268">
        <f>L98</f>
        <v>5514158.68</v>
      </c>
      <c r="Q98" s="32">
        <v>43830</v>
      </c>
      <c r="R98" s="326" t="s">
        <v>121</v>
      </c>
      <c r="S98" s="29">
        <f>L98-'раздел 2'!C95</f>
        <v>0</v>
      </c>
      <c r="T98" s="106">
        <f t="shared" si="12"/>
        <v>0</v>
      </c>
    </row>
    <row r="99" spans="1:20" ht="15" customHeight="1">
      <c r="A99" s="441" t="s">
        <v>15</v>
      </c>
      <c r="B99" s="441"/>
      <c r="C99" s="264" t="s">
        <v>118</v>
      </c>
      <c r="D99" s="326" t="s">
        <v>118</v>
      </c>
      <c r="E99" s="326" t="s">
        <v>118</v>
      </c>
      <c r="F99" s="319" t="s">
        <v>118</v>
      </c>
      <c r="G99" s="319" t="s">
        <v>118</v>
      </c>
      <c r="H99" s="324">
        <f aca="true" t="shared" si="16" ref="H99:P99">SUM(H95:H98)</f>
        <v>21597.61</v>
      </c>
      <c r="I99" s="347">
        <f t="shared" si="16"/>
        <v>14266.45</v>
      </c>
      <c r="J99" s="347">
        <f t="shared" si="16"/>
        <v>13110.62</v>
      </c>
      <c r="K99" s="264">
        <f t="shared" si="16"/>
        <v>593</v>
      </c>
      <c r="L99" s="324">
        <f t="shared" si="16"/>
        <v>14496730.68</v>
      </c>
      <c r="M99" s="324">
        <f t="shared" si="16"/>
        <v>0</v>
      </c>
      <c r="N99" s="324">
        <f t="shared" si="16"/>
        <v>0</v>
      </c>
      <c r="O99" s="324">
        <f t="shared" si="16"/>
        <v>0</v>
      </c>
      <c r="P99" s="324">
        <f t="shared" si="16"/>
        <v>14496730.68</v>
      </c>
      <c r="Q99" s="32" t="s">
        <v>118</v>
      </c>
      <c r="R99" s="326" t="s">
        <v>118</v>
      </c>
      <c r="S99" s="29">
        <f>L99-'раздел 2'!C96</f>
        <v>0</v>
      </c>
      <c r="T99" s="106">
        <f t="shared" si="12"/>
        <v>0</v>
      </c>
    </row>
    <row r="100" spans="1:20" ht="15" customHeight="1">
      <c r="A100" s="428" t="s">
        <v>149</v>
      </c>
      <c r="B100" s="428"/>
      <c r="C100" s="437"/>
      <c r="D100" s="437"/>
      <c r="E100" s="437"/>
      <c r="F100" s="437"/>
      <c r="G100" s="437"/>
      <c r="H100" s="437"/>
      <c r="I100" s="437"/>
      <c r="J100" s="437"/>
      <c r="K100" s="437"/>
      <c r="L100" s="437"/>
      <c r="M100" s="437"/>
      <c r="N100" s="437"/>
      <c r="O100" s="437"/>
      <c r="P100" s="437"/>
      <c r="Q100" s="437"/>
      <c r="R100" s="437"/>
      <c r="S100" s="29">
        <f>L100-'раздел 2'!C97</f>
        <v>0</v>
      </c>
      <c r="T100" s="106">
        <f t="shared" si="12"/>
        <v>0</v>
      </c>
    </row>
    <row r="101" spans="1:20" ht="15" customHeight="1">
      <c r="A101" s="319">
        <f>A98+1</f>
        <v>73</v>
      </c>
      <c r="B101" s="244" t="s">
        <v>150</v>
      </c>
      <c r="C101" s="120">
        <v>1960</v>
      </c>
      <c r="D101" s="121"/>
      <c r="E101" s="121" t="s">
        <v>167</v>
      </c>
      <c r="F101" s="122">
        <v>2</v>
      </c>
      <c r="G101" s="122">
        <v>2</v>
      </c>
      <c r="H101" s="354">
        <v>493.5</v>
      </c>
      <c r="I101" s="354">
        <v>400.3</v>
      </c>
      <c r="J101" s="354">
        <v>215.6</v>
      </c>
      <c r="K101" s="120">
        <v>28</v>
      </c>
      <c r="L101" s="324">
        <f>'раздел 2'!C98</f>
        <v>3000000</v>
      </c>
      <c r="M101" s="324">
        <v>0</v>
      </c>
      <c r="N101" s="324">
        <v>0</v>
      </c>
      <c r="O101" s="324">
        <v>0</v>
      </c>
      <c r="P101" s="324">
        <f>L101</f>
        <v>3000000</v>
      </c>
      <c r="Q101" s="32">
        <v>43830</v>
      </c>
      <c r="R101" s="326" t="s">
        <v>121</v>
      </c>
      <c r="S101" s="29">
        <f>L101-'раздел 2'!C98</f>
        <v>0</v>
      </c>
      <c r="T101" s="106">
        <f t="shared" si="12"/>
        <v>0</v>
      </c>
    </row>
    <row r="102" spans="1:20" ht="15" customHeight="1">
      <c r="A102" s="441" t="s">
        <v>15</v>
      </c>
      <c r="B102" s="441"/>
      <c r="C102" s="264" t="s">
        <v>118</v>
      </c>
      <c r="D102" s="326" t="s">
        <v>118</v>
      </c>
      <c r="E102" s="326" t="s">
        <v>118</v>
      </c>
      <c r="F102" s="319" t="s">
        <v>118</v>
      </c>
      <c r="G102" s="319" t="s">
        <v>118</v>
      </c>
      <c r="H102" s="268">
        <f aca="true" t="shared" si="17" ref="H102:P102">H101</f>
        <v>493.5</v>
      </c>
      <c r="I102" s="268">
        <f t="shared" si="17"/>
        <v>400.3</v>
      </c>
      <c r="J102" s="268">
        <f t="shared" si="17"/>
        <v>215.6</v>
      </c>
      <c r="K102" s="251">
        <f t="shared" si="17"/>
        <v>28</v>
      </c>
      <c r="L102" s="268">
        <f t="shared" si="17"/>
        <v>3000000</v>
      </c>
      <c r="M102" s="242">
        <f t="shared" si="17"/>
        <v>0</v>
      </c>
      <c r="N102" s="242">
        <f t="shared" si="17"/>
        <v>0</v>
      </c>
      <c r="O102" s="242">
        <f t="shared" si="17"/>
        <v>0</v>
      </c>
      <c r="P102" s="268">
        <f t="shared" si="17"/>
        <v>3000000</v>
      </c>
      <c r="Q102" s="30" t="s">
        <v>118</v>
      </c>
      <c r="R102" s="326" t="s">
        <v>118</v>
      </c>
      <c r="S102" s="29">
        <f>L102-'раздел 2'!C99</f>
        <v>0</v>
      </c>
      <c r="T102" s="106">
        <f t="shared" si="12"/>
        <v>0</v>
      </c>
    </row>
    <row r="103" spans="1:20" ht="15" customHeight="1">
      <c r="A103" s="428" t="s">
        <v>151</v>
      </c>
      <c r="B103" s="428"/>
      <c r="C103" s="476"/>
      <c r="D103" s="476"/>
      <c r="E103" s="476"/>
      <c r="F103" s="476"/>
      <c r="G103" s="476"/>
      <c r="H103" s="476"/>
      <c r="I103" s="476"/>
      <c r="J103" s="476"/>
      <c r="K103" s="476"/>
      <c r="L103" s="476"/>
      <c r="M103" s="476"/>
      <c r="N103" s="476"/>
      <c r="O103" s="476"/>
      <c r="P103" s="476"/>
      <c r="Q103" s="476"/>
      <c r="R103" s="476"/>
      <c r="S103" s="29">
        <f>L103-'раздел 2'!C100</f>
        <v>0</v>
      </c>
      <c r="T103" s="106">
        <f t="shared" si="12"/>
        <v>0</v>
      </c>
    </row>
    <row r="104" spans="1:20" ht="15" customHeight="1">
      <c r="A104" s="319">
        <f>A101+1</f>
        <v>74</v>
      </c>
      <c r="B104" s="244" t="s">
        <v>152</v>
      </c>
      <c r="C104" s="120">
        <v>1974</v>
      </c>
      <c r="D104" s="121"/>
      <c r="E104" s="121" t="s">
        <v>394</v>
      </c>
      <c r="F104" s="122">
        <v>5</v>
      </c>
      <c r="G104" s="122">
        <v>6</v>
      </c>
      <c r="H104" s="354">
        <v>4817.3</v>
      </c>
      <c r="I104" s="354">
        <v>4233</v>
      </c>
      <c r="J104" s="354">
        <v>3930</v>
      </c>
      <c r="K104" s="120">
        <v>239</v>
      </c>
      <c r="L104" s="324">
        <f>'раздел 2'!C101</f>
        <v>5155273.7</v>
      </c>
      <c r="M104" s="324">
        <v>0</v>
      </c>
      <c r="N104" s="324">
        <v>0</v>
      </c>
      <c r="O104" s="324">
        <v>0</v>
      </c>
      <c r="P104" s="324">
        <f>L104</f>
        <v>5155273.7</v>
      </c>
      <c r="Q104" s="32">
        <v>43830</v>
      </c>
      <c r="R104" s="326" t="s">
        <v>121</v>
      </c>
      <c r="S104" s="29">
        <f>L104-'раздел 2'!C101</f>
        <v>0</v>
      </c>
      <c r="T104" s="106">
        <f t="shared" si="12"/>
        <v>0</v>
      </c>
    </row>
    <row r="105" spans="1:20" ht="15" customHeight="1">
      <c r="A105" s="441" t="s">
        <v>15</v>
      </c>
      <c r="B105" s="441"/>
      <c r="C105" s="264" t="s">
        <v>118</v>
      </c>
      <c r="D105" s="324" t="s">
        <v>118</v>
      </c>
      <c r="E105" s="324" t="s">
        <v>118</v>
      </c>
      <c r="F105" s="319" t="s">
        <v>118</v>
      </c>
      <c r="G105" s="319" t="s">
        <v>118</v>
      </c>
      <c r="H105" s="347">
        <f aca="true" t="shared" si="18" ref="H105:P105">H104</f>
        <v>4817.3</v>
      </c>
      <c r="I105" s="347">
        <f t="shared" si="18"/>
        <v>4233</v>
      </c>
      <c r="J105" s="347">
        <f t="shared" si="18"/>
        <v>3930</v>
      </c>
      <c r="K105" s="264">
        <f t="shared" si="18"/>
        <v>239</v>
      </c>
      <c r="L105" s="324">
        <f t="shared" si="18"/>
        <v>5155273.7</v>
      </c>
      <c r="M105" s="324">
        <f t="shared" si="18"/>
        <v>0</v>
      </c>
      <c r="N105" s="324">
        <f t="shared" si="18"/>
        <v>0</v>
      </c>
      <c r="O105" s="324">
        <f t="shared" si="18"/>
        <v>0</v>
      </c>
      <c r="P105" s="324">
        <f t="shared" si="18"/>
        <v>5155273.7</v>
      </c>
      <c r="Q105" s="326" t="s">
        <v>118</v>
      </c>
      <c r="R105" s="326" t="s">
        <v>118</v>
      </c>
      <c r="S105" s="29">
        <f>L105-'раздел 2'!C102</f>
        <v>0</v>
      </c>
      <c r="T105" s="106">
        <f t="shared" si="12"/>
        <v>0</v>
      </c>
    </row>
    <row r="106" spans="1:20" ht="15" customHeight="1">
      <c r="A106" s="428" t="s">
        <v>153</v>
      </c>
      <c r="B106" s="428"/>
      <c r="C106" s="264"/>
      <c r="D106" s="324"/>
      <c r="E106" s="324"/>
      <c r="F106" s="319"/>
      <c r="G106" s="319"/>
      <c r="H106" s="324"/>
      <c r="I106" s="324"/>
      <c r="J106" s="324"/>
      <c r="K106" s="264"/>
      <c r="L106" s="324"/>
      <c r="M106" s="324"/>
      <c r="N106" s="324"/>
      <c r="O106" s="324"/>
      <c r="P106" s="324"/>
      <c r="Q106" s="326"/>
      <c r="R106" s="326"/>
      <c r="S106" s="29">
        <f>L106-'раздел 2'!C103</f>
        <v>0</v>
      </c>
      <c r="T106" s="106">
        <f t="shared" si="12"/>
        <v>0</v>
      </c>
    </row>
    <row r="107" spans="1:20" ht="15" customHeight="1">
      <c r="A107" s="319">
        <f>A104+1</f>
        <v>75</v>
      </c>
      <c r="B107" s="269" t="s">
        <v>154</v>
      </c>
      <c r="C107" s="120">
        <v>1982</v>
      </c>
      <c r="D107" s="121">
        <v>1982</v>
      </c>
      <c r="E107" s="121" t="s">
        <v>394</v>
      </c>
      <c r="F107" s="122">
        <v>5</v>
      </c>
      <c r="G107" s="122">
        <v>4</v>
      </c>
      <c r="H107" s="354">
        <v>4826</v>
      </c>
      <c r="I107" s="354">
        <v>4252</v>
      </c>
      <c r="J107" s="354">
        <v>3562</v>
      </c>
      <c r="K107" s="120">
        <v>237</v>
      </c>
      <c r="L107" s="324">
        <f>'раздел 2'!C104</f>
        <v>6430950.57</v>
      </c>
      <c r="M107" s="324">
        <v>0</v>
      </c>
      <c r="N107" s="324">
        <v>0</v>
      </c>
      <c r="O107" s="324">
        <v>0</v>
      </c>
      <c r="P107" s="324">
        <f>L107</f>
        <v>6430950.57</v>
      </c>
      <c r="Q107" s="32">
        <v>43830</v>
      </c>
      <c r="R107" s="326" t="s">
        <v>121</v>
      </c>
      <c r="S107" s="29">
        <f>L107-'раздел 2'!C104</f>
        <v>0</v>
      </c>
      <c r="T107" s="106">
        <f t="shared" si="12"/>
        <v>0</v>
      </c>
    </row>
    <row r="108" spans="1:20" ht="15" customHeight="1">
      <c r="A108" s="319">
        <f>A107+1</f>
        <v>76</v>
      </c>
      <c r="B108" s="269" t="s">
        <v>155</v>
      </c>
      <c r="C108" s="120">
        <v>1968</v>
      </c>
      <c r="D108" s="121">
        <v>1968</v>
      </c>
      <c r="E108" s="121" t="s">
        <v>394</v>
      </c>
      <c r="F108" s="122">
        <v>5</v>
      </c>
      <c r="G108" s="122">
        <v>6</v>
      </c>
      <c r="H108" s="354">
        <v>5485.4</v>
      </c>
      <c r="I108" s="354">
        <v>5194</v>
      </c>
      <c r="J108" s="354">
        <v>4582.6</v>
      </c>
      <c r="K108" s="120">
        <v>235</v>
      </c>
      <c r="L108" s="324">
        <f>'раздел 2'!C105</f>
        <v>5285423</v>
      </c>
      <c r="M108" s="324">
        <v>0</v>
      </c>
      <c r="N108" s="324">
        <v>0</v>
      </c>
      <c r="O108" s="324">
        <v>0</v>
      </c>
      <c r="P108" s="324">
        <f>L108</f>
        <v>5285423</v>
      </c>
      <c r="Q108" s="32">
        <v>43830</v>
      </c>
      <c r="R108" s="326" t="s">
        <v>121</v>
      </c>
      <c r="S108" s="29">
        <f>L108-'раздел 2'!C105</f>
        <v>0</v>
      </c>
      <c r="T108" s="106">
        <f t="shared" si="12"/>
        <v>0</v>
      </c>
    </row>
    <row r="109" spans="1:20" ht="15" customHeight="1">
      <c r="A109" s="512" t="s">
        <v>15</v>
      </c>
      <c r="B109" s="512"/>
      <c r="C109" s="251" t="s">
        <v>118</v>
      </c>
      <c r="D109" s="268" t="s">
        <v>118</v>
      </c>
      <c r="E109" s="268" t="s">
        <v>118</v>
      </c>
      <c r="F109" s="319" t="s">
        <v>118</v>
      </c>
      <c r="G109" s="319" t="s">
        <v>118</v>
      </c>
      <c r="H109" s="347">
        <f aca="true" t="shared" si="19" ref="H109:P109">SUM(H107:H108)</f>
        <v>10311.4</v>
      </c>
      <c r="I109" s="347">
        <f t="shared" si="19"/>
        <v>9446</v>
      </c>
      <c r="J109" s="347">
        <f t="shared" si="19"/>
        <v>8144.6</v>
      </c>
      <c r="K109" s="264">
        <f t="shared" si="19"/>
        <v>472</v>
      </c>
      <c r="L109" s="324">
        <f t="shared" si="19"/>
        <v>11716373.57</v>
      </c>
      <c r="M109" s="324">
        <f t="shared" si="19"/>
        <v>0</v>
      </c>
      <c r="N109" s="324">
        <f t="shared" si="19"/>
        <v>0</v>
      </c>
      <c r="O109" s="324">
        <f t="shared" si="19"/>
        <v>0</v>
      </c>
      <c r="P109" s="324">
        <f t="shared" si="19"/>
        <v>11716373.57</v>
      </c>
      <c r="Q109" s="326" t="s">
        <v>118</v>
      </c>
      <c r="R109" s="326" t="s">
        <v>118</v>
      </c>
      <c r="S109" s="29">
        <f>L109-'раздел 2'!C106</f>
        <v>0</v>
      </c>
      <c r="T109" s="106">
        <f t="shared" si="12"/>
        <v>0</v>
      </c>
    </row>
    <row r="110" spans="1:20" ht="15" customHeight="1">
      <c r="A110" s="428" t="s">
        <v>156</v>
      </c>
      <c r="B110" s="428"/>
      <c r="C110" s="437"/>
      <c r="D110" s="437"/>
      <c r="E110" s="437"/>
      <c r="F110" s="437"/>
      <c r="G110" s="437"/>
      <c r="H110" s="437"/>
      <c r="I110" s="437"/>
      <c r="J110" s="437"/>
      <c r="K110" s="437"/>
      <c r="L110" s="437"/>
      <c r="M110" s="437"/>
      <c r="N110" s="437"/>
      <c r="O110" s="437"/>
      <c r="P110" s="437"/>
      <c r="Q110" s="437"/>
      <c r="R110" s="437"/>
      <c r="S110" s="29">
        <f>L110-'раздел 2'!C107</f>
        <v>0</v>
      </c>
      <c r="T110" s="106">
        <f t="shared" si="12"/>
        <v>0</v>
      </c>
    </row>
    <row r="111" spans="1:20" ht="15" customHeight="1">
      <c r="A111" s="319">
        <f>A108+1</f>
        <v>77</v>
      </c>
      <c r="B111" s="244" t="s">
        <v>157</v>
      </c>
      <c r="C111" s="120">
        <v>1984</v>
      </c>
      <c r="D111" s="121"/>
      <c r="E111" s="121" t="s">
        <v>394</v>
      </c>
      <c r="F111" s="122">
        <v>3</v>
      </c>
      <c r="G111" s="122">
        <v>3</v>
      </c>
      <c r="H111" s="355">
        <v>1657.5</v>
      </c>
      <c r="I111" s="355">
        <v>1455.3</v>
      </c>
      <c r="J111" s="355">
        <v>1277.5</v>
      </c>
      <c r="K111" s="120">
        <v>57</v>
      </c>
      <c r="L111" s="268">
        <f>'раздел 2'!C108</f>
        <v>4363456.28</v>
      </c>
      <c r="M111" s="324">
        <v>0</v>
      </c>
      <c r="N111" s="324">
        <v>0</v>
      </c>
      <c r="O111" s="324">
        <v>0</v>
      </c>
      <c r="P111" s="347">
        <f>L111</f>
        <v>4363456.28</v>
      </c>
      <c r="Q111" s="32">
        <v>43830</v>
      </c>
      <c r="R111" s="326" t="s">
        <v>121</v>
      </c>
      <c r="S111" s="29">
        <f>L111-'раздел 2'!C108</f>
        <v>0</v>
      </c>
      <c r="T111" s="106">
        <f t="shared" si="12"/>
        <v>0</v>
      </c>
    </row>
    <row r="112" spans="1:20" ht="15" customHeight="1">
      <c r="A112" s="441" t="s">
        <v>15</v>
      </c>
      <c r="B112" s="441"/>
      <c r="C112" s="251" t="s">
        <v>118</v>
      </c>
      <c r="D112" s="268" t="s">
        <v>118</v>
      </c>
      <c r="E112" s="268" t="s">
        <v>118</v>
      </c>
      <c r="F112" s="319" t="s">
        <v>118</v>
      </c>
      <c r="G112" s="319" t="s">
        <v>118</v>
      </c>
      <c r="H112" s="274">
        <f aca="true" t="shared" si="20" ref="H112:P112">SUM(H111:H111)</f>
        <v>1657.5</v>
      </c>
      <c r="I112" s="274">
        <f t="shared" si="20"/>
        <v>1455.3</v>
      </c>
      <c r="J112" s="274">
        <f t="shared" si="20"/>
        <v>1277.5</v>
      </c>
      <c r="K112" s="43">
        <f t="shared" si="20"/>
        <v>57</v>
      </c>
      <c r="L112" s="266">
        <f t="shared" si="20"/>
        <v>4363456.28</v>
      </c>
      <c r="M112" s="274">
        <f t="shared" si="20"/>
        <v>0</v>
      </c>
      <c r="N112" s="274">
        <f t="shared" si="20"/>
        <v>0</v>
      </c>
      <c r="O112" s="274">
        <f t="shared" si="20"/>
        <v>0</v>
      </c>
      <c r="P112" s="266">
        <f t="shared" si="20"/>
        <v>4363456.28</v>
      </c>
      <c r="Q112" s="326" t="s">
        <v>118</v>
      </c>
      <c r="R112" s="326" t="s">
        <v>118</v>
      </c>
      <c r="S112" s="29">
        <f>L112-'раздел 2'!C109</f>
        <v>0</v>
      </c>
      <c r="T112" s="106">
        <f t="shared" si="12"/>
        <v>0</v>
      </c>
    </row>
    <row r="113" spans="1:20" ht="15" customHeight="1">
      <c r="A113" s="428" t="s">
        <v>158</v>
      </c>
      <c r="B113" s="428"/>
      <c r="C113" s="437"/>
      <c r="D113" s="437"/>
      <c r="E113" s="437"/>
      <c r="F113" s="437"/>
      <c r="G113" s="437"/>
      <c r="H113" s="437"/>
      <c r="I113" s="437"/>
      <c r="J113" s="437"/>
      <c r="K113" s="437"/>
      <c r="L113" s="437"/>
      <c r="M113" s="437"/>
      <c r="N113" s="437"/>
      <c r="O113" s="437"/>
      <c r="P113" s="437"/>
      <c r="Q113" s="437"/>
      <c r="R113" s="437"/>
      <c r="S113" s="29">
        <f>L113-'раздел 2'!C110</f>
        <v>0</v>
      </c>
      <c r="T113" s="106">
        <f t="shared" si="12"/>
        <v>0</v>
      </c>
    </row>
    <row r="114" spans="1:20" ht="15" customHeight="1">
      <c r="A114" s="319">
        <f>A111+1</f>
        <v>78</v>
      </c>
      <c r="B114" s="244" t="s">
        <v>159</v>
      </c>
      <c r="C114" s="120">
        <v>1977</v>
      </c>
      <c r="D114" s="121"/>
      <c r="E114" s="121" t="s">
        <v>394</v>
      </c>
      <c r="F114" s="122">
        <v>2</v>
      </c>
      <c r="G114" s="122">
        <v>2</v>
      </c>
      <c r="H114" s="354">
        <v>561</v>
      </c>
      <c r="I114" s="354">
        <v>524.5</v>
      </c>
      <c r="J114" s="354">
        <v>377.5</v>
      </c>
      <c r="K114" s="120">
        <v>26</v>
      </c>
      <c r="L114" s="268">
        <f>'раздел 2'!C111</f>
        <v>1774010.68</v>
      </c>
      <c r="M114" s="324">
        <v>0</v>
      </c>
      <c r="N114" s="324">
        <v>0</v>
      </c>
      <c r="O114" s="324">
        <v>0</v>
      </c>
      <c r="P114" s="324">
        <f>L114</f>
        <v>1774010.68</v>
      </c>
      <c r="Q114" s="32">
        <v>43830</v>
      </c>
      <c r="R114" s="326" t="s">
        <v>121</v>
      </c>
      <c r="S114" s="29">
        <f>L114-'раздел 2'!C111</f>
        <v>0</v>
      </c>
      <c r="T114" s="106">
        <f t="shared" si="12"/>
        <v>0</v>
      </c>
    </row>
    <row r="115" spans="1:20" ht="15" customHeight="1">
      <c r="A115" s="391">
        <f>A114+1</f>
        <v>79</v>
      </c>
      <c r="B115" s="244" t="s">
        <v>340</v>
      </c>
      <c r="C115" s="264">
        <v>1963</v>
      </c>
      <c r="D115" s="322"/>
      <c r="E115" s="121" t="s">
        <v>394</v>
      </c>
      <c r="F115" s="122">
        <v>2</v>
      </c>
      <c r="G115" s="122">
        <v>2</v>
      </c>
      <c r="H115" s="266">
        <v>508.5</v>
      </c>
      <c r="I115" s="266">
        <v>508.5</v>
      </c>
      <c r="J115" s="354">
        <v>377.5</v>
      </c>
      <c r="K115" s="120">
        <v>26</v>
      </c>
      <c r="L115" s="268">
        <f>'раздел 2'!C112</f>
        <v>2691624</v>
      </c>
      <c r="M115" s="324">
        <v>0</v>
      </c>
      <c r="N115" s="324">
        <v>0</v>
      </c>
      <c r="O115" s="324">
        <v>0</v>
      </c>
      <c r="P115" s="324">
        <f>L115</f>
        <v>2691624</v>
      </c>
      <c r="Q115" s="32">
        <v>43830</v>
      </c>
      <c r="R115" s="326" t="s">
        <v>121</v>
      </c>
      <c r="S115" s="29">
        <f>L115-'раздел 2'!C112</f>
        <v>0</v>
      </c>
      <c r="T115" s="106">
        <f aca="true" t="shared" si="21" ref="T115:T122">L115-P115</f>
        <v>0</v>
      </c>
    </row>
    <row r="116" spans="1:20" ht="15" customHeight="1">
      <c r="A116" s="319">
        <f>A115+1</f>
        <v>80</v>
      </c>
      <c r="B116" s="244" t="s">
        <v>341</v>
      </c>
      <c r="C116" s="264">
        <v>1963</v>
      </c>
      <c r="D116" s="322"/>
      <c r="E116" s="121" t="s">
        <v>394</v>
      </c>
      <c r="F116" s="122">
        <v>2</v>
      </c>
      <c r="G116" s="122">
        <v>2</v>
      </c>
      <c r="H116" s="266">
        <v>508.5</v>
      </c>
      <c r="I116" s="266">
        <v>508.5</v>
      </c>
      <c r="J116" s="354">
        <v>377.5</v>
      </c>
      <c r="K116" s="120">
        <v>26</v>
      </c>
      <c r="L116" s="268">
        <f>'раздел 2'!C113</f>
        <v>2729142</v>
      </c>
      <c r="M116" s="324">
        <v>0</v>
      </c>
      <c r="N116" s="324">
        <v>0</v>
      </c>
      <c r="O116" s="324">
        <v>0</v>
      </c>
      <c r="P116" s="324">
        <f>L116</f>
        <v>2729142</v>
      </c>
      <c r="Q116" s="32">
        <v>43830</v>
      </c>
      <c r="R116" s="326" t="s">
        <v>121</v>
      </c>
      <c r="S116" s="29">
        <f>L116-'раздел 2'!C113</f>
        <v>0</v>
      </c>
      <c r="T116" s="106">
        <f t="shared" si="21"/>
        <v>0</v>
      </c>
    </row>
    <row r="117" spans="1:20" ht="15" customHeight="1">
      <c r="A117" s="441" t="s">
        <v>15</v>
      </c>
      <c r="B117" s="441"/>
      <c r="C117" s="264" t="s">
        <v>118</v>
      </c>
      <c r="D117" s="324" t="s">
        <v>118</v>
      </c>
      <c r="E117" s="324" t="s">
        <v>118</v>
      </c>
      <c r="F117" s="319" t="s">
        <v>118</v>
      </c>
      <c r="G117" s="319" t="s">
        <v>118</v>
      </c>
      <c r="H117" s="347">
        <f aca="true" t="shared" si="22" ref="H117:P117">SUM(H114:H116)</f>
        <v>1578</v>
      </c>
      <c r="I117" s="347">
        <f t="shared" si="22"/>
        <v>1541.5</v>
      </c>
      <c r="J117" s="347">
        <f t="shared" si="22"/>
        <v>1132.5</v>
      </c>
      <c r="K117" s="264">
        <f t="shared" si="22"/>
        <v>78</v>
      </c>
      <c r="L117" s="324">
        <f t="shared" si="22"/>
        <v>7194776.68</v>
      </c>
      <c r="M117" s="324">
        <f t="shared" si="22"/>
        <v>0</v>
      </c>
      <c r="N117" s="324">
        <f t="shared" si="22"/>
        <v>0</v>
      </c>
      <c r="O117" s="324">
        <f t="shared" si="22"/>
        <v>0</v>
      </c>
      <c r="P117" s="324">
        <f t="shared" si="22"/>
        <v>7194776.68</v>
      </c>
      <c r="Q117" s="227" t="s">
        <v>118</v>
      </c>
      <c r="R117" s="326" t="s">
        <v>118</v>
      </c>
      <c r="S117" s="29">
        <f>L117-'раздел 2'!C114</f>
        <v>0</v>
      </c>
      <c r="T117" s="106">
        <f t="shared" si="21"/>
        <v>0</v>
      </c>
    </row>
    <row r="118" spans="1:20" ht="15" customHeight="1">
      <c r="A118" s="428" t="s">
        <v>160</v>
      </c>
      <c r="B118" s="428"/>
      <c r="C118" s="437"/>
      <c r="D118" s="437"/>
      <c r="E118" s="437"/>
      <c r="F118" s="437"/>
      <c r="G118" s="437"/>
      <c r="H118" s="437"/>
      <c r="I118" s="437"/>
      <c r="J118" s="437"/>
      <c r="K118" s="437"/>
      <c r="L118" s="437"/>
      <c r="M118" s="437"/>
      <c r="N118" s="437"/>
      <c r="O118" s="437"/>
      <c r="P118" s="437"/>
      <c r="Q118" s="437"/>
      <c r="R118" s="437"/>
      <c r="S118" s="29">
        <f>L118-'раздел 2'!C115</f>
        <v>0</v>
      </c>
      <c r="T118" s="106">
        <f t="shared" si="21"/>
        <v>0</v>
      </c>
    </row>
    <row r="119" spans="1:20" ht="15" customHeight="1">
      <c r="A119" s="319">
        <f>A116+1</f>
        <v>81</v>
      </c>
      <c r="B119" s="244" t="s">
        <v>161</v>
      </c>
      <c r="C119" s="120">
        <v>1975</v>
      </c>
      <c r="D119" s="121">
        <v>1975</v>
      </c>
      <c r="E119" s="121" t="s">
        <v>394</v>
      </c>
      <c r="F119" s="122">
        <v>3</v>
      </c>
      <c r="G119" s="122">
        <v>2</v>
      </c>
      <c r="H119" s="355">
        <v>1351.2</v>
      </c>
      <c r="I119" s="355">
        <v>1298.7</v>
      </c>
      <c r="J119" s="355">
        <v>797.7</v>
      </c>
      <c r="K119" s="120">
        <v>98</v>
      </c>
      <c r="L119" s="268">
        <f>'раздел 2'!C116</f>
        <v>2920138</v>
      </c>
      <c r="M119" s="324">
        <v>0</v>
      </c>
      <c r="N119" s="324">
        <v>0</v>
      </c>
      <c r="O119" s="324">
        <v>0</v>
      </c>
      <c r="P119" s="324">
        <f>L119</f>
        <v>2920138</v>
      </c>
      <c r="Q119" s="32">
        <v>43830</v>
      </c>
      <c r="R119" s="326" t="s">
        <v>121</v>
      </c>
      <c r="S119" s="29">
        <f>L119-'раздел 2'!C116</f>
        <v>0</v>
      </c>
      <c r="T119" s="106">
        <f t="shared" si="21"/>
        <v>0</v>
      </c>
    </row>
    <row r="120" spans="1:20" ht="15" customHeight="1">
      <c r="A120" s="319">
        <f>A119+1</f>
        <v>82</v>
      </c>
      <c r="B120" s="244" t="s">
        <v>162</v>
      </c>
      <c r="C120" s="120">
        <v>1980</v>
      </c>
      <c r="D120" s="121">
        <v>1980</v>
      </c>
      <c r="E120" s="121" t="s">
        <v>394</v>
      </c>
      <c r="F120" s="122">
        <v>5</v>
      </c>
      <c r="G120" s="122">
        <v>3</v>
      </c>
      <c r="H120" s="355">
        <v>2839.5</v>
      </c>
      <c r="I120" s="355">
        <v>1676.5</v>
      </c>
      <c r="J120" s="355">
        <v>1467.1</v>
      </c>
      <c r="K120" s="120">
        <v>138</v>
      </c>
      <c r="L120" s="268">
        <f>'раздел 2'!C117</f>
        <v>4148087</v>
      </c>
      <c r="M120" s="324">
        <v>0</v>
      </c>
      <c r="N120" s="324">
        <v>0</v>
      </c>
      <c r="O120" s="324">
        <v>0</v>
      </c>
      <c r="P120" s="324">
        <f>L120</f>
        <v>4148087</v>
      </c>
      <c r="Q120" s="32">
        <v>43830</v>
      </c>
      <c r="R120" s="326" t="s">
        <v>121</v>
      </c>
      <c r="S120" s="29">
        <f>L120-'раздел 2'!C117</f>
        <v>0</v>
      </c>
      <c r="T120" s="106">
        <f t="shared" si="21"/>
        <v>0</v>
      </c>
    </row>
    <row r="121" spans="1:20" ht="15" customHeight="1">
      <c r="A121" s="441" t="s">
        <v>15</v>
      </c>
      <c r="B121" s="441"/>
      <c r="C121" s="251" t="s">
        <v>118</v>
      </c>
      <c r="D121" s="328" t="s">
        <v>118</v>
      </c>
      <c r="E121" s="326" t="s">
        <v>118</v>
      </c>
      <c r="F121" s="229" t="s">
        <v>118</v>
      </c>
      <c r="G121" s="229" t="s">
        <v>118</v>
      </c>
      <c r="H121" s="268">
        <f aca="true" t="shared" si="23" ref="H121:P121">SUM(H119:H120)</f>
        <v>4190.7</v>
      </c>
      <c r="I121" s="268">
        <f t="shared" si="23"/>
        <v>2975.2</v>
      </c>
      <c r="J121" s="268">
        <f t="shared" si="23"/>
        <v>2264.8</v>
      </c>
      <c r="K121" s="251">
        <f t="shared" si="23"/>
        <v>236</v>
      </c>
      <c r="L121" s="268">
        <f t="shared" si="23"/>
        <v>7068225</v>
      </c>
      <c r="M121" s="268">
        <f t="shared" si="23"/>
        <v>0</v>
      </c>
      <c r="N121" s="268">
        <f t="shared" si="23"/>
        <v>0</v>
      </c>
      <c r="O121" s="268">
        <f t="shared" si="23"/>
        <v>0</v>
      </c>
      <c r="P121" s="268">
        <f t="shared" si="23"/>
        <v>7068225</v>
      </c>
      <c r="Q121" s="227" t="s">
        <v>118</v>
      </c>
      <c r="R121" s="326" t="s">
        <v>118</v>
      </c>
      <c r="S121" s="29">
        <f>L121-'раздел 2'!C118</f>
        <v>0</v>
      </c>
      <c r="T121" s="106">
        <f t="shared" si="21"/>
        <v>0</v>
      </c>
    </row>
    <row r="122" spans="1:20" ht="15" customHeight="1">
      <c r="A122" s="499" t="s">
        <v>126</v>
      </c>
      <c r="B122" s="499"/>
      <c r="C122" s="476"/>
      <c r="D122" s="476"/>
      <c r="E122" s="476"/>
      <c r="F122" s="476"/>
      <c r="G122" s="476"/>
      <c r="H122" s="476"/>
      <c r="I122" s="476"/>
      <c r="J122" s="476"/>
      <c r="K122" s="476"/>
      <c r="L122" s="476"/>
      <c r="M122" s="476"/>
      <c r="N122" s="476"/>
      <c r="O122" s="476"/>
      <c r="P122" s="476"/>
      <c r="Q122" s="476"/>
      <c r="R122" s="476"/>
      <c r="S122" s="29">
        <f>L122-'раздел 2'!C119</f>
        <v>0</v>
      </c>
      <c r="T122" s="106">
        <f t="shared" si="21"/>
        <v>0</v>
      </c>
    </row>
    <row r="123" spans="1:20" ht="15" customHeight="1">
      <c r="A123" s="322">
        <f>A120+1</f>
        <v>83</v>
      </c>
      <c r="B123" s="275" t="s">
        <v>553</v>
      </c>
      <c r="C123" s="120">
        <v>1975</v>
      </c>
      <c r="D123" s="121">
        <v>1975</v>
      </c>
      <c r="E123" s="121" t="s">
        <v>394</v>
      </c>
      <c r="F123" s="122">
        <v>3</v>
      </c>
      <c r="G123" s="122">
        <v>2</v>
      </c>
      <c r="H123" s="354">
        <v>1351.2</v>
      </c>
      <c r="I123" s="354">
        <v>1298.7</v>
      </c>
      <c r="J123" s="354">
        <v>797.7</v>
      </c>
      <c r="K123" s="120">
        <v>98</v>
      </c>
      <c r="L123" s="324">
        <f>'раздел 2'!C120</f>
        <v>180610.76</v>
      </c>
      <c r="M123" s="268">
        <v>0</v>
      </c>
      <c r="N123" s="268">
        <v>0</v>
      </c>
      <c r="O123" s="268">
        <v>0</v>
      </c>
      <c r="P123" s="268">
        <f>L123</f>
        <v>180610.76</v>
      </c>
      <c r="Q123" s="32">
        <v>43830</v>
      </c>
      <c r="R123" s="227" t="s">
        <v>121</v>
      </c>
      <c r="S123" s="29">
        <f>L123-'раздел 2'!C120</f>
        <v>0</v>
      </c>
      <c r="T123" s="106"/>
    </row>
    <row r="124" spans="1:20" ht="15" customHeight="1">
      <c r="A124" s="322">
        <f>A123+1</f>
        <v>84</v>
      </c>
      <c r="B124" s="275" t="s">
        <v>554</v>
      </c>
      <c r="C124" s="120">
        <v>1980</v>
      </c>
      <c r="D124" s="121">
        <v>1980</v>
      </c>
      <c r="E124" s="121" t="s">
        <v>394</v>
      </c>
      <c r="F124" s="122">
        <v>5</v>
      </c>
      <c r="G124" s="122">
        <v>3</v>
      </c>
      <c r="H124" s="354">
        <v>2839.5</v>
      </c>
      <c r="I124" s="354">
        <v>1676.5</v>
      </c>
      <c r="J124" s="354">
        <v>1467.1</v>
      </c>
      <c r="K124" s="120">
        <v>138</v>
      </c>
      <c r="L124" s="324">
        <f>'раздел 2'!C121</f>
        <v>527316.06</v>
      </c>
      <c r="M124" s="268">
        <v>0</v>
      </c>
      <c r="N124" s="268">
        <v>0</v>
      </c>
      <c r="O124" s="268">
        <v>0</v>
      </c>
      <c r="P124" s="268">
        <f>L124</f>
        <v>527316.06</v>
      </c>
      <c r="Q124" s="32">
        <v>43830</v>
      </c>
      <c r="R124" s="227" t="s">
        <v>121</v>
      </c>
      <c r="S124" s="29">
        <f>L124-'раздел 2'!C121</f>
        <v>0</v>
      </c>
      <c r="T124" s="106"/>
    </row>
    <row r="125" spans="1:20" ht="15" customHeight="1">
      <c r="A125" s="322">
        <f>A124+1</f>
        <v>85</v>
      </c>
      <c r="B125" s="275" t="s">
        <v>551</v>
      </c>
      <c r="C125" s="324">
        <v>1960</v>
      </c>
      <c r="D125" s="324"/>
      <c r="E125" s="324" t="s">
        <v>117</v>
      </c>
      <c r="F125" s="324">
        <v>2</v>
      </c>
      <c r="G125" s="324">
        <v>2</v>
      </c>
      <c r="H125" s="347">
        <v>650.7</v>
      </c>
      <c r="I125" s="347">
        <v>349</v>
      </c>
      <c r="J125" s="347">
        <v>220</v>
      </c>
      <c r="K125" s="241">
        <v>22</v>
      </c>
      <c r="L125" s="324">
        <f>'раздел 2'!C122</f>
        <v>1021534.6199999999</v>
      </c>
      <c r="M125" s="268">
        <v>0</v>
      </c>
      <c r="N125" s="268">
        <v>0</v>
      </c>
      <c r="O125" s="268">
        <v>0</v>
      </c>
      <c r="P125" s="268">
        <f>L125</f>
        <v>1021534.6199999999</v>
      </c>
      <c r="Q125" s="32">
        <v>43830</v>
      </c>
      <c r="R125" s="227" t="s">
        <v>121</v>
      </c>
      <c r="S125" s="29">
        <f>L125-'раздел 2'!C122</f>
        <v>0</v>
      </c>
      <c r="T125" s="106"/>
    </row>
    <row r="126" spans="1:20" ht="15" customHeight="1">
      <c r="A126" s="322">
        <f>A125+1</f>
        <v>86</v>
      </c>
      <c r="B126" s="269" t="s">
        <v>552</v>
      </c>
      <c r="C126" s="120">
        <v>1977</v>
      </c>
      <c r="D126" s="121">
        <v>1977</v>
      </c>
      <c r="E126" s="121" t="s">
        <v>394</v>
      </c>
      <c r="F126" s="122">
        <v>5</v>
      </c>
      <c r="G126" s="122">
        <v>6</v>
      </c>
      <c r="H126" s="354">
        <v>5374</v>
      </c>
      <c r="I126" s="354">
        <v>4792.3</v>
      </c>
      <c r="J126" s="354">
        <v>4546.5</v>
      </c>
      <c r="K126" s="120">
        <v>233</v>
      </c>
      <c r="L126" s="324">
        <f>'раздел 2'!C123</f>
        <v>3851677.313</v>
      </c>
      <c r="M126" s="268">
        <v>0</v>
      </c>
      <c r="N126" s="268">
        <v>0</v>
      </c>
      <c r="O126" s="268">
        <v>0</v>
      </c>
      <c r="P126" s="268">
        <f>L126</f>
        <v>3851677.313</v>
      </c>
      <c r="Q126" s="32">
        <v>43830</v>
      </c>
      <c r="R126" s="227" t="s">
        <v>121</v>
      </c>
      <c r="S126" s="29">
        <f>L126-'раздел 2'!C123</f>
        <v>0</v>
      </c>
      <c r="T126" s="106">
        <f aca="true" t="shared" si="24" ref="T126:T137">L126-P126</f>
        <v>0</v>
      </c>
    </row>
    <row r="127" spans="1:20" ht="15" customHeight="1">
      <c r="A127" s="441" t="s">
        <v>15</v>
      </c>
      <c r="B127" s="441"/>
      <c r="C127" s="264" t="s">
        <v>118</v>
      </c>
      <c r="D127" s="324" t="s">
        <v>118</v>
      </c>
      <c r="E127" s="324" t="s">
        <v>118</v>
      </c>
      <c r="F127" s="319" t="s">
        <v>118</v>
      </c>
      <c r="G127" s="319" t="s">
        <v>118</v>
      </c>
      <c r="H127" s="324">
        <f>SUM(H123:H126)</f>
        <v>10215.4</v>
      </c>
      <c r="I127" s="347">
        <f>SUM(I123:I126)</f>
        <v>8116.5</v>
      </c>
      <c r="J127" s="347">
        <f>SUM(J123:J126)</f>
        <v>7031.3</v>
      </c>
      <c r="K127" s="264">
        <f>SUM(K123:K126)</f>
        <v>491</v>
      </c>
      <c r="L127" s="324">
        <f>SUM(L123:L126)</f>
        <v>5581138.7530000005</v>
      </c>
      <c r="M127" s="324">
        <f>SUM(M126:M126)</f>
        <v>0</v>
      </c>
      <c r="N127" s="324">
        <f>SUM(N126:N126)</f>
        <v>0</v>
      </c>
      <c r="O127" s="324">
        <f>SUM(O126:O126)</f>
        <v>0</v>
      </c>
      <c r="P127" s="324">
        <f>SUM(P123:P126)</f>
        <v>5581138.7530000005</v>
      </c>
      <c r="Q127" s="324" t="s">
        <v>118</v>
      </c>
      <c r="R127" s="324" t="s">
        <v>118</v>
      </c>
      <c r="S127" s="29">
        <f>L127-'раздел 2'!C124</f>
        <v>0</v>
      </c>
      <c r="T127" s="106">
        <f t="shared" si="24"/>
        <v>0</v>
      </c>
    </row>
    <row r="128" spans="1:20" ht="15" customHeight="1">
      <c r="A128" s="428" t="s">
        <v>163</v>
      </c>
      <c r="B128" s="428"/>
      <c r="C128" s="481"/>
      <c r="D128" s="481"/>
      <c r="E128" s="481"/>
      <c r="F128" s="481"/>
      <c r="G128" s="481"/>
      <c r="H128" s="481"/>
      <c r="I128" s="481"/>
      <c r="J128" s="481"/>
      <c r="K128" s="481"/>
      <c r="L128" s="481"/>
      <c r="M128" s="481"/>
      <c r="N128" s="481"/>
      <c r="O128" s="481"/>
      <c r="P128" s="481"/>
      <c r="Q128" s="481"/>
      <c r="R128" s="481"/>
      <c r="S128" s="29">
        <f>L128-'раздел 2'!C125</f>
        <v>0</v>
      </c>
      <c r="T128" s="106">
        <f t="shared" si="24"/>
        <v>0</v>
      </c>
    </row>
    <row r="129" spans="1:20" ht="15" customHeight="1">
      <c r="A129" s="156">
        <f>A126+1</f>
        <v>87</v>
      </c>
      <c r="B129" s="95" t="s">
        <v>164</v>
      </c>
      <c r="C129" s="125">
        <v>1971</v>
      </c>
      <c r="D129" s="126">
        <v>1971</v>
      </c>
      <c r="E129" s="126" t="s">
        <v>394</v>
      </c>
      <c r="F129" s="127">
        <v>5</v>
      </c>
      <c r="G129" s="127">
        <v>4</v>
      </c>
      <c r="H129" s="356">
        <v>2961.2</v>
      </c>
      <c r="I129" s="356">
        <v>2649</v>
      </c>
      <c r="J129" s="356">
        <v>2217</v>
      </c>
      <c r="K129" s="125">
        <v>150</v>
      </c>
      <c r="L129" s="332">
        <f>'раздел 2'!C126</f>
        <v>3281454.63</v>
      </c>
      <c r="M129" s="332">
        <v>0</v>
      </c>
      <c r="N129" s="332">
        <v>0</v>
      </c>
      <c r="O129" s="332">
        <v>0</v>
      </c>
      <c r="P129" s="332">
        <f>L129</f>
        <v>3281454.63</v>
      </c>
      <c r="Q129" s="420">
        <v>43830</v>
      </c>
      <c r="R129" s="41" t="s">
        <v>121</v>
      </c>
      <c r="S129" s="29">
        <f>L129-'раздел 2'!C126</f>
        <v>0</v>
      </c>
      <c r="T129" s="106">
        <f t="shared" si="24"/>
        <v>0</v>
      </c>
    </row>
    <row r="130" spans="1:20" ht="15" customHeight="1">
      <c r="A130" s="514" t="s">
        <v>15</v>
      </c>
      <c r="B130" s="515"/>
      <c r="C130" s="264" t="s">
        <v>118</v>
      </c>
      <c r="D130" s="324" t="s">
        <v>118</v>
      </c>
      <c r="E130" s="324" t="s">
        <v>118</v>
      </c>
      <c r="F130" s="319" t="s">
        <v>118</v>
      </c>
      <c r="G130" s="319" t="s">
        <v>118</v>
      </c>
      <c r="H130" s="266">
        <f aca="true" t="shared" si="25" ref="H130:P130">H129</f>
        <v>2961.2</v>
      </c>
      <c r="I130" s="266">
        <f t="shared" si="25"/>
        <v>2649</v>
      </c>
      <c r="J130" s="266">
        <f t="shared" si="25"/>
        <v>2217</v>
      </c>
      <c r="K130" s="43">
        <f t="shared" si="25"/>
        <v>150</v>
      </c>
      <c r="L130" s="266">
        <f t="shared" si="25"/>
        <v>3281454.63</v>
      </c>
      <c r="M130" s="266">
        <f t="shared" si="25"/>
        <v>0</v>
      </c>
      <c r="N130" s="266">
        <f t="shared" si="25"/>
        <v>0</v>
      </c>
      <c r="O130" s="266">
        <f t="shared" si="25"/>
        <v>0</v>
      </c>
      <c r="P130" s="266">
        <f t="shared" si="25"/>
        <v>3281454.63</v>
      </c>
      <c r="Q130" s="324" t="s">
        <v>118</v>
      </c>
      <c r="R130" s="324" t="s">
        <v>118</v>
      </c>
      <c r="S130" s="29">
        <f>L130-'раздел 2'!C127</f>
        <v>0</v>
      </c>
      <c r="T130" s="106">
        <f t="shared" si="24"/>
        <v>0</v>
      </c>
    </row>
    <row r="131" spans="1:20" ht="15" customHeight="1">
      <c r="A131" s="424" t="s">
        <v>65</v>
      </c>
      <c r="B131" s="425"/>
      <c r="C131" s="73" t="s">
        <v>118</v>
      </c>
      <c r="D131" s="182" t="s">
        <v>118</v>
      </c>
      <c r="E131" s="182" t="s">
        <v>118</v>
      </c>
      <c r="F131" s="15" t="s">
        <v>118</v>
      </c>
      <c r="G131" s="15" t="s">
        <v>118</v>
      </c>
      <c r="H131" s="5">
        <f aca="true" t="shared" si="26" ref="H131:P131">H93+H99+H102+H105+H109+H112+H117+H121+H127+H130</f>
        <v>66001.91</v>
      </c>
      <c r="I131" s="5">
        <f t="shared" si="26"/>
        <v>52355.05</v>
      </c>
      <c r="J131" s="5">
        <f t="shared" si="26"/>
        <v>46131.72</v>
      </c>
      <c r="K131" s="5">
        <f t="shared" si="26"/>
        <v>2701</v>
      </c>
      <c r="L131" s="5">
        <f t="shared" si="26"/>
        <v>71753619.293</v>
      </c>
      <c r="M131" s="5">
        <f t="shared" si="26"/>
        <v>0</v>
      </c>
      <c r="N131" s="5">
        <f t="shared" si="26"/>
        <v>0</v>
      </c>
      <c r="O131" s="5">
        <f t="shared" si="26"/>
        <v>0</v>
      </c>
      <c r="P131" s="5">
        <f t="shared" si="26"/>
        <v>71753619.293</v>
      </c>
      <c r="Q131" s="182" t="s">
        <v>118</v>
      </c>
      <c r="R131" s="182" t="s">
        <v>118</v>
      </c>
      <c r="S131" s="29">
        <f>L131-'раздел 2'!C128</f>
        <v>0</v>
      </c>
      <c r="T131" s="106">
        <f t="shared" si="24"/>
        <v>0</v>
      </c>
    </row>
    <row r="132" spans="1:20" ht="15" customHeight="1">
      <c r="A132" s="482" t="s">
        <v>14</v>
      </c>
      <c r="B132" s="482"/>
      <c r="C132" s="482"/>
      <c r="D132" s="482"/>
      <c r="E132" s="482"/>
      <c r="F132" s="482"/>
      <c r="G132" s="482"/>
      <c r="H132" s="482"/>
      <c r="I132" s="482"/>
      <c r="J132" s="482"/>
      <c r="K132" s="482"/>
      <c r="L132" s="482"/>
      <c r="M132" s="482"/>
      <c r="N132" s="482"/>
      <c r="O132" s="482"/>
      <c r="P132" s="482"/>
      <c r="Q132" s="482"/>
      <c r="R132" s="483"/>
      <c r="S132" s="29">
        <f>L132-'раздел 2'!C129</f>
        <v>0</v>
      </c>
      <c r="T132" s="106">
        <f t="shared" si="24"/>
        <v>0</v>
      </c>
    </row>
    <row r="133" spans="1:20" ht="15" customHeight="1">
      <c r="A133" s="513" t="s">
        <v>166</v>
      </c>
      <c r="B133" s="430"/>
      <c r="C133" s="509"/>
      <c r="D133" s="510"/>
      <c r="E133" s="510"/>
      <c r="F133" s="510"/>
      <c r="G133" s="510"/>
      <c r="H133" s="510"/>
      <c r="I133" s="510"/>
      <c r="J133" s="510"/>
      <c r="K133" s="510"/>
      <c r="L133" s="510"/>
      <c r="M133" s="510"/>
      <c r="N133" s="510"/>
      <c r="O133" s="510"/>
      <c r="P133" s="510"/>
      <c r="Q133" s="510"/>
      <c r="R133" s="511"/>
      <c r="S133" s="29">
        <f>L133-'раздел 2'!C130</f>
        <v>0</v>
      </c>
      <c r="T133" s="106">
        <f t="shared" si="24"/>
        <v>0</v>
      </c>
    </row>
    <row r="134" spans="1:24" s="61" customFormat="1" ht="13.5" customHeight="1">
      <c r="A134" s="241">
        <f>A129+1</f>
        <v>88</v>
      </c>
      <c r="B134" s="244" t="s">
        <v>165</v>
      </c>
      <c r="C134" s="250">
        <v>1992</v>
      </c>
      <c r="D134" s="270"/>
      <c r="E134" s="271" t="s">
        <v>430</v>
      </c>
      <c r="F134" s="222">
        <v>9</v>
      </c>
      <c r="G134" s="222">
        <v>5</v>
      </c>
      <c r="H134" s="252">
        <v>11599.1</v>
      </c>
      <c r="I134" s="252">
        <v>9923.3</v>
      </c>
      <c r="J134" s="252">
        <v>8846.9</v>
      </c>
      <c r="K134" s="250">
        <v>480</v>
      </c>
      <c r="L134" s="268">
        <f>'раздел 2'!C131</f>
        <v>11281533.02</v>
      </c>
      <c r="M134" s="324">
        <v>0</v>
      </c>
      <c r="N134" s="324">
        <v>0</v>
      </c>
      <c r="O134" s="324">
        <v>0</v>
      </c>
      <c r="P134" s="324">
        <f>L134</f>
        <v>11281533.02</v>
      </c>
      <c r="Q134" s="32">
        <v>43830</v>
      </c>
      <c r="R134" s="326" t="s">
        <v>121</v>
      </c>
      <c r="S134" s="29">
        <f>L134-'раздел 2'!C131</f>
        <v>0</v>
      </c>
      <c r="T134" s="106">
        <f t="shared" si="24"/>
        <v>0</v>
      </c>
      <c r="U134" s="268"/>
      <c r="V134" s="268"/>
      <c r="W134" s="46"/>
      <c r="X134" s="265"/>
    </row>
    <row r="135" spans="1:20" ht="15" customHeight="1">
      <c r="A135" s="447" t="s">
        <v>15</v>
      </c>
      <c r="B135" s="448"/>
      <c r="C135" s="264" t="s">
        <v>118</v>
      </c>
      <c r="D135" s="324" t="s">
        <v>118</v>
      </c>
      <c r="E135" s="324" t="s">
        <v>118</v>
      </c>
      <c r="F135" s="319" t="s">
        <v>118</v>
      </c>
      <c r="G135" s="319" t="s">
        <v>118</v>
      </c>
      <c r="H135" s="266">
        <f aca="true" t="shared" si="27" ref="H135:P135">SUM(H134:H134)</f>
        <v>11599.1</v>
      </c>
      <c r="I135" s="266">
        <f t="shared" si="27"/>
        <v>9923.3</v>
      </c>
      <c r="J135" s="266">
        <f t="shared" si="27"/>
        <v>8846.9</v>
      </c>
      <c r="K135" s="43">
        <f t="shared" si="27"/>
        <v>480</v>
      </c>
      <c r="L135" s="266">
        <f t="shared" si="27"/>
        <v>11281533.02</v>
      </c>
      <c r="M135" s="266">
        <f t="shared" si="27"/>
        <v>0</v>
      </c>
      <c r="N135" s="266">
        <f t="shared" si="27"/>
        <v>0</v>
      </c>
      <c r="O135" s="266">
        <f t="shared" si="27"/>
        <v>0</v>
      </c>
      <c r="P135" s="266">
        <f t="shared" si="27"/>
        <v>11281533.02</v>
      </c>
      <c r="Q135" s="324" t="s">
        <v>118</v>
      </c>
      <c r="R135" s="324" t="s">
        <v>118</v>
      </c>
      <c r="S135" s="29">
        <f>L135-'раздел 2'!C132</f>
        <v>0</v>
      </c>
      <c r="T135" s="106">
        <f t="shared" si="24"/>
        <v>0</v>
      </c>
    </row>
    <row r="136" spans="1:20" ht="15" customHeight="1">
      <c r="A136" s="424" t="s">
        <v>16</v>
      </c>
      <c r="B136" s="436"/>
      <c r="C136" s="77"/>
      <c r="D136" s="154"/>
      <c r="E136" s="154"/>
      <c r="F136" s="154"/>
      <c r="G136" s="154"/>
      <c r="H136" s="154"/>
      <c r="I136" s="154"/>
      <c r="J136" s="154"/>
      <c r="K136" s="77"/>
      <c r="L136" s="189"/>
      <c r="M136" s="154"/>
      <c r="N136" s="154"/>
      <c r="O136" s="154"/>
      <c r="P136" s="154"/>
      <c r="Q136" s="154"/>
      <c r="R136" s="155"/>
      <c r="S136" s="29">
        <f>L136-'раздел 2'!C133</f>
        <v>0</v>
      </c>
      <c r="T136" s="106">
        <f t="shared" si="24"/>
        <v>0</v>
      </c>
    </row>
    <row r="137" spans="1:20" ht="15" customHeight="1">
      <c r="A137" s="241">
        <f>A134+1</f>
        <v>89</v>
      </c>
      <c r="B137" s="68" t="s">
        <v>562</v>
      </c>
      <c r="C137" s="251">
        <v>1970</v>
      </c>
      <c r="D137" s="229"/>
      <c r="E137" s="319" t="s">
        <v>117</v>
      </c>
      <c r="F137" s="229">
        <v>2</v>
      </c>
      <c r="G137" s="229">
        <v>2</v>
      </c>
      <c r="H137" s="319">
        <v>543.7</v>
      </c>
      <c r="I137" s="229">
        <v>485.77</v>
      </c>
      <c r="J137" s="229">
        <v>315.89</v>
      </c>
      <c r="K137" s="251">
        <v>38</v>
      </c>
      <c r="L137" s="268">
        <f>'раздел 2'!C134</f>
        <v>85363.91</v>
      </c>
      <c r="M137" s="346">
        <v>0</v>
      </c>
      <c r="N137" s="346">
        <v>0</v>
      </c>
      <c r="O137" s="346">
        <v>0</v>
      </c>
      <c r="P137" s="319">
        <f>L137</f>
        <v>85363.91</v>
      </c>
      <c r="Q137" s="32">
        <v>43830</v>
      </c>
      <c r="R137" s="319" t="s">
        <v>121</v>
      </c>
      <c r="S137" s="29">
        <f>L137-'раздел 2'!C134</f>
        <v>0</v>
      </c>
      <c r="T137" s="106">
        <f t="shared" si="24"/>
        <v>0</v>
      </c>
    </row>
    <row r="138" spans="1:20" ht="15" customHeight="1">
      <c r="A138" s="241">
        <f>A137+1</f>
        <v>90</v>
      </c>
      <c r="B138" s="68" t="s">
        <v>561</v>
      </c>
      <c r="C138" s="251">
        <v>1971</v>
      </c>
      <c r="D138" s="229"/>
      <c r="E138" s="319" t="s">
        <v>117</v>
      </c>
      <c r="F138" s="229">
        <v>2</v>
      </c>
      <c r="G138" s="229">
        <v>2</v>
      </c>
      <c r="H138" s="319">
        <v>537.41</v>
      </c>
      <c r="I138" s="229">
        <v>479.61</v>
      </c>
      <c r="J138" s="229">
        <v>329.51</v>
      </c>
      <c r="K138" s="251">
        <v>22</v>
      </c>
      <c r="L138" s="268">
        <f>'раздел 2'!C135</f>
        <v>354607.07</v>
      </c>
      <c r="M138" s="346">
        <v>0</v>
      </c>
      <c r="N138" s="346">
        <v>0</v>
      </c>
      <c r="O138" s="346">
        <v>0</v>
      </c>
      <c r="P138" s="319">
        <f>L138</f>
        <v>354607.07</v>
      </c>
      <c r="Q138" s="32">
        <v>43830</v>
      </c>
      <c r="R138" s="319" t="s">
        <v>121</v>
      </c>
      <c r="S138" s="29">
        <f>L138-'раздел 2'!C135</f>
        <v>0</v>
      </c>
      <c r="T138" s="106"/>
    </row>
    <row r="139" spans="1:20" ht="15" customHeight="1">
      <c r="A139" s="241">
        <f>A138+1</f>
        <v>91</v>
      </c>
      <c r="B139" s="68" t="s">
        <v>17</v>
      </c>
      <c r="C139" s="251">
        <v>1970</v>
      </c>
      <c r="D139" s="229"/>
      <c r="E139" s="319" t="s">
        <v>117</v>
      </c>
      <c r="F139" s="229">
        <v>2</v>
      </c>
      <c r="G139" s="229">
        <v>2</v>
      </c>
      <c r="H139" s="319">
        <v>543.7</v>
      </c>
      <c r="I139" s="229">
        <v>485.77</v>
      </c>
      <c r="J139" s="229">
        <v>315.89</v>
      </c>
      <c r="K139" s="251">
        <v>38</v>
      </c>
      <c r="L139" s="268">
        <f>'раздел 2'!C136</f>
        <v>82796.71</v>
      </c>
      <c r="M139" s="346">
        <v>0</v>
      </c>
      <c r="N139" s="346">
        <v>0</v>
      </c>
      <c r="O139" s="346">
        <v>0</v>
      </c>
      <c r="P139" s="319">
        <f>L139</f>
        <v>82796.71</v>
      </c>
      <c r="Q139" s="32">
        <v>43830</v>
      </c>
      <c r="R139" s="319" t="s">
        <v>121</v>
      </c>
      <c r="S139" s="29">
        <f>L139-'раздел 2'!C136</f>
        <v>0</v>
      </c>
      <c r="T139" s="106"/>
    </row>
    <row r="140" spans="1:20" ht="15" customHeight="1">
      <c r="A140" s="241">
        <f>A139+1</f>
        <v>92</v>
      </c>
      <c r="B140" s="68" t="s">
        <v>558</v>
      </c>
      <c r="C140" s="251">
        <v>1971</v>
      </c>
      <c r="D140" s="229"/>
      <c r="E140" s="319" t="s">
        <v>117</v>
      </c>
      <c r="F140" s="229">
        <v>2</v>
      </c>
      <c r="G140" s="229">
        <v>2</v>
      </c>
      <c r="H140" s="319">
        <v>537.41</v>
      </c>
      <c r="I140" s="229">
        <v>479.61</v>
      </c>
      <c r="J140" s="229">
        <v>329.51</v>
      </c>
      <c r="K140" s="251">
        <v>22</v>
      </c>
      <c r="L140" s="268">
        <f>'раздел 2'!C137</f>
        <v>756175.17</v>
      </c>
      <c r="M140" s="346">
        <v>0</v>
      </c>
      <c r="N140" s="346">
        <v>0</v>
      </c>
      <c r="O140" s="346">
        <v>0</v>
      </c>
      <c r="P140" s="319">
        <f>L140</f>
        <v>756175.17</v>
      </c>
      <c r="Q140" s="32">
        <v>43830</v>
      </c>
      <c r="R140" s="319" t="s">
        <v>121</v>
      </c>
      <c r="S140" s="29">
        <f>L140-'раздел 2'!C137</f>
        <v>0</v>
      </c>
      <c r="T140" s="106"/>
    </row>
    <row r="141" spans="1:20" ht="15" customHeight="1">
      <c r="A141" s="241">
        <f>A140+1</f>
        <v>93</v>
      </c>
      <c r="B141" s="68" t="s">
        <v>559</v>
      </c>
      <c r="C141" s="264">
        <v>1977</v>
      </c>
      <c r="D141" s="229"/>
      <c r="E141" s="319" t="s">
        <v>119</v>
      </c>
      <c r="F141" s="229">
        <v>3</v>
      </c>
      <c r="G141" s="229">
        <v>3</v>
      </c>
      <c r="H141" s="229">
        <v>1382.34</v>
      </c>
      <c r="I141" s="229">
        <v>1357.02</v>
      </c>
      <c r="J141" s="229">
        <v>1080.35</v>
      </c>
      <c r="K141" s="264">
        <v>66</v>
      </c>
      <c r="L141" s="268">
        <f>'раздел 2'!C138</f>
        <v>1615095.28</v>
      </c>
      <c r="M141" s="346">
        <v>0</v>
      </c>
      <c r="N141" s="346">
        <v>0</v>
      </c>
      <c r="O141" s="346">
        <v>0</v>
      </c>
      <c r="P141" s="319">
        <f>L141</f>
        <v>1615095.28</v>
      </c>
      <c r="Q141" s="32">
        <v>43830</v>
      </c>
      <c r="R141" s="319" t="s">
        <v>121</v>
      </c>
      <c r="S141" s="29">
        <f>L141-'раздел 2'!C138</f>
        <v>0</v>
      </c>
      <c r="T141" s="106">
        <f aca="true" t="shared" si="28" ref="T141:T203">L141-P141</f>
        <v>0</v>
      </c>
    </row>
    <row r="142" spans="1:20" ht="15" customHeight="1">
      <c r="A142" s="435" t="s">
        <v>15</v>
      </c>
      <c r="B142" s="427"/>
      <c r="C142" s="264" t="s">
        <v>118</v>
      </c>
      <c r="D142" s="324" t="s">
        <v>118</v>
      </c>
      <c r="E142" s="324" t="s">
        <v>118</v>
      </c>
      <c r="F142" s="319" t="s">
        <v>118</v>
      </c>
      <c r="G142" s="319" t="s">
        <v>118</v>
      </c>
      <c r="H142" s="266">
        <f aca="true" t="shared" si="29" ref="H142:P142">SUM(H137:H141)</f>
        <v>3544.5600000000004</v>
      </c>
      <c r="I142" s="266">
        <f t="shared" si="29"/>
        <v>3287.78</v>
      </c>
      <c r="J142" s="266">
        <f t="shared" si="29"/>
        <v>2371.1499999999996</v>
      </c>
      <c r="K142" s="43">
        <f t="shared" si="29"/>
        <v>186</v>
      </c>
      <c r="L142" s="266">
        <f t="shared" si="29"/>
        <v>2894038.14</v>
      </c>
      <c r="M142" s="266">
        <f t="shared" si="29"/>
        <v>0</v>
      </c>
      <c r="N142" s="266">
        <f t="shared" si="29"/>
        <v>0</v>
      </c>
      <c r="O142" s="266">
        <f t="shared" si="29"/>
        <v>0</v>
      </c>
      <c r="P142" s="266">
        <f t="shared" si="29"/>
        <v>2894038.14</v>
      </c>
      <c r="Q142" s="324" t="s">
        <v>118</v>
      </c>
      <c r="R142" s="324" t="s">
        <v>118</v>
      </c>
      <c r="S142" s="29">
        <f>L142-'раздел 2'!C139</f>
        <v>0</v>
      </c>
      <c r="T142" s="106">
        <f t="shared" si="28"/>
        <v>0</v>
      </c>
    </row>
    <row r="143" spans="1:20" ht="15" customHeight="1">
      <c r="A143" s="424" t="s">
        <v>18</v>
      </c>
      <c r="B143" s="436"/>
      <c r="C143" s="436"/>
      <c r="D143" s="436"/>
      <c r="E143" s="436"/>
      <c r="F143" s="436"/>
      <c r="G143" s="436"/>
      <c r="H143" s="436"/>
      <c r="I143" s="436"/>
      <c r="J143" s="436"/>
      <c r="K143" s="436"/>
      <c r="L143" s="436"/>
      <c r="M143" s="436"/>
      <c r="N143" s="436"/>
      <c r="O143" s="436"/>
      <c r="P143" s="436"/>
      <c r="Q143" s="436"/>
      <c r="R143" s="425"/>
      <c r="S143" s="29">
        <f>L143-'раздел 2'!C140</f>
        <v>0</v>
      </c>
      <c r="T143" s="106">
        <f t="shared" si="28"/>
        <v>0</v>
      </c>
    </row>
    <row r="144" spans="1:20" ht="15" customHeight="1">
      <c r="A144" s="240">
        <f>A141+1</f>
        <v>94</v>
      </c>
      <c r="B144" s="71" t="s">
        <v>19</v>
      </c>
      <c r="C144" s="264">
        <v>1964</v>
      </c>
      <c r="D144" s="319"/>
      <c r="E144" s="319" t="s">
        <v>117</v>
      </c>
      <c r="F144" s="319">
        <v>2</v>
      </c>
      <c r="G144" s="319">
        <v>2</v>
      </c>
      <c r="H144" s="347">
        <v>689.57</v>
      </c>
      <c r="I144" s="347">
        <v>635.96</v>
      </c>
      <c r="J144" s="347">
        <v>550.16</v>
      </c>
      <c r="K144" s="264">
        <v>35</v>
      </c>
      <c r="L144" s="347">
        <f>'раздел 2'!C141</f>
        <v>179882.3</v>
      </c>
      <c r="M144" s="346">
        <v>0</v>
      </c>
      <c r="N144" s="346">
        <v>0</v>
      </c>
      <c r="O144" s="346">
        <v>0</v>
      </c>
      <c r="P144" s="347">
        <f>L144</f>
        <v>179882.3</v>
      </c>
      <c r="Q144" s="32">
        <v>43830</v>
      </c>
      <c r="R144" s="319" t="s">
        <v>121</v>
      </c>
      <c r="S144" s="29">
        <f>L144-'раздел 2'!C141</f>
        <v>0</v>
      </c>
      <c r="T144" s="106">
        <f t="shared" si="28"/>
        <v>0</v>
      </c>
    </row>
    <row r="145" spans="1:20" ht="15" customHeight="1">
      <c r="A145" s="229">
        <f>A144+1</f>
        <v>95</v>
      </c>
      <c r="B145" s="71" t="s">
        <v>20</v>
      </c>
      <c r="C145" s="264">
        <v>1965</v>
      </c>
      <c r="D145" s="319"/>
      <c r="E145" s="319" t="s">
        <v>117</v>
      </c>
      <c r="F145" s="319">
        <v>2</v>
      </c>
      <c r="G145" s="319">
        <v>2</v>
      </c>
      <c r="H145" s="347">
        <v>699.51</v>
      </c>
      <c r="I145" s="347">
        <v>644.71</v>
      </c>
      <c r="J145" s="347">
        <v>423.01</v>
      </c>
      <c r="K145" s="264">
        <v>32</v>
      </c>
      <c r="L145" s="347">
        <f>'раздел 2'!C142</f>
        <v>176968.49</v>
      </c>
      <c r="M145" s="346">
        <v>0</v>
      </c>
      <c r="N145" s="346">
        <v>0</v>
      </c>
      <c r="O145" s="346">
        <v>0</v>
      </c>
      <c r="P145" s="347">
        <f>L145</f>
        <v>176968.49</v>
      </c>
      <c r="Q145" s="32">
        <v>43830</v>
      </c>
      <c r="R145" s="319" t="s">
        <v>121</v>
      </c>
      <c r="S145" s="29">
        <f>L145-'раздел 2'!C142</f>
        <v>0</v>
      </c>
      <c r="T145" s="106">
        <f t="shared" si="28"/>
        <v>0</v>
      </c>
    </row>
    <row r="146" spans="1:20" ht="15" customHeight="1">
      <c r="A146" s="229">
        <f>A145+1</f>
        <v>96</v>
      </c>
      <c r="B146" s="68" t="s">
        <v>21</v>
      </c>
      <c r="C146" s="79">
        <v>1971</v>
      </c>
      <c r="D146" s="14"/>
      <c r="E146" s="319" t="s">
        <v>117</v>
      </c>
      <c r="F146" s="14">
        <v>2</v>
      </c>
      <c r="G146" s="2">
        <v>2</v>
      </c>
      <c r="H146" s="17">
        <v>794.7</v>
      </c>
      <c r="I146" s="17">
        <v>726.6</v>
      </c>
      <c r="J146" s="17">
        <v>550.6</v>
      </c>
      <c r="K146" s="18">
        <v>38</v>
      </c>
      <c r="L146" s="347">
        <f>'раздел 2'!C143</f>
        <v>560094.54</v>
      </c>
      <c r="M146" s="346">
        <v>0</v>
      </c>
      <c r="N146" s="346">
        <v>0</v>
      </c>
      <c r="O146" s="346">
        <v>0</v>
      </c>
      <c r="P146" s="347">
        <f>L146</f>
        <v>560094.54</v>
      </c>
      <c r="Q146" s="32">
        <v>43830</v>
      </c>
      <c r="R146" s="319" t="s">
        <v>121</v>
      </c>
      <c r="S146" s="29">
        <f>L146-'раздел 2'!C143</f>
        <v>0</v>
      </c>
      <c r="T146" s="106">
        <f t="shared" si="28"/>
        <v>0</v>
      </c>
    </row>
    <row r="147" spans="1:20" ht="15" customHeight="1">
      <c r="A147" s="229">
        <f>A146+1</f>
        <v>97</v>
      </c>
      <c r="B147" s="68" t="s">
        <v>22</v>
      </c>
      <c r="C147" s="18">
        <v>1972</v>
      </c>
      <c r="D147" s="14"/>
      <c r="E147" s="319" t="s">
        <v>117</v>
      </c>
      <c r="F147" s="14">
        <v>2</v>
      </c>
      <c r="G147" s="14">
        <v>3</v>
      </c>
      <c r="H147" s="119">
        <v>989.8</v>
      </c>
      <c r="I147" s="119">
        <v>894</v>
      </c>
      <c r="J147" s="119">
        <v>595.3</v>
      </c>
      <c r="K147" s="18">
        <v>44</v>
      </c>
      <c r="L147" s="347">
        <f>'раздел 2'!C144</f>
        <v>340229.84</v>
      </c>
      <c r="M147" s="346">
        <v>0</v>
      </c>
      <c r="N147" s="346">
        <v>0</v>
      </c>
      <c r="O147" s="346">
        <v>0</v>
      </c>
      <c r="P147" s="347">
        <f>L147</f>
        <v>340229.84</v>
      </c>
      <c r="Q147" s="32">
        <v>43830</v>
      </c>
      <c r="R147" s="319" t="s">
        <v>121</v>
      </c>
      <c r="S147" s="29">
        <f>L147-'раздел 2'!C144</f>
        <v>0</v>
      </c>
      <c r="T147" s="106">
        <f t="shared" si="28"/>
        <v>0</v>
      </c>
    </row>
    <row r="148" spans="1:20" ht="15" customHeight="1">
      <c r="A148" s="435" t="s">
        <v>15</v>
      </c>
      <c r="B148" s="427"/>
      <c r="C148" s="264" t="s">
        <v>118</v>
      </c>
      <c r="D148" s="319" t="s">
        <v>118</v>
      </c>
      <c r="E148" s="319" t="s">
        <v>118</v>
      </c>
      <c r="F148" s="319" t="s">
        <v>118</v>
      </c>
      <c r="G148" s="319" t="s">
        <v>118</v>
      </c>
      <c r="H148" s="268">
        <f aca="true" t="shared" si="30" ref="H148:P148">SUM(H144:H147)</f>
        <v>3173.58</v>
      </c>
      <c r="I148" s="268">
        <f t="shared" si="30"/>
        <v>2901.27</v>
      </c>
      <c r="J148" s="268">
        <f t="shared" si="30"/>
        <v>2119.0699999999997</v>
      </c>
      <c r="K148" s="251">
        <f t="shared" si="30"/>
        <v>149</v>
      </c>
      <c r="L148" s="268">
        <f t="shared" si="30"/>
        <v>1257175.1700000002</v>
      </c>
      <c r="M148" s="242">
        <f t="shared" si="30"/>
        <v>0</v>
      </c>
      <c r="N148" s="242">
        <f t="shared" si="30"/>
        <v>0</v>
      </c>
      <c r="O148" s="242">
        <f t="shared" si="30"/>
        <v>0</v>
      </c>
      <c r="P148" s="268">
        <f t="shared" si="30"/>
        <v>1257175.1700000002</v>
      </c>
      <c r="Q148" s="319" t="s">
        <v>118</v>
      </c>
      <c r="R148" s="319" t="s">
        <v>118</v>
      </c>
      <c r="S148" s="29">
        <f>L148-'раздел 2'!C145</f>
        <v>0</v>
      </c>
      <c r="T148" s="106">
        <f t="shared" si="28"/>
        <v>0</v>
      </c>
    </row>
    <row r="149" spans="1:20" ht="15" customHeight="1">
      <c r="A149" s="424" t="s">
        <v>23</v>
      </c>
      <c r="B149" s="436"/>
      <c r="C149" s="436"/>
      <c r="D149" s="436"/>
      <c r="E149" s="436"/>
      <c r="F149" s="436"/>
      <c r="G149" s="436"/>
      <c r="H149" s="436"/>
      <c r="I149" s="436"/>
      <c r="J149" s="436"/>
      <c r="K149" s="436"/>
      <c r="L149" s="436"/>
      <c r="M149" s="436"/>
      <c r="N149" s="436"/>
      <c r="O149" s="436"/>
      <c r="P149" s="436"/>
      <c r="Q149" s="436"/>
      <c r="R149" s="425"/>
      <c r="S149" s="29">
        <f>L149-'раздел 2'!C146</f>
        <v>0</v>
      </c>
      <c r="T149" s="106">
        <f t="shared" si="28"/>
        <v>0</v>
      </c>
    </row>
    <row r="150" spans="1:20" ht="15" customHeight="1">
      <c r="A150" s="229">
        <f>A147+1</f>
        <v>98</v>
      </c>
      <c r="B150" s="256" t="s">
        <v>566</v>
      </c>
      <c r="C150" s="111">
        <v>1985</v>
      </c>
      <c r="D150" s="42"/>
      <c r="E150" s="42" t="s">
        <v>117</v>
      </c>
      <c r="F150" s="42">
        <v>5</v>
      </c>
      <c r="G150" s="42">
        <v>2</v>
      </c>
      <c r="H150" s="353">
        <v>4221.3</v>
      </c>
      <c r="I150" s="353">
        <v>4221.3</v>
      </c>
      <c r="J150" s="353">
        <v>2385.2</v>
      </c>
      <c r="K150" s="111">
        <v>213</v>
      </c>
      <c r="L150" s="268">
        <f>'раздел 2'!C147</f>
        <v>2180006.355</v>
      </c>
      <c r="M150" s="346">
        <v>0</v>
      </c>
      <c r="N150" s="346">
        <v>0</v>
      </c>
      <c r="O150" s="346">
        <v>0</v>
      </c>
      <c r="P150" s="268">
        <f aca="true" t="shared" si="31" ref="P150:P155">L150</f>
        <v>2180006.355</v>
      </c>
      <c r="Q150" s="32">
        <v>43830</v>
      </c>
      <c r="R150" s="319" t="s">
        <v>121</v>
      </c>
      <c r="S150" s="29">
        <f>L150-'раздел 2'!C147</f>
        <v>0</v>
      </c>
      <c r="T150" s="106">
        <f t="shared" si="28"/>
        <v>0</v>
      </c>
    </row>
    <row r="151" spans="1:20" ht="15" customHeight="1">
      <c r="A151" s="229">
        <f>A150+1</f>
        <v>99</v>
      </c>
      <c r="B151" s="256" t="s">
        <v>567</v>
      </c>
      <c r="C151" s="111">
        <v>1917</v>
      </c>
      <c r="D151" s="42"/>
      <c r="E151" s="42" t="s">
        <v>400</v>
      </c>
      <c r="F151" s="42">
        <v>2</v>
      </c>
      <c r="G151" s="42">
        <v>2</v>
      </c>
      <c r="H151" s="353">
        <v>403.8</v>
      </c>
      <c r="I151" s="353">
        <v>220.7</v>
      </c>
      <c r="J151" s="353">
        <v>298.76</v>
      </c>
      <c r="K151" s="111">
        <v>14</v>
      </c>
      <c r="L151" s="268">
        <f>'раздел 2'!C148</f>
        <v>91661.99</v>
      </c>
      <c r="M151" s="346">
        <v>0</v>
      </c>
      <c r="N151" s="346">
        <v>0</v>
      </c>
      <c r="O151" s="346">
        <v>0</v>
      </c>
      <c r="P151" s="268">
        <f t="shared" si="31"/>
        <v>91661.99</v>
      </c>
      <c r="Q151" s="32">
        <v>43830</v>
      </c>
      <c r="R151" s="319" t="s">
        <v>121</v>
      </c>
      <c r="S151" s="29">
        <f>L151-'раздел 2'!C148</f>
        <v>0</v>
      </c>
      <c r="T151" s="106">
        <f t="shared" si="28"/>
        <v>0</v>
      </c>
    </row>
    <row r="152" spans="1:20" ht="15" customHeight="1">
      <c r="A152" s="229">
        <f>A151+1</f>
        <v>100</v>
      </c>
      <c r="B152" s="256" t="s">
        <v>571</v>
      </c>
      <c r="C152" s="264">
        <v>1966</v>
      </c>
      <c r="D152" s="322"/>
      <c r="E152" s="324" t="s">
        <v>117</v>
      </c>
      <c r="F152" s="251">
        <v>2</v>
      </c>
      <c r="G152" s="251">
        <v>2</v>
      </c>
      <c r="H152" s="268">
        <v>472.3</v>
      </c>
      <c r="I152" s="268">
        <v>472.3</v>
      </c>
      <c r="J152" s="268">
        <v>281.9</v>
      </c>
      <c r="K152" s="251">
        <v>18</v>
      </c>
      <c r="L152" s="268">
        <f>'раздел 2'!C149</f>
        <v>437622.21</v>
      </c>
      <c r="M152" s="346">
        <v>0</v>
      </c>
      <c r="N152" s="346">
        <v>0</v>
      </c>
      <c r="O152" s="346">
        <v>0</v>
      </c>
      <c r="P152" s="268">
        <f t="shared" si="31"/>
        <v>437622.21</v>
      </c>
      <c r="Q152" s="32">
        <v>43830</v>
      </c>
      <c r="R152" s="319" t="s">
        <v>121</v>
      </c>
      <c r="S152" s="29">
        <f>L152-'раздел 2'!C149</f>
        <v>0</v>
      </c>
      <c r="T152" s="106">
        <f t="shared" si="28"/>
        <v>0</v>
      </c>
    </row>
    <row r="153" spans="1:20" ht="15" customHeight="1">
      <c r="A153" s="229">
        <f>A152+1</f>
        <v>101</v>
      </c>
      <c r="B153" s="256" t="s">
        <v>572</v>
      </c>
      <c r="C153" s="43">
        <v>1969</v>
      </c>
      <c r="D153" s="328"/>
      <c r="E153" s="324" t="s">
        <v>117</v>
      </c>
      <c r="F153" s="43">
        <v>2</v>
      </c>
      <c r="G153" s="43">
        <v>2</v>
      </c>
      <c r="H153" s="266">
        <v>528.7</v>
      </c>
      <c r="I153" s="266">
        <v>528.7</v>
      </c>
      <c r="J153" s="266">
        <v>308</v>
      </c>
      <c r="K153" s="43">
        <v>26</v>
      </c>
      <c r="L153" s="268">
        <f>'раздел 2'!C150</f>
        <v>491518.786</v>
      </c>
      <c r="M153" s="346">
        <v>0</v>
      </c>
      <c r="N153" s="346">
        <v>0</v>
      </c>
      <c r="O153" s="346">
        <v>0</v>
      </c>
      <c r="P153" s="268">
        <f t="shared" si="31"/>
        <v>491518.786</v>
      </c>
      <c r="Q153" s="32">
        <v>43830</v>
      </c>
      <c r="R153" s="319" t="s">
        <v>121</v>
      </c>
      <c r="S153" s="29">
        <f>L153-'раздел 2'!C150</f>
        <v>0</v>
      </c>
      <c r="T153" s="106">
        <f t="shared" si="28"/>
        <v>0</v>
      </c>
    </row>
    <row r="154" spans="1:20" ht="15" customHeight="1">
      <c r="A154" s="60">
        <f aca="true" t="shared" si="32" ref="A154:A174">A153+1</f>
        <v>102</v>
      </c>
      <c r="B154" s="256" t="s">
        <v>568</v>
      </c>
      <c r="C154" s="43">
        <v>1971</v>
      </c>
      <c r="D154" s="328"/>
      <c r="E154" s="324" t="s">
        <v>117</v>
      </c>
      <c r="F154" s="43">
        <v>2</v>
      </c>
      <c r="G154" s="43">
        <v>2</v>
      </c>
      <c r="H154" s="266">
        <v>527.1</v>
      </c>
      <c r="I154" s="266">
        <v>527.1</v>
      </c>
      <c r="J154" s="266">
        <v>302</v>
      </c>
      <c r="K154" s="43">
        <v>24</v>
      </c>
      <c r="L154" s="268">
        <f>'раздел 2'!C151</f>
        <v>498915.77</v>
      </c>
      <c r="M154" s="346">
        <v>0</v>
      </c>
      <c r="N154" s="346">
        <v>0</v>
      </c>
      <c r="O154" s="346">
        <v>0</v>
      </c>
      <c r="P154" s="268">
        <f t="shared" si="31"/>
        <v>498915.77</v>
      </c>
      <c r="Q154" s="32">
        <v>43830</v>
      </c>
      <c r="R154" s="319" t="s">
        <v>121</v>
      </c>
      <c r="S154" s="29">
        <f>L154-'раздел 2'!C151</f>
        <v>0</v>
      </c>
      <c r="T154" s="106">
        <f t="shared" si="28"/>
        <v>0</v>
      </c>
    </row>
    <row r="155" spans="1:20" ht="15" customHeight="1">
      <c r="A155" s="60">
        <f t="shared" si="32"/>
        <v>103</v>
      </c>
      <c r="B155" s="256" t="s">
        <v>570</v>
      </c>
      <c r="C155" s="264" t="s">
        <v>120</v>
      </c>
      <c r="D155" s="319"/>
      <c r="E155" s="319" t="s">
        <v>125</v>
      </c>
      <c r="F155" s="319">
        <v>2</v>
      </c>
      <c r="G155" s="319">
        <v>2</v>
      </c>
      <c r="H155" s="347">
        <v>139.92</v>
      </c>
      <c r="I155" s="347">
        <v>139.92</v>
      </c>
      <c r="J155" s="347">
        <v>202.2</v>
      </c>
      <c r="K155" s="264">
        <v>18</v>
      </c>
      <c r="L155" s="268">
        <f>'раздел 2'!C152</f>
        <v>4998340.54</v>
      </c>
      <c r="M155" s="346">
        <v>0</v>
      </c>
      <c r="N155" s="346">
        <v>0</v>
      </c>
      <c r="O155" s="346">
        <v>0</v>
      </c>
      <c r="P155" s="268">
        <f t="shared" si="31"/>
        <v>4998340.54</v>
      </c>
      <c r="Q155" s="32">
        <v>43830</v>
      </c>
      <c r="R155" s="319" t="s">
        <v>121</v>
      </c>
      <c r="S155" s="29">
        <f>L155-'раздел 2'!C152</f>
        <v>0</v>
      </c>
      <c r="T155" s="106">
        <f t="shared" si="28"/>
        <v>0</v>
      </c>
    </row>
    <row r="156" spans="1:20" ht="15" customHeight="1">
      <c r="A156" s="60">
        <f t="shared" si="32"/>
        <v>104</v>
      </c>
      <c r="B156" s="256" t="s">
        <v>575</v>
      </c>
      <c r="C156" s="264">
        <v>1964</v>
      </c>
      <c r="D156" s="322"/>
      <c r="E156" s="324" t="s">
        <v>117</v>
      </c>
      <c r="F156" s="251">
        <v>2</v>
      </c>
      <c r="G156" s="251">
        <v>2</v>
      </c>
      <c r="H156" s="268">
        <v>497.32</v>
      </c>
      <c r="I156" s="268">
        <v>497.32</v>
      </c>
      <c r="J156" s="268">
        <v>298.76</v>
      </c>
      <c r="K156" s="251">
        <v>22</v>
      </c>
      <c r="L156" s="268">
        <f>'раздел 2'!C153</f>
        <v>462428.01</v>
      </c>
      <c r="M156" s="346">
        <v>0</v>
      </c>
      <c r="N156" s="346">
        <v>0</v>
      </c>
      <c r="O156" s="346">
        <v>0</v>
      </c>
      <c r="P156" s="268">
        <f aca="true" t="shared" si="33" ref="P156:P174">L156</f>
        <v>462428.01</v>
      </c>
      <c r="Q156" s="32">
        <v>43830</v>
      </c>
      <c r="R156" s="319" t="s">
        <v>121</v>
      </c>
      <c r="S156" s="29">
        <f>L156-'раздел 2'!C153</f>
        <v>0</v>
      </c>
      <c r="T156" s="106">
        <f t="shared" si="28"/>
        <v>0</v>
      </c>
    </row>
    <row r="157" spans="1:20" ht="15" customHeight="1">
      <c r="A157" s="60">
        <f t="shared" si="32"/>
        <v>105</v>
      </c>
      <c r="B157" s="256" t="s">
        <v>573</v>
      </c>
      <c r="C157" s="264">
        <v>1964</v>
      </c>
      <c r="D157" s="322"/>
      <c r="E157" s="324" t="s">
        <v>117</v>
      </c>
      <c r="F157" s="251">
        <v>2</v>
      </c>
      <c r="G157" s="251">
        <v>2</v>
      </c>
      <c r="H157" s="268">
        <v>481.81</v>
      </c>
      <c r="I157" s="268">
        <v>481.81</v>
      </c>
      <c r="J157" s="268">
        <v>286.89</v>
      </c>
      <c r="K157" s="251">
        <v>31</v>
      </c>
      <c r="L157" s="268">
        <f>'раздел 2'!C154</f>
        <v>437405.306</v>
      </c>
      <c r="M157" s="346">
        <v>0</v>
      </c>
      <c r="N157" s="346">
        <v>0</v>
      </c>
      <c r="O157" s="346">
        <v>0</v>
      </c>
      <c r="P157" s="268">
        <f t="shared" si="33"/>
        <v>437405.306</v>
      </c>
      <c r="Q157" s="32">
        <v>43830</v>
      </c>
      <c r="R157" s="319" t="s">
        <v>121</v>
      </c>
      <c r="S157" s="29">
        <f>L157-'раздел 2'!C154</f>
        <v>0</v>
      </c>
      <c r="T157" s="106">
        <f t="shared" si="28"/>
        <v>0</v>
      </c>
    </row>
    <row r="158" spans="1:20" ht="15" customHeight="1">
      <c r="A158" s="60">
        <f t="shared" si="32"/>
        <v>106</v>
      </c>
      <c r="B158" s="256" t="s">
        <v>574</v>
      </c>
      <c r="C158" s="264">
        <v>1963</v>
      </c>
      <c r="D158" s="322"/>
      <c r="E158" s="324" t="s">
        <v>117</v>
      </c>
      <c r="F158" s="251">
        <v>2</v>
      </c>
      <c r="G158" s="251">
        <v>2</v>
      </c>
      <c r="H158" s="268">
        <v>463.5</v>
      </c>
      <c r="I158" s="268">
        <v>463.5</v>
      </c>
      <c r="J158" s="268">
        <v>283.91</v>
      </c>
      <c r="K158" s="251">
        <v>22</v>
      </c>
      <c r="L158" s="268">
        <f>'раздел 2'!C155</f>
        <v>370802.055</v>
      </c>
      <c r="M158" s="346">
        <v>0</v>
      </c>
      <c r="N158" s="346">
        <v>0</v>
      </c>
      <c r="O158" s="346">
        <v>0</v>
      </c>
      <c r="P158" s="268">
        <f t="shared" si="33"/>
        <v>370802.055</v>
      </c>
      <c r="Q158" s="32">
        <v>43830</v>
      </c>
      <c r="R158" s="319" t="s">
        <v>121</v>
      </c>
      <c r="S158" s="29">
        <f>L158-'раздел 2'!C155</f>
        <v>0</v>
      </c>
      <c r="T158" s="106">
        <f t="shared" si="28"/>
        <v>0</v>
      </c>
    </row>
    <row r="159" spans="1:20" ht="15" customHeight="1">
      <c r="A159" s="60">
        <f t="shared" si="32"/>
        <v>107</v>
      </c>
      <c r="B159" s="255" t="s">
        <v>569</v>
      </c>
      <c r="C159" s="264">
        <v>1917</v>
      </c>
      <c r="D159" s="322">
        <v>1961</v>
      </c>
      <c r="E159" s="326" t="s">
        <v>125</v>
      </c>
      <c r="F159" s="251">
        <v>1</v>
      </c>
      <c r="G159" s="251">
        <v>2</v>
      </c>
      <c r="H159" s="268">
        <v>143.21</v>
      </c>
      <c r="I159" s="268">
        <v>143.21</v>
      </c>
      <c r="J159" s="268">
        <v>98.35</v>
      </c>
      <c r="K159" s="251">
        <v>8</v>
      </c>
      <c r="L159" s="268">
        <f>'раздел 2'!C156</f>
        <v>113826.01</v>
      </c>
      <c r="M159" s="346">
        <v>0</v>
      </c>
      <c r="N159" s="346">
        <v>0</v>
      </c>
      <c r="O159" s="346">
        <v>0</v>
      </c>
      <c r="P159" s="268">
        <f t="shared" si="33"/>
        <v>113826.01</v>
      </c>
      <c r="Q159" s="32">
        <v>43830</v>
      </c>
      <c r="R159" s="319" t="s">
        <v>121</v>
      </c>
      <c r="S159" s="29">
        <f>L159-'раздел 2'!C156</f>
        <v>0</v>
      </c>
      <c r="T159" s="106">
        <f t="shared" si="28"/>
        <v>0</v>
      </c>
    </row>
    <row r="160" spans="1:20" ht="15" customHeight="1">
      <c r="A160" s="60">
        <f t="shared" si="32"/>
        <v>108</v>
      </c>
      <c r="B160" s="255" t="s">
        <v>127</v>
      </c>
      <c r="C160" s="264" t="s">
        <v>120</v>
      </c>
      <c r="D160" s="319"/>
      <c r="E160" s="319" t="s">
        <v>125</v>
      </c>
      <c r="F160" s="319">
        <v>2</v>
      </c>
      <c r="G160" s="319">
        <v>1</v>
      </c>
      <c r="H160" s="268">
        <v>326.98</v>
      </c>
      <c r="I160" s="268">
        <v>326.98</v>
      </c>
      <c r="J160" s="268">
        <v>88.06</v>
      </c>
      <c r="K160" s="251">
        <v>18</v>
      </c>
      <c r="L160" s="268">
        <f>'раздел 2'!C157</f>
        <v>79226.62</v>
      </c>
      <c r="M160" s="346">
        <v>0</v>
      </c>
      <c r="N160" s="346">
        <v>0</v>
      </c>
      <c r="O160" s="346">
        <v>0</v>
      </c>
      <c r="P160" s="268">
        <f t="shared" si="33"/>
        <v>79226.62</v>
      </c>
      <c r="Q160" s="32">
        <v>43830</v>
      </c>
      <c r="R160" s="319" t="s">
        <v>121</v>
      </c>
      <c r="S160" s="29">
        <f>L160-'раздел 2'!C157</f>
        <v>0</v>
      </c>
      <c r="T160" s="106">
        <f t="shared" si="28"/>
        <v>0</v>
      </c>
    </row>
    <row r="161" spans="1:20" ht="15" customHeight="1">
      <c r="A161" s="60">
        <f t="shared" si="32"/>
        <v>109</v>
      </c>
      <c r="B161" s="255" t="s">
        <v>128</v>
      </c>
      <c r="C161" s="264" t="s">
        <v>120</v>
      </c>
      <c r="D161" s="319"/>
      <c r="E161" s="319" t="s">
        <v>125</v>
      </c>
      <c r="F161" s="319">
        <v>2</v>
      </c>
      <c r="G161" s="319">
        <v>2</v>
      </c>
      <c r="H161" s="347">
        <v>139.92</v>
      </c>
      <c r="I161" s="347">
        <v>139.92</v>
      </c>
      <c r="J161" s="347">
        <v>202.2</v>
      </c>
      <c r="K161" s="264">
        <v>18</v>
      </c>
      <c r="L161" s="268">
        <f>'раздел 2'!C158</f>
        <v>59845.39</v>
      </c>
      <c r="M161" s="346">
        <v>0</v>
      </c>
      <c r="N161" s="346">
        <v>0</v>
      </c>
      <c r="O161" s="346">
        <v>0</v>
      </c>
      <c r="P161" s="268">
        <f t="shared" si="33"/>
        <v>59845.39</v>
      </c>
      <c r="Q161" s="32">
        <v>43830</v>
      </c>
      <c r="R161" s="319" t="s">
        <v>121</v>
      </c>
      <c r="S161" s="29">
        <f>L161-'раздел 2'!C158</f>
        <v>0</v>
      </c>
      <c r="T161" s="106">
        <f t="shared" si="28"/>
        <v>0</v>
      </c>
    </row>
    <row r="162" spans="1:20" ht="15" customHeight="1">
      <c r="A162" s="60">
        <f t="shared" si="32"/>
        <v>110</v>
      </c>
      <c r="B162" s="255" t="s">
        <v>577</v>
      </c>
      <c r="C162" s="264">
        <v>1917</v>
      </c>
      <c r="D162" s="319"/>
      <c r="E162" s="319" t="s">
        <v>125</v>
      </c>
      <c r="F162" s="319">
        <v>2</v>
      </c>
      <c r="G162" s="319">
        <v>1</v>
      </c>
      <c r="H162" s="347">
        <v>453.23</v>
      </c>
      <c r="I162" s="347">
        <v>261.54</v>
      </c>
      <c r="J162" s="347">
        <v>261.54</v>
      </c>
      <c r="K162" s="264">
        <v>17</v>
      </c>
      <c r="L162" s="268">
        <f>'раздел 2'!C159</f>
        <v>2732245.762</v>
      </c>
      <c r="M162" s="346">
        <v>0</v>
      </c>
      <c r="N162" s="346">
        <v>0</v>
      </c>
      <c r="O162" s="346">
        <v>0</v>
      </c>
      <c r="P162" s="268">
        <f t="shared" si="33"/>
        <v>2732245.762</v>
      </c>
      <c r="Q162" s="32">
        <v>43830</v>
      </c>
      <c r="R162" s="319" t="s">
        <v>121</v>
      </c>
      <c r="S162" s="29">
        <f>L162-'раздел 2'!C159</f>
        <v>0</v>
      </c>
      <c r="T162" s="106">
        <f t="shared" si="28"/>
        <v>0</v>
      </c>
    </row>
    <row r="163" spans="1:20" ht="15" customHeight="1">
      <c r="A163" s="60">
        <f t="shared" si="32"/>
        <v>111</v>
      </c>
      <c r="B163" s="255" t="s">
        <v>578</v>
      </c>
      <c r="C163" s="251">
        <v>1971</v>
      </c>
      <c r="D163" s="229"/>
      <c r="E163" s="319" t="s">
        <v>117</v>
      </c>
      <c r="F163" s="229">
        <v>2</v>
      </c>
      <c r="G163" s="229">
        <v>2</v>
      </c>
      <c r="H163" s="347">
        <v>537.41</v>
      </c>
      <c r="I163" s="268">
        <v>479.61</v>
      </c>
      <c r="J163" s="268">
        <v>329.51</v>
      </c>
      <c r="K163" s="251">
        <v>22</v>
      </c>
      <c r="L163" s="268">
        <f>'раздел 2'!C160</f>
        <v>114045.6</v>
      </c>
      <c r="M163" s="346">
        <v>0</v>
      </c>
      <c r="N163" s="346">
        <v>0</v>
      </c>
      <c r="O163" s="346">
        <v>0</v>
      </c>
      <c r="P163" s="268">
        <f t="shared" si="33"/>
        <v>114045.6</v>
      </c>
      <c r="Q163" s="32">
        <v>43830</v>
      </c>
      <c r="R163" s="319" t="s">
        <v>121</v>
      </c>
      <c r="S163" s="29">
        <f>L163-'раздел 2'!C160</f>
        <v>0</v>
      </c>
      <c r="T163" s="106">
        <f t="shared" si="28"/>
        <v>0</v>
      </c>
    </row>
    <row r="164" spans="1:20" ht="15" customHeight="1">
      <c r="A164" s="60">
        <f t="shared" si="32"/>
        <v>112</v>
      </c>
      <c r="B164" s="255" t="s">
        <v>129</v>
      </c>
      <c r="C164" s="264" t="s">
        <v>408</v>
      </c>
      <c r="D164" s="319"/>
      <c r="E164" s="319" t="s">
        <v>125</v>
      </c>
      <c r="F164" s="319">
        <v>2</v>
      </c>
      <c r="G164" s="319">
        <v>1</v>
      </c>
      <c r="H164" s="347">
        <v>301.64</v>
      </c>
      <c r="I164" s="347">
        <v>301.64</v>
      </c>
      <c r="J164" s="347">
        <v>183.93</v>
      </c>
      <c r="K164" s="264">
        <v>11</v>
      </c>
      <c r="L164" s="268">
        <f>'раздел 2'!C161</f>
        <v>147204.3</v>
      </c>
      <c r="M164" s="346">
        <v>0</v>
      </c>
      <c r="N164" s="346">
        <v>0</v>
      </c>
      <c r="O164" s="346">
        <v>0</v>
      </c>
      <c r="P164" s="268">
        <f t="shared" si="33"/>
        <v>147204.3</v>
      </c>
      <c r="Q164" s="32">
        <v>43830</v>
      </c>
      <c r="R164" s="319" t="s">
        <v>121</v>
      </c>
      <c r="S164" s="29">
        <f>L164-'раздел 2'!C161</f>
        <v>0</v>
      </c>
      <c r="T164" s="106">
        <f t="shared" si="28"/>
        <v>0</v>
      </c>
    </row>
    <row r="165" spans="1:20" ht="15" customHeight="1">
      <c r="A165" s="60">
        <f t="shared" si="32"/>
        <v>113</v>
      </c>
      <c r="B165" s="255" t="s">
        <v>579</v>
      </c>
      <c r="C165" s="264">
        <v>1958</v>
      </c>
      <c r="D165" s="322">
        <v>1977</v>
      </c>
      <c r="E165" s="326" t="s">
        <v>125</v>
      </c>
      <c r="F165" s="251">
        <v>1</v>
      </c>
      <c r="G165" s="251">
        <v>1</v>
      </c>
      <c r="H165" s="268">
        <v>184.5</v>
      </c>
      <c r="I165" s="268">
        <v>184.5</v>
      </c>
      <c r="J165" s="268">
        <v>114.79</v>
      </c>
      <c r="K165" s="251">
        <v>7</v>
      </c>
      <c r="L165" s="268">
        <f>'раздел 2'!C162</f>
        <v>362633.7895</v>
      </c>
      <c r="M165" s="346">
        <v>0</v>
      </c>
      <c r="N165" s="346">
        <v>0</v>
      </c>
      <c r="O165" s="346">
        <v>0</v>
      </c>
      <c r="P165" s="268">
        <f t="shared" si="33"/>
        <v>362633.7895</v>
      </c>
      <c r="Q165" s="32">
        <v>43830</v>
      </c>
      <c r="R165" s="319" t="s">
        <v>121</v>
      </c>
      <c r="S165" s="29">
        <f>L165-'раздел 2'!C162</f>
        <v>0</v>
      </c>
      <c r="T165" s="106">
        <f t="shared" si="28"/>
        <v>0</v>
      </c>
    </row>
    <row r="166" spans="1:20" ht="15" customHeight="1">
      <c r="A166" s="60">
        <f t="shared" si="32"/>
        <v>114</v>
      </c>
      <c r="B166" s="255" t="s">
        <v>580</v>
      </c>
      <c r="C166" s="264">
        <v>1965</v>
      </c>
      <c r="D166" s="322"/>
      <c r="E166" s="324" t="s">
        <v>117</v>
      </c>
      <c r="F166" s="251">
        <v>2</v>
      </c>
      <c r="G166" s="251">
        <v>2</v>
      </c>
      <c r="H166" s="268">
        <v>664.025</v>
      </c>
      <c r="I166" s="268">
        <v>664.02</v>
      </c>
      <c r="J166" s="268">
        <v>414.31</v>
      </c>
      <c r="K166" s="251">
        <v>32</v>
      </c>
      <c r="L166" s="268">
        <f>'раздел 2'!C163</f>
        <v>850949.055</v>
      </c>
      <c r="M166" s="346">
        <v>0</v>
      </c>
      <c r="N166" s="346">
        <v>0</v>
      </c>
      <c r="O166" s="346">
        <v>0</v>
      </c>
      <c r="P166" s="268">
        <f t="shared" si="33"/>
        <v>850949.055</v>
      </c>
      <c r="Q166" s="32">
        <v>43830</v>
      </c>
      <c r="R166" s="319" t="s">
        <v>121</v>
      </c>
      <c r="S166" s="29">
        <f>L166-'раздел 2'!C163</f>
        <v>0</v>
      </c>
      <c r="T166" s="106">
        <f t="shared" si="28"/>
        <v>0</v>
      </c>
    </row>
    <row r="167" spans="1:20" ht="15" customHeight="1">
      <c r="A167" s="60">
        <f t="shared" si="32"/>
        <v>115</v>
      </c>
      <c r="B167" s="255" t="s">
        <v>581</v>
      </c>
      <c r="C167" s="111">
        <v>1917</v>
      </c>
      <c r="D167" s="42"/>
      <c r="E167" s="349" t="s">
        <v>125</v>
      </c>
      <c r="F167" s="42">
        <v>2</v>
      </c>
      <c r="G167" s="42">
        <v>1</v>
      </c>
      <c r="H167" s="353">
        <v>177.58</v>
      </c>
      <c r="I167" s="353">
        <v>118.22</v>
      </c>
      <c r="J167" s="353">
        <v>70.93</v>
      </c>
      <c r="K167" s="111">
        <v>16</v>
      </c>
      <c r="L167" s="268">
        <f>'раздел 2'!C164</f>
        <v>364622.039</v>
      </c>
      <c r="M167" s="346">
        <v>0</v>
      </c>
      <c r="N167" s="346">
        <v>0</v>
      </c>
      <c r="O167" s="346">
        <v>0</v>
      </c>
      <c r="P167" s="268">
        <f t="shared" si="33"/>
        <v>364622.039</v>
      </c>
      <c r="Q167" s="32">
        <v>43830</v>
      </c>
      <c r="R167" s="319" t="s">
        <v>121</v>
      </c>
      <c r="S167" s="29">
        <f>L167-'раздел 2'!C164</f>
        <v>0</v>
      </c>
      <c r="T167" s="106">
        <f t="shared" si="28"/>
        <v>0</v>
      </c>
    </row>
    <row r="168" spans="1:20" ht="15" customHeight="1">
      <c r="A168" s="60">
        <f t="shared" si="32"/>
        <v>116</v>
      </c>
      <c r="B168" s="255" t="s">
        <v>582</v>
      </c>
      <c r="C168" s="264">
        <v>1968</v>
      </c>
      <c r="D168" s="322"/>
      <c r="E168" s="326" t="s">
        <v>125</v>
      </c>
      <c r="F168" s="251">
        <v>1</v>
      </c>
      <c r="G168" s="251">
        <v>3</v>
      </c>
      <c r="H168" s="268">
        <v>159.12</v>
      </c>
      <c r="I168" s="268">
        <v>159.12</v>
      </c>
      <c r="J168" s="268">
        <v>104.33</v>
      </c>
      <c r="K168" s="251">
        <v>13</v>
      </c>
      <c r="L168" s="268">
        <f>'раздел 2'!C165</f>
        <v>270473.33</v>
      </c>
      <c r="M168" s="346">
        <v>0</v>
      </c>
      <c r="N168" s="346">
        <v>0</v>
      </c>
      <c r="O168" s="346">
        <v>0</v>
      </c>
      <c r="P168" s="268">
        <f t="shared" si="33"/>
        <v>270473.33</v>
      </c>
      <c r="Q168" s="32">
        <v>43830</v>
      </c>
      <c r="R168" s="319" t="s">
        <v>121</v>
      </c>
      <c r="S168" s="29">
        <f>L168-'раздел 2'!C165</f>
        <v>0</v>
      </c>
      <c r="T168" s="106">
        <f t="shared" si="28"/>
        <v>0</v>
      </c>
    </row>
    <row r="169" spans="1:20" ht="15" customHeight="1">
      <c r="A169" s="60">
        <f t="shared" si="32"/>
        <v>117</v>
      </c>
      <c r="B169" s="255" t="s">
        <v>583</v>
      </c>
      <c r="C169" s="264">
        <v>1955</v>
      </c>
      <c r="D169" s="322">
        <v>1970</v>
      </c>
      <c r="E169" s="326" t="s">
        <v>125</v>
      </c>
      <c r="F169" s="251">
        <v>2</v>
      </c>
      <c r="G169" s="251">
        <v>1</v>
      </c>
      <c r="H169" s="268">
        <v>214.82</v>
      </c>
      <c r="I169" s="268">
        <v>214.82</v>
      </c>
      <c r="J169" s="268">
        <v>164.96</v>
      </c>
      <c r="K169" s="251">
        <v>10</v>
      </c>
      <c r="L169" s="268">
        <f>'раздел 2'!C166</f>
        <v>369122.718</v>
      </c>
      <c r="M169" s="346">
        <v>0</v>
      </c>
      <c r="N169" s="346">
        <v>0</v>
      </c>
      <c r="O169" s="346">
        <v>0</v>
      </c>
      <c r="P169" s="268">
        <f t="shared" si="33"/>
        <v>369122.718</v>
      </c>
      <c r="Q169" s="32">
        <v>43830</v>
      </c>
      <c r="R169" s="319" t="s">
        <v>121</v>
      </c>
      <c r="S169" s="29">
        <f>L169-'раздел 2'!C166</f>
        <v>0</v>
      </c>
      <c r="T169" s="106">
        <f t="shared" si="28"/>
        <v>0</v>
      </c>
    </row>
    <row r="170" spans="1:20" ht="15" customHeight="1">
      <c r="A170" s="60">
        <f t="shared" si="32"/>
        <v>118</v>
      </c>
      <c r="B170" s="255" t="s">
        <v>584</v>
      </c>
      <c r="C170" s="264">
        <v>1954</v>
      </c>
      <c r="D170" s="319">
        <v>1989</v>
      </c>
      <c r="E170" s="319" t="s">
        <v>125</v>
      </c>
      <c r="F170" s="319">
        <v>2</v>
      </c>
      <c r="G170" s="319">
        <v>3</v>
      </c>
      <c r="H170" s="347">
        <v>789.3</v>
      </c>
      <c r="I170" s="347">
        <v>789.3</v>
      </c>
      <c r="J170" s="347">
        <v>480</v>
      </c>
      <c r="K170" s="264">
        <v>40</v>
      </c>
      <c r="L170" s="268">
        <f>'раздел 2'!C167</f>
        <v>916467.4920000001</v>
      </c>
      <c r="M170" s="346">
        <v>0</v>
      </c>
      <c r="N170" s="346">
        <v>0</v>
      </c>
      <c r="O170" s="346">
        <v>0</v>
      </c>
      <c r="P170" s="268">
        <f t="shared" si="33"/>
        <v>916467.4920000001</v>
      </c>
      <c r="Q170" s="32">
        <v>43830</v>
      </c>
      <c r="R170" s="319" t="s">
        <v>121</v>
      </c>
      <c r="S170" s="29">
        <f>L170-'раздел 2'!C167</f>
        <v>0</v>
      </c>
      <c r="T170" s="106">
        <f t="shared" si="28"/>
        <v>0</v>
      </c>
    </row>
    <row r="171" spans="1:20" ht="15" customHeight="1">
      <c r="A171" s="60">
        <f t="shared" si="32"/>
        <v>119</v>
      </c>
      <c r="B171" s="255" t="s">
        <v>585</v>
      </c>
      <c r="C171" s="264">
        <v>1917</v>
      </c>
      <c r="D171" s="322"/>
      <c r="E171" s="324" t="s">
        <v>117</v>
      </c>
      <c r="F171" s="251">
        <v>2</v>
      </c>
      <c r="G171" s="251">
        <v>2</v>
      </c>
      <c r="H171" s="268">
        <v>235.23</v>
      </c>
      <c r="I171" s="268">
        <v>235.23</v>
      </c>
      <c r="J171" s="268">
        <v>157.72</v>
      </c>
      <c r="K171" s="43">
        <v>8</v>
      </c>
      <c r="L171" s="268">
        <f>'раздел 2'!C168</f>
        <v>159780.52</v>
      </c>
      <c r="M171" s="346">
        <v>0</v>
      </c>
      <c r="N171" s="346">
        <v>0</v>
      </c>
      <c r="O171" s="346">
        <v>0</v>
      </c>
      <c r="P171" s="268">
        <f t="shared" si="33"/>
        <v>159780.52</v>
      </c>
      <c r="Q171" s="32">
        <v>43830</v>
      </c>
      <c r="R171" s="319" t="s">
        <v>121</v>
      </c>
      <c r="S171" s="29">
        <f>L171-'раздел 2'!C168</f>
        <v>0</v>
      </c>
      <c r="T171" s="106">
        <f t="shared" si="28"/>
        <v>0</v>
      </c>
    </row>
    <row r="172" spans="1:20" ht="15" customHeight="1">
      <c r="A172" s="60">
        <f t="shared" si="32"/>
        <v>120</v>
      </c>
      <c r="B172" s="255" t="s">
        <v>586</v>
      </c>
      <c r="C172" s="111">
        <v>1917</v>
      </c>
      <c r="D172" s="42"/>
      <c r="E172" s="349" t="s">
        <v>125</v>
      </c>
      <c r="F172" s="42">
        <v>2</v>
      </c>
      <c r="G172" s="42">
        <v>2</v>
      </c>
      <c r="H172" s="353">
        <v>403.8</v>
      </c>
      <c r="I172" s="353">
        <v>220.7</v>
      </c>
      <c r="J172" s="353">
        <v>298.76</v>
      </c>
      <c r="K172" s="111">
        <v>14</v>
      </c>
      <c r="L172" s="268">
        <f>'раздел 2'!C169</f>
        <v>460271.1685</v>
      </c>
      <c r="M172" s="346">
        <v>0</v>
      </c>
      <c r="N172" s="346">
        <v>0</v>
      </c>
      <c r="O172" s="346">
        <v>0</v>
      </c>
      <c r="P172" s="268">
        <f t="shared" si="33"/>
        <v>460271.1685</v>
      </c>
      <c r="Q172" s="32">
        <v>43830</v>
      </c>
      <c r="R172" s="319" t="s">
        <v>121</v>
      </c>
      <c r="S172" s="29">
        <f>L172-'раздел 2'!C169</f>
        <v>0</v>
      </c>
      <c r="T172" s="106">
        <f t="shared" si="28"/>
        <v>0</v>
      </c>
    </row>
    <row r="173" spans="1:20" ht="15" customHeight="1">
      <c r="A173" s="60">
        <f t="shared" si="32"/>
        <v>121</v>
      </c>
      <c r="B173" s="255" t="s">
        <v>587</v>
      </c>
      <c r="C173" s="251">
        <v>1971</v>
      </c>
      <c r="D173" s="229"/>
      <c r="E173" s="319" t="s">
        <v>117</v>
      </c>
      <c r="F173" s="229">
        <v>2</v>
      </c>
      <c r="G173" s="229">
        <v>2</v>
      </c>
      <c r="H173" s="347">
        <v>537.41</v>
      </c>
      <c r="I173" s="268">
        <v>479.61</v>
      </c>
      <c r="J173" s="268">
        <v>329.51</v>
      </c>
      <c r="K173" s="251">
        <v>22</v>
      </c>
      <c r="L173" s="268">
        <f>'раздел 2'!C170</f>
        <v>71818.23</v>
      </c>
      <c r="M173" s="346">
        <v>0</v>
      </c>
      <c r="N173" s="346">
        <v>0</v>
      </c>
      <c r="O173" s="346">
        <v>0</v>
      </c>
      <c r="P173" s="268">
        <f t="shared" si="33"/>
        <v>71818.23</v>
      </c>
      <c r="Q173" s="32">
        <v>43830</v>
      </c>
      <c r="R173" s="319" t="s">
        <v>121</v>
      </c>
      <c r="S173" s="29">
        <f>L173-'раздел 2'!C170</f>
        <v>0</v>
      </c>
      <c r="T173" s="106">
        <f t="shared" si="28"/>
        <v>0</v>
      </c>
    </row>
    <row r="174" spans="1:20" ht="15" customHeight="1">
      <c r="A174" s="60">
        <f t="shared" si="32"/>
        <v>122</v>
      </c>
      <c r="B174" s="205" t="s">
        <v>588</v>
      </c>
      <c r="C174" s="264">
        <v>1948</v>
      </c>
      <c r="D174" s="322"/>
      <c r="E174" s="326" t="s">
        <v>125</v>
      </c>
      <c r="F174" s="251">
        <v>2</v>
      </c>
      <c r="G174" s="251">
        <v>2</v>
      </c>
      <c r="H174" s="268">
        <v>261.2</v>
      </c>
      <c r="I174" s="268">
        <v>261.2</v>
      </c>
      <c r="J174" s="268">
        <v>185.5</v>
      </c>
      <c r="K174" s="43">
        <v>9</v>
      </c>
      <c r="L174" s="268">
        <f>'раздел 2'!C171</f>
        <v>135170.05</v>
      </c>
      <c r="M174" s="346">
        <v>0</v>
      </c>
      <c r="N174" s="346">
        <v>0</v>
      </c>
      <c r="O174" s="346">
        <v>0</v>
      </c>
      <c r="P174" s="268">
        <f t="shared" si="33"/>
        <v>135170.05</v>
      </c>
      <c r="Q174" s="32">
        <v>43830</v>
      </c>
      <c r="R174" s="319" t="s">
        <v>121</v>
      </c>
      <c r="S174" s="29">
        <f>L174-'раздел 2'!C171</f>
        <v>0</v>
      </c>
      <c r="T174" s="106">
        <f t="shared" si="28"/>
        <v>0</v>
      </c>
    </row>
    <row r="175" spans="1:20" ht="15" customHeight="1">
      <c r="A175" s="435" t="s">
        <v>15</v>
      </c>
      <c r="B175" s="427"/>
      <c r="C175" s="264" t="s">
        <v>118</v>
      </c>
      <c r="D175" s="319" t="s">
        <v>118</v>
      </c>
      <c r="E175" s="319" t="s">
        <v>118</v>
      </c>
      <c r="F175" s="319" t="s">
        <v>118</v>
      </c>
      <c r="G175" s="319" t="s">
        <v>118</v>
      </c>
      <c r="H175" s="268">
        <f aca="true" t="shared" si="34" ref="H175:P175">SUM(H150:H174)</f>
        <v>13265.124999999998</v>
      </c>
      <c r="I175" s="268">
        <f t="shared" si="34"/>
        <v>12532.270000000002</v>
      </c>
      <c r="J175" s="268">
        <f t="shared" si="34"/>
        <v>8132.020000000002</v>
      </c>
      <c r="K175" s="251">
        <f t="shared" si="34"/>
        <v>653</v>
      </c>
      <c r="L175" s="268">
        <f t="shared" si="34"/>
        <v>17176403.096</v>
      </c>
      <c r="M175" s="242">
        <f t="shared" si="34"/>
        <v>0</v>
      </c>
      <c r="N175" s="242">
        <f t="shared" si="34"/>
        <v>0</v>
      </c>
      <c r="O175" s="242">
        <f t="shared" si="34"/>
        <v>0</v>
      </c>
      <c r="P175" s="268">
        <f t="shared" si="34"/>
        <v>17176403.096</v>
      </c>
      <c r="Q175" s="319" t="s">
        <v>118</v>
      </c>
      <c r="R175" s="319" t="s">
        <v>118</v>
      </c>
      <c r="S175" s="29">
        <f>L175-'раздел 2'!C172</f>
        <v>0</v>
      </c>
      <c r="T175" s="106">
        <f t="shared" si="28"/>
        <v>0</v>
      </c>
    </row>
    <row r="176" spans="1:20" ht="15" customHeight="1">
      <c r="A176" s="424" t="s">
        <v>589</v>
      </c>
      <c r="B176" s="425"/>
      <c r="C176" s="80"/>
      <c r="D176" s="156"/>
      <c r="E176" s="156"/>
      <c r="F176" s="156"/>
      <c r="G176" s="156"/>
      <c r="H176" s="16"/>
      <c r="I176" s="16"/>
      <c r="J176" s="16"/>
      <c r="K176" s="84"/>
      <c r="L176" s="243"/>
      <c r="M176" s="16"/>
      <c r="N176" s="16"/>
      <c r="O176" s="16"/>
      <c r="P176" s="16"/>
      <c r="Q176" s="16"/>
      <c r="R176" s="156"/>
      <c r="S176" s="29">
        <f>L176-'раздел 2'!C173</f>
        <v>0</v>
      </c>
      <c r="T176" s="106">
        <f t="shared" si="28"/>
        <v>0</v>
      </c>
    </row>
    <row r="177" spans="1:20" ht="15" customHeight="1">
      <c r="A177" s="229">
        <f>A174+1</f>
        <v>123</v>
      </c>
      <c r="B177" s="255" t="s">
        <v>590</v>
      </c>
      <c r="C177" s="264">
        <v>1957</v>
      </c>
      <c r="D177" s="319"/>
      <c r="E177" s="319" t="s">
        <v>117</v>
      </c>
      <c r="F177" s="229">
        <v>2</v>
      </c>
      <c r="G177" s="229">
        <v>2</v>
      </c>
      <c r="H177" s="268">
        <v>625</v>
      </c>
      <c r="I177" s="242">
        <v>625</v>
      </c>
      <c r="J177" s="242">
        <v>332.6</v>
      </c>
      <c r="K177" s="251">
        <v>18</v>
      </c>
      <c r="L177" s="268">
        <f>'раздел 2'!C174</f>
        <v>1256473.69</v>
      </c>
      <c r="M177" s="346">
        <v>0</v>
      </c>
      <c r="N177" s="346">
        <v>0</v>
      </c>
      <c r="O177" s="346">
        <v>0</v>
      </c>
      <c r="P177" s="268">
        <f>L177</f>
        <v>1256473.69</v>
      </c>
      <c r="Q177" s="32">
        <v>43830</v>
      </c>
      <c r="R177" s="351" t="s">
        <v>121</v>
      </c>
      <c r="S177" s="29">
        <f>L177-'раздел 2'!C174</f>
        <v>0</v>
      </c>
      <c r="T177" s="106">
        <f t="shared" si="28"/>
        <v>0</v>
      </c>
    </row>
    <row r="178" spans="1:20" ht="15" customHeight="1">
      <c r="A178" s="435" t="s">
        <v>15</v>
      </c>
      <c r="B178" s="427"/>
      <c r="C178" s="251" t="s">
        <v>118</v>
      </c>
      <c r="D178" s="322" t="s">
        <v>118</v>
      </c>
      <c r="E178" s="322" t="s">
        <v>118</v>
      </c>
      <c r="F178" s="229" t="s">
        <v>118</v>
      </c>
      <c r="G178" s="229" t="s">
        <v>118</v>
      </c>
      <c r="H178" s="268">
        <f aca="true" t="shared" si="35" ref="H178:P178">H177</f>
        <v>625</v>
      </c>
      <c r="I178" s="268">
        <f t="shared" si="35"/>
        <v>625</v>
      </c>
      <c r="J178" s="268">
        <f t="shared" si="35"/>
        <v>332.6</v>
      </c>
      <c r="K178" s="251">
        <f t="shared" si="35"/>
        <v>18</v>
      </c>
      <c r="L178" s="268">
        <f t="shared" si="35"/>
        <v>1256473.69</v>
      </c>
      <c r="M178" s="268">
        <f t="shared" si="35"/>
        <v>0</v>
      </c>
      <c r="N178" s="268">
        <f t="shared" si="35"/>
        <v>0</v>
      </c>
      <c r="O178" s="268">
        <f t="shared" si="35"/>
        <v>0</v>
      </c>
      <c r="P178" s="268">
        <f t="shared" si="35"/>
        <v>1256473.69</v>
      </c>
      <c r="Q178" s="319" t="s">
        <v>118</v>
      </c>
      <c r="R178" s="319" t="s">
        <v>118</v>
      </c>
      <c r="S178" s="29">
        <f>L178-'раздел 2'!C175</f>
        <v>0</v>
      </c>
      <c r="T178" s="106">
        <f t="shared" si="28"/>
        <v>0</v>
      </c>
    </row>
    <row r="179" spans="1:20" ht="15" customHeight="1">
      <c r="A179" s="424" t="s">
        <v>24</v>
      </c>
      <c r="B179" s="425"/>
      <c r="C179" s="73" t="s">
        <v>118</v>
      </c>
      <c r="D179" s="182" t="s">
        <v>118</v>
      </c>
      <c r="E179" s="182" t="s">
        <v>118</v>
      </c>
      <c r="F179" s="15" t="s">
        <v>118</v>
      </c>
      <c r="G179" s="15" t="s">
        <v>118</v>
      </c>
      <c r="H179" s="327">
        <f aca="true" t="shared" si="36" ref="H179:P179">H135+H142+H148+H175+H178</f>
        <v>32207.364999999998</v>
      </c>
      <c r="I179" s="350">
        <f t="shared" si="36"/>
        <v>29269.620000000003</v>
      </c>
      <c r="J179" s="350">
        <f t="shared" si="36"/>
        <v>21801.739999999998</v>
      </c>
      <c r="K179" s="352">
        <f t="shared" si="36"/>
        <v>1486</v>
      </c>
      <c r="L179" s="327">
        <f t="shared" si="36"/>
        <v>33865623.116</v>
      </c>
      <c r="M179" s="350">
        <f t="shared" si="36"/>
        <v>0</v>
      </c>
      <c r="N179" s="350">
        <f t="shared" si="36"/>
        <v>0</v>
      </c>
      <c r="O179" s="350">
        <f t="shared" si="36"/>
        <v>0</v>
      </c>
      <c r="P179" s="350">
        <f t="shared" si="36"/>
        <v>33865623.116</v>
      </c>
      <c r="Q179" s="319" t="s">
        <v>118</v>
      </c>
      <c r="R179" s="319" t="s">
        <v>118</v>
      </c>
      <c r="S179" s="29">
        <f>L179-'раздел 2'!C176</f>
        <v>0</v>
      </c>
      <c r="T179" s="106">
        <f t="shared" si="28"/>
        <v>0</v>
      </c>
    </row>
    <row r="180" spans="1:20" ht="15" customHeight="1">
      <c r="A180" s="457" t="s">
        <v>66</v>
      </c>
      <c r="B180" s="458"/>
      <c r="C180" s="458"/>
      <c r="D180" s="458"/>
      <c r="E180" s="458"/>
      <c r="F180" s="458"/>
      <c r="G180" s="458"/>
      <c r="H180" s="458"/>
      <c r="I180" s="458"/>
      <c r="J180" s="458"/>
      <c r="K180" s="458"/>
      <c r="L180" s="458"/>
      <c r="M180" s="458"/>
      <c r="N180" s="458"/>
      <c r="O180" s="458"/>
      <c r="P180" s="458"/>
      <c r="Q180" s="458"/>
      <c r="R180" s="459"/>
      <c r="S180" s="29">
        <f>L180-'раздел 2'!C177</f>
        <v>0</v>
      </c>
      <c r="T180" s="106">
        <f t="shared" si="28"/>
        <v>0</v>
      </c>
    </row>
    <row r="181" spans="1:24" ht="15" customHeight="1">
      <c r="A181" s="424" t="s">
        <v>591</v>
      </c>
      <c r="B181" s="425"/>
      <c r="C181" s="264"/>
      <c r="D181" s="330"/>
      <c r="E181" s="326"/>
      <c r="F181" s="319"/>
      <c r="G181" s="319"/>
      <c r="H181" s="324"/>
      <c r="I181" s="268"/>
      <c r="J181" s="268"/>
      <c r="K181" s="251"/>
      <c r="L181" s="268"/>
      <c r="M181" s="324"/>
      <c r="N181" s="324"/>
      <c r="O181" s="324"/>
      <c r="P181" s="324"/>
      <c r="Q181" s="227"/>
      <c r="R181" s="326"/>
      <c r="S181" s="29">
        <f>L181-'раздел 2'!C178</f>
        <v>0</v>
      </c>
      <c r="T181" s="106">
        <f t="shared" si="28"/>
        <v>0</v>
      </c>
      <c r="X181" s="106"/>
    </row>
    <row r="182" spans="1:20" ht="15" customHeight="1">
      <c r="A182" s="229">
        <f>A177+1</f>
        <v>124</v>
      </c>
      <c r="B182" s="269" t="s">
        <v>592</v>
      </c>
      <c r="C182" s="228">
        <v>1987</v>
      </c>
      <c r="D182" s="328"/>
      <c r="E182" s="326" t="s">
        <v>119</v>
      </c>
      <c r="F182" s="267">
        <v>9</v>
      </c>
      <c r="G182" s="267">
        <v>5</v>
      </c>
      <c r="H182" s="224">
        <v>10591.9</v>
      </c>
      <c r="I182" s="224">
        <v>10591.9</v>
      </c>
      <c r="J182" s="266">
        <v>10337.3</v>
      </c>
      <c r="K182" s="267">
        <v>590</v>
      </c>
      <c r="L182" s="268">
        <f>'раздел 2'!C179</f>
        <v>5611151.185</v>
      </c>
      <c r="M182" s="324">
        <v>0</v>
      </c>
      <c r="N182" s="324">
        <v>0</v>
      </c>
      <c r="O182" s="324">
        <v>0</v>
      </c>
      <c r="P182" s="324">
        <f>L182</f>
        <v>5611151.185</v>
      </c>
      <c r="Q182" s="32">
        <v>43830</v>
      </c>
      <c r="R182" s="326" t="s">
        <v>121</v>
      </c>
      <c r="S182" s="29">
        <f>L182-'раздел 2'!C179</f>
        <v>0</v>
      </c>
      <c r="T182" s="106">
        <f t="shared" si="28"/>
        <v>0</v>
      </c>
    </row>
    <row r="183" spans="1:20" ht="15" customHeight="1">
      <c r="A183" s="229">
        <f aca="true" t="shared" si="37" ref="A183:A189">A182+1</f>
        <v>125</v>
      </c>
      <c r="B183" s="269" t="s">
        <v>593</v>
      </c>
      <c r="C183" s="228">
        <v>1988</v>
      </c>
      <c r="D183" s="328"/>
      <c r="E183" s="326" t="s">
        <v>119</v>
      </c>
      <c r="F183" s="267">
        <v>9</v>
      </c>
      <c r="G183" s="267">
        <v>8</v>
      </c>
      <c r="H183" s="223">
        <v>15552</v>
      </c>
      <c r="I183" s="223">
        <v>15552</v>
      </c>
      <c r="J183" s="266">
        <v>13920</v>
      </c>
      <c r="K183" s="267">
        <v>743</v>
      </c>
      <c r="L183" s="268">
        <f>'раздел 2'!C180</f>
        <v>10276885.9325</v>
      </c>
      <c r="M183" s="324">
        <v>0</v>
      </c>
      <c r="N183" s="324">
        <v>0</v>
      </c>
      <c r="O183" s="324">
        <v>0</v>
      </c>
      <c r="P183" s="324">
        <f>L183</f>
        <v>10276885.9325</v>
      </c>
      <c r="Q183" s="32">
        <v>43830</v>
      </c>
      <c r="R183" s="326" t="s">
        <v>121</v>
      </c>
      <c r="S183" s="29">
        <f>L183-'раздел 2'!C180</f>
        <v>0</v>
      </c>
      <c r="T183" s="106">
        <f t="shared" si="28"/>
        <v>0</v>
      </c>
    </row>
    <row r="184" spans="1:20" ht="15" customHeight="1">
      <c r="A184" s="229">
        <f t="shared" si="37"/>
        <v>126</v>
      </c>
      <c r="B184" s="269" t="s">
        <v>594</v>
      </c>
      <c r="C184" s="328">
        <v>1989</v>
      </c>
      <c r="D184" s="328"/>
      <c r="E184" s="326" t="s">
        <v>119</v>
      </c>
      <c r="F184" s="267">
        <v>9</v>
      </c>
      <c r="G184" s="267">
        <v>3</v>
      </c>
      <c r="H184" s="266">
        <v>6280.5</v>
      </c>
      <c r="I184" s="266">
        <v>6280.5</v>
      </c>
      <c r="J184" s="266">
        <v>5652.8</v>
      </c>
      <c r="K184" s="267">
        <v>317</v>
      </c>
      <c r="L184" s="268">
        <f>'раздел 2'!C181</f>
        <v>3710411.4165</v>
      </c>
      <c r="M184" s="324">
        <v>0</v>
      </c>
      <c r="N184" s="324">
        <v>0</v>
      </c>
      <c r="O184" s="324">
        <v>0</v>
      </c>
      <c r="P184" s="324">
        <f aca="true" t="shared" si="38" ref="P184:P189">L184</f>
        <v>3710411.4165</v>
      </c>
      <c r="Q184" s="32">
        <v>43830</v>
      </c>
      <c r="R184" s="326" t="s">
        <v>121</v>
      </c>
      <c r="S184" s="29">
        <f>L184-'раздел 2'!C181</f>
        <v>0</v>
      </c>
      <c r="T184" s="106">
        <f t="shared" si="28"/>
        <v>0</v>
      </c>
    </row>
    <row r="185" spans="1:20" ht="15" customHeight="1">
      <c r="A185" s="229">
        <f t="shared" si="37"/>
        <v>127</v>
      </c>
      <c r="B185" s="269" t="s">
        <v>595</v>
      </c>
      <c r="C185" s="228">
        <v>1988</v>
      </c>
      <c r="D185" s="328"/>
      <c r="E185" s="326" t="s">
        <v>119</v>
      </c>
      <c r="F185" s="267">
        <v>9</v>
      </c>
      <c r="G185" s="267">
        <v>2</v>
      </c>
      <c r="H185" s="266">
        <v>4770.3</v>
      </c>
      <c r="I185" s="266">
        <v>4770.3</v>
      </c>
      <c r="J185" s="266">
        <v>4074.2</v>
      </c>
      <c r="K185" s="267">
        <v>159</v>
      </c>
      <c r="L185" s="268">
        <f>'раздел 2'!C182</f>
        <v>2445688.831</v>
      </c>
      <c r="M185" s="324">
        <v>0</v>
      </c>
      <c r="N185" s="324">
        <v>0</v>
      </c>
      <c r="O185" s="324">
        <v>0</v>
      </c>
      <c r="P185" s="324">
        <f t="shared" si="38"/>
        <v>2445688.831</v>
      </c>
      <c r="Q185" s="32">
        <v>43830</v>
      </c>
      <c r="R185" s="326" t="s">
        <v>121</v>
      </c>
      <c r="S185" s="29">
        <f>L185-'раздел 2'!C182</f>
        <v>0</v>
      </c>
      <c r="T185" s="106">
        <f t="shared" si="28"/>
        <v>0</v>
      </c>
    </row>
    <row r="186" spans="1:20" ht="15" customHeight="1">
      <c r="A186" s="229">
        <f t="shared" si="37"/>
        <v>128</v>
      </c>
      <c r="B186" s="269" t="s">
        <v>596</v>
      </c>
      <c r="C186" s="228">
        <v>1988</v>
      </c>
      <c r="D186" s="328"/>
      <c r="E186" s="326" t="s">
        <v>119</v>
      </c>
      <c r="F186" s="267">
        <v>9</v>
      </c>
      <c r="G186" s="267">
        <v>2</v>
      </c>
      <c r="H186" s="266">
        <v>4770.3</v>
      </c>
      <c r="I186" s="266">
        <v>4770.3</v>
      </c>
      <c r="J186" s="266">
        <v>4023.2</v>
      </c>
      <c r="K186" s="267">
        <v>159</v>
      </c>
      <c r="L186" s="268">
        <f>'раздел 2'!C183</f>
        <v>2445688.831</v>
      </c>
      <c r="M186" s="324">
        <v>0</v>
      </c>
      <c r="N186" s="324">
        <v>0</v>
      </c>
      <c r="O186" s="324">
        <v>0</v>
      </c>
      <c r="P186" s="324">
        <f t="shared" si="38"/>
        <v>2445688.831</v>
      </c>
      <c r="Q186" s="32">
        <v>43830</v>
      </c>
      <c r="R186" s="326" t="s">
        <v>121</v>
      </c>
      <c r="S186" s="29">
        <f>L186-'раздел 2'!C183</f>
        <v>0</v>
      </c>
      <c r="T186" s="106">
        <f t="shared" si="28"/>
        <v>0</v>
      </c>
    </row>
    <row r="187" spans="1:20" ht="15" customHeight="1">
      <c r="A187" s="229">
        <f t="shared" si="37"/>
        <v>129</v>
      </c>
      <c r="B187" s="269" t="s">
        <v>597</v>
      </c>
      <c r="C187" s="228">
        <v>1988</v>
      </c>
      <c r="D187" s="328"/>
      <c r="E187" s="326" t="s">
        <v>117</v>
      </c>
      <c r="F187" s="267">
        <v>9</v>
      </c>
      <c r="G187" s="267">
        <v>1</v>
      </c>
      <c r="H187" s="266">
        <v>2221</v>
      </c>
      <c r="I187" s="266">
        <v>2221</v>
      </c>
      <c r="J187" s="266">
        <v>1941.4</v>
      </c>
      <c r="K187" s="267">
        <v>88</v>
      </c>
      <c r="L187" s="268">
        <f>'раздел 2'!C184</f>
        <v>1639348.207</v>
      </c>
      <c r="M187" s="324">
        <v>0</v>
      </c>
      <c r="N187" s="324">
        <v>0</v>
      </c>
      <c r="O187" s="324">
        <v>0</v>
      </c>
      <c r="P187" s="324">
        <f t="shared" si="38"/>
        <v>1639348.207</v>
      </c>
      <c r="Q187" s="32">
        <v>43830</v>
      </c>
      <c r="R187" s="326" t="s">
        <v>121</v>
      </c>
      <c r="S187" s="29">
        <f>L187-'раздел 2'!C184</f>
        <v>0</v>
      </c>
      <c r="T187" s="106">
        <f t="shared" si="28"/>
        <v>0</v>
      </c>
    </row>
    <row r="188" spans="1:20" ht="15" customHeight="1">
      <c r="A188" s="229">
        <f t="shared" si="37"/>
        <v>130</v>
      </c>
      <c r="B188" s="175" t="s">
        <v>598</v>
      </c>
      <c r="C188" s="328">
        <v>1990</v>
      </c>
      <c r="D188" s="328"/>
      <c r="E188" s="326" t="s">
        <v>117</v>
      </c>
      <c r="F188" s="267">
        <v>16</v>
      </c>
      <c r="G188" s="267">
        <v>1</v>
      </c>
      <c r="H188" s="266">
        <v>6603.9</v>
      </c>
      <c r="I188" s="266">
        <v>6603.9</v>
      </c>
      <c r="J188" s="266">
        <v>5597.3</v>
      </c>
      <c r="K188" s="267">
        <v>249</v>
      </c>
      <c r="L188" s="268">
        <f>'раздел 2'!C185</f>
        <v>3359317.9805</v>
      </c>
      <c r="M188" s="324">
        <v>0</v>
      </c>
      <c r="N188" s="324">
        <v>0</v>
      </c>
      <c r="O188" s="324">
        <v>0</v>
      </c>
      <c r="P188" s="324">
        <f t="shared" si="38"/>
        <v>3359317.9805</v>
      </c>
      <c r="Q188" s="32">
        <v>43830</v>
      </c>
      <c r="R188" s="326" t="s">
        <v>121</v>
      </c>
      <c r="S188" s="29">
        <f>L188-'раздел 2'!C185</f>
        <v>0</v>
      </c>
      <c r="T188" s="106">
        <f t="shared" si="28"/>
        <v>0</v>
      </c>
    </row>
    <row r="189" spans="1:20" ht="15" customHeight="1">
      <c r="A189" s="229">
        <f t="shared" si="37"/>
        <v>131</v>
      </c>
      <c r="B189" s="175" t="s">
        <v>599</v>
      </c>
      <c r="C189" s="328">
        <v>1993</v>
      </c>
      <c r="D189" s="328"/>
      <c r="E189" s="326" t="s">
        <v>119</v>
      </c>
      <c r="F189" s="267">
        <v>9</v>
      </c>
      <c r="G189" s="267">
        <v>3</v>
      </c>
      <c r="H189" s="266">
        <v>7161.3</v>
      </c>
      <c r="I189" s="266">
        <v>7161.3</v>
      </c>
      <c r="J189" s="266">
        <v>6186.7</v>
      </c>
      <c r="K189" s="267">
        <v>274</v>
      </c>
      <c r="L189" s="268">
        <f>'раздел 2'!C186</f>
        <v>3897003.344</v>
      </c>
      <c r="M189" s="324">
        <v>0</v>
      </c>
      <c r="N189" s="324">
        <v>0</v>
      </c>
      <c r="O189" s="324">
        <v>0</v>
      </c>
      <c r="P189" s="324">
        <f t="shared" si="38"/>
        <v>3897003.344</v>
      </c>
      <c r="Q189" s="32">
        <v>43830</v>
      </c>
      <c r="R189" s="326" t="s">
        <v>121</v>
      </c>
      <c r="S189" s="29">
        <f>L189-'раздел 2'!C186</f>
        <v>0</v>
      </c>
      <c r="T189" s="106">
        <f t="shared" si="28"/>
        <v>0</v>
      </c>
    </row>
    <row r="190" spans="1:20" ht="15" customHeight="1">
      <c r="A190" s="441" t="s">
        <v>15</v>
      </c>
      <c r="B190" s="441"/>
      <c r="C190" s="251" t="s">
        <v>118</v>
      </c>
      <c r="D190" s="322" t="s">
        <v>118</v>
      </c>
      <c r="E190" s="322" t="s">
        <v>118</v>
      </c>
      <c r="F190" s="229" t="s">
        <v>118</v>
      </c>
      <c r="G190" s="229" t="s">
        <v>118</v>
      </c>
      <c r="H190" s="268">
        <f aca="true" t="shared" si="39" ref="H190:P190">SUM(H182:H189)</f>
        <v>57951.20000000001</v>
      </c>
      <c r="I190" s="268">
        <f t="shared" si="39"/>
        <v>57951.20000000001</v>
      </c>
      <c r="J190" s="268">
        <f t="shared" si="39"/>
        <v>51732.899999999994</v>
      </c>
      <c r="K190" s="251">
        <f t="shared" si="39"/>
        <v>2579</v>
      </c>
      <c r="L190" s="268">
        <f t="shared" si="39"/>
        <v>33385495.7275</v>
      </c>
      <c r="M190" s="268">
        <f t="shared" si="39"/>
        <v>0</v>
      </c>
      <c r="N190" s="268">
        <f t="shared" si="39"/>
        <v>0</v>
      </c>
      <c r="O190" s="268">
        <f t="shared" si="39"/>
        <v>0</v>
      </c>
      <c r="P190" s="268">
        <f t="shared" si="39"/>
        <v>33385495.7275</v>
      </c>
      <c r="Q190" s="319" t="s">
        <v>118</v>
      </c>
      <c r="R190" s="319" t="s">
        <v>118</v>
      </c>
      <c r="S190" s="29">
        <f>L190-'раздел 2'!C187</f>
        <v>0</v>
      </c>
      <c r="T190" s="106">
        <f t="shared" si="28"/>
        <v>0</v>
      </c>
    </row>
    <row r="191" spans="1:20" ht="15" customHeight="1">
      <c r="A191" s="424" t="s">
        <v>601</v>
      </c>
      <c r="B191" s="425"/>
      <c r="C191" s="43"/>
      <c r="D191" s="322"/>
      <c r="E191" s="326"/>
      <c r="F191" s="229"/>
      <c r="G191" s="229"/>
      <c r="H191" s="268"/>
      <c r="I191" s="268"/>
      <c r="J191" s="268"/>
      <c r="K191" s="251"/>
      <c r="L191" s="268"/>
      <c r="M191" s="268"/>
      <c r="N191" s="268"/>
      <c r="O191" s="268"/>
      <c r="P191" s="268"/>
      <c r="Q191" s="319"/>
      <c r="R191" s="319"/>
      <c r="S191" s="29">
        <f>L191-'раздел 2'!C188</f>
        <v>0</v>
      </c>
      <c r="T191" s="106">
        <f t="shared" si="28"/>
        <v>0</v>
      </c>
    </row>
    <row r="192" spans="1:20" ht="15" customHeight="1">
      <c r="A192" s="229">
        <f>A189+1</f>
        <v>132</v>
      </c>
      <c r="B192" s="231" t="s">
        <v>602</v>
      </c>
      <c r="C192" s="111">
        <v>1969</v>
      </c>
      <c r="D192" s="112"/>
      <c r="E192" s="112" t="s">
        <v>119</v>
      </c>
      <c r="F192" s="42">
        <v>5</v>
      </c>
      <c r="G192" s="42">
        <v>4</v>
      </c>
      <c r="H192" s="353">
        <v>5579.76</v>
      </c>
      <c r="I192" s="353">
        <v>4401.76</v>
      </c>
      <c r="J192" s="353">
        <v>4181.79</v>
      </c>
      <c r="K192" s="111">
        <v>148</v>
      </c>
      <c r="L192" s="268">
        <f>'раздел 2'!C189</f>
        <v>640012.3025</v>
      </c>
      <c r="M192" s="324">
        <v>0</v>
      </c>
      <c r="N192" s="324">
        <v>0</v>
      </c>
      <c r="O192" s="324">
        <v>0</v>
      </c>
      <c r="P192" s="324">
        <f>L192</f>
        <v>640012.3025</v>
      </c>
      <c r="Q192" s="32">
        <v>43830</v>
      </c>
      <c r="R192" s="326" t="s">
        <v>121</v>
      </c>
      <c r="S192" s="29">
        <f>L192-'раздел 2'!C189</f>
        <v>0</v>
      </c>
      <c r="T192" s="106">
        <f t="shared" si="28"/>
        <v>0</v>
      </c>
    </row>
    <row r="193" spans="1:20" ht="15" customHeight="1">
      <c r="A193" s="229">
        <f>A192+1</f>
        <v>133</v>
      </c>
      <c r="B193" s="231" t="s">
        <v>603</v>
      </c>
      <c r="C193" s="322">
        <v>1961</v>
      </c>
      <c r="D193" s="322"/>
      <c r="E193" s="326" t="s">
        <v>117</v>
      </c>
      <c r="F193" s="322">
        <v>2</v>
      </c>
      <c r="G193" s="322">
        <v>1</v>
      </c>
      <c r="H193" s="266">
        <v>501</v>
      </c>
      <c r="I193" s="268">
        <v>366.2</v>
      </c>
      <c r="J193" s="268">
        <v>366.2</v>
      </c>
      <c r="K193" s="322">
        <v>15</v>
      </c>
      <c r="L193" s="268">
        <f>'раздел 2'!C190</f>
        <v>550957.5325</v>
      </c>
      <c r="M193" s="324">
        <v>0</v>
      </c>
      <c r="N193" s="324">
        <v>0</v>
      </c>
      <c r="O193" s="324">
        <v>0</v>
      </c>
      <c r="P193" s="324">
        <f>L193</f>
        <v>550957.5325</v>
      </c>
      <c r="Q193" s="32">
        <v>43830</v>
      </c>
      <c r="R193" s="326" t="s">
        <v>121</v>
      </c>
      <c r="S193" s="29">
        <f>L193-'раздел 2'!C190</f>
        <v>0</v>
      </c>
      <c r="T193" s="106">
        <f t="shared" si="28"/>
        <v>0</v>
      </c>
    </row>
    <row r="194" spans="1:20" ht="15" customHeight="1">
      <c r="A194" s="229">
        <f>A193+1</f>
        <v>134</v>
      </c>
      <c r="B194" s="231" t="s">
        <v>604</v>
      </c>
      <c r="C194" s="251">
        <v>1971</v>
      </c>
      <c r="D194" s="229"/>
      <c r="E194" s="319" t="s">
        <v>117</v>
      </c>
      <c r="F194" s="229">
        <v>2</v>
      </c>
      <c r="G194" s="229">
        <v>2</v>
      </c>
      <c r="H194" s="347">
        <v>537.41</v>
      </c>
      <c r="I194" s="268">
        <v>479.61</v>
      </c>
      <c r="J194" s="268">
        <v>329.51</v>
      </c>
      <c r="K194" s="251">
        <v>22</v>
      </c>
      <c r="L194" s="268">
        <f>'раздел 2'!C191</f>
        <v>662514.6325</v>
      </c>
      <c r="M194" s="324">
        <v>0</v>
      </c>
      <c r="N194" s="324">
        <v>0</v>
      </c>
      <c r="O194" s="324">
        <v>0</v>
      </c>
      <c r="P194" s="324">
        <f>L194</f>
        <v>662514.6325</v>
      </c>
      <c r="Q194" s="32">
        <v>43830</v>
      </c>
      <c r="R194" s="326" t="s">
        <v>121</v>
      </c>
      <c r="S194" s="29">
        <f>L194-'раздел 2'!C191</f>
        <v>0</v>
      </c>
      <c r="T194" s="106">
        <f t="shared" si="28"/>
        <v>0</v>
      </c>
    </row>
    <row r="195" spans="1:20" ht="15" customHeight="1">
      <c r="A195" s="229">
        <f>A194+1</f>
        <v>135</v>
      </c>
      <c r="B195" s="231" t="s">
        <v>605</v>
      </c>
      <c r="C195" s="322">
        <v>1960</v>
      </c>
      <c r="D195" s="322"/>
      <c r="E195" s="326" t="s">
        <v>117</v>
      </c>
      <c r="F195" s="322">
        <v>2</v>
      </c>
      <c r="G195" s="322">
        <v>2</v>
      </c>
      <c r="H195" s="268">
        <v>737.8</v>
      </c>
      <c r="I195" s="268">
        <v>658</v>
      </c>
      <c r="J195" s="268">
        <v>626.5</v>
      </c>
      <c r="K195" s="322">
        <v>35</v>
      </c>
      <c r="L195" s="268">
        <f>'раздел 2'!C192</f>
        <v>644836.8325</v>
      </c>
      <c r="M195" s="324">
        <v>0</v>
      </c>
      <c r="N195" s="324">
        <v>0</v>
      </c>
      <c r="O195" s="324">
        <v>0</v>
      </c>
      <c r="P195" s="324">
        <f>L195</f>
        <v>644836.8325</v>
      </c>
      <c r="Q195" s="32">
        <v>43830</v>
      </c>
      <c r="R195" s="326" t="s">
        <v>121</v>
      </c>
      <c r="S195" s="29">
        <f>L195-'раздел 2'!C192</f>
        <v>0</v>
      </c>
      <c r="T195" s="106">
        <f t="shared" si="28"/>
        <v>0</v>
      </c>
    </row>
    <row r="196" spans="1:20" ht="15" customHeight="1">
      <c r="A196" s="441" t="s">
        <v>15</v>
      </c>
      <c r="B196" s="441"/>
      <c r="C196" s="251" t="s">
        <v>118</v>
      </c>
      <c r="D196" s="322" t="s">
        <v>118</v>
      </c>
      <c r="E196" s="322" t="s">
        <v>118</v>
      </c>
      <c r="F196" s="229" t="s">
        <v>118</v>
      </c>
      <c r="G196" s="229" t="s">
        <v>118</v>
      </c>
      <c r="H196" s="268">
        <f aca="true" t="shared" si="40" ref="H196:P196">SUM(H192:H195)</f>
        <v>7355.97</v>
      </c>
      <c r="I196" s="268">
        <f t="shared" si="40"/>
        <v>5905.57</v>
      </c>
      <c r="J196" s="268">
        <f t="shared" si="40"/>
        <v>5504</v>
      </c>
      <c r="K196" s="240">
        <f t="shared" si="40"/>
        <v>220</v>
      </c>
      <c r="L196" s="268">
        <f t="shared" si="40"/>
        <v>2498321.3</v>
      </c>
      <c r="M196" s="268">
        <f t="shared" si="40"/>
        <v>0</v>
      </c>
      <c r="N196" s="268">
        <f t="shared" si="40"/>
        <v>0</v>
      </c>
      <c r="O196" s="268">
        <f t="shared" si="40"/>
        <v>0</v>
      </c>
      <c r="P196" s="268">
        <f t="shared" si="40"/>
        <v>2498321.3</v>
      </c>
      <c r="Q196" s="32">
        <v>43830</v>
      </c>
      <c r="R196" s="326" t="s">
        <v>121</v>
      </c>
      <c r="S196" s="29">
        <f>L196-'раздел 2'!C193</f>
        <v>0</v>
      </c>
      <c r="T196" s="106">
        <f t="shared" si="28"/>
        <v>0</v>
      </c>
    </row>
    <row r="197" spans="1:20" ht="15" customHeight="1">
      <c r="A197" s="428" t="s">
        <v>169</v>
      </c>
      <c r="B197" s="428"/>
      <c r="C197" s="43"/>
      <c r="D197" s="322"/>
      <c r="E197" s="326"/>
      <c r="F197" s="229"/>
      <c r="G197" s="229"/>
      <c r="H197" s="268"/>
      <c r="I197" s="268"/>
      <c r="J197" s="268"/>
      <c r="K197" s="43"/>
      <c r="L197" s="268"/>
      <c r="M197" s="324"/>
      <c r="N197" s="324"/>
      <c r="O197" s="324"/>
      <c r="P197" s="324"/>
      <c r="Q197" s="227"/>
      <c r="R197" s="326"/>
      <c r="S197" s="29">
        <f>L197-'раздел 2'!C194</f>
        <v>0</v>
      </c>
      <c r="T197" s="106">
        <f t="shared" si="28"/>
        <v>0</v>
      </c>
    </row>
    <row r="198" spans="1:20" ht="25.5">
      <c r="A198" s="229">
        <f>A195+1</f>
        <v>136</v>
      </c>
      <c r="B198" s="257" t="s">
        <v>171</v>
      </c>
      <c r="C198" s="114">
        <v>1977</v>
      </c>
      <c r="D198" s="330"/>
      <c r="E198" s="129" t="s">
        <v>409</v>
      </c>
      <c r="F198" s="94">
        <v>5</v>
      </c>
      <c r="G198" s="94">
        <v>3</v>
      </c>
      <c r="H198" s="357">
        <v>3114.4</v>
      </c>
      <c r="I198" s="131">
        <v>2878</v>
      </c>
      <c r="J198" s="131">
        <v>2674.7</v>
      </c>
      <c r="K198" s="128">
        <v>60</v>
      </c>
      <c r="L198" s="268">
        <f>'раздел 2'!C195</f>
        <v>3531830.39</v>
      </c>
      <c r="M198" s="324">
        <v>0</v>
      </c>
      <c r="N198" s="324">
        <v>0</v>
      </c>
      <c r="O198" s="324">
        <v>0</v>
      </c>
      <c r="P198" s="324">
        <f>L198</f>
        <v>3531830.39</v>
      </c>
      <c r="Q198" s="32">
        <v>43830</v>
      </c>
      <c r="R198" s="326" t="s">
        <v>121</v>
      </c>
      <c r="S198" s="29">
        <f>L198-'раздел 2'!C195</f>
        <v>0</v>
      </c>
      <c r="T198" s="106">
        <f t="shared" si="28"/>
        <v>0</v>
      </c>
    </row>
    <row r="199" spans="1:20" ht="25.5">
      <c r="A199" s="229">
        <f>A198+1</f>
        <v>137</v>
      </c>
      <c r="B199" s="257" t="s">
        <v>172</v>
      </c>
      <c r="C199" s="114">
        <v>1977</v>
      </c>
      <c r="D199" s="326"/>
      <c r="E199" s="129" t="s">
        <v>409</v>
      </c>
      <c r="F199" s="94">
        <v>5</v>
      </c>
      <c r="G199" s="94">
        <v>4</v>
      </c>
      <c r="H199" s="357">
        <v>4364.9</v>
      </c>
      <c r="I199" s="131">
        <v>3747.3</v>
      </c>
      <c r="J199" s="131">
        <v>3479.2</v>
      </c>
      <c r="K199" s="128">
        <v>85</v>
      </c>
      <c r="L199" s="268">
        <f>'раздел 2'!C196</f>
        <v>13110914.379999999</v>
      </c>
      <c r="M199" s="324">
        <v>0</v>
      </c>
      <c r="N199" s="324">
        <v>0</v>
      </c>
      <c r="O199" s="324">
        <v>0</v>
      </c>
      <c r="P199" s="324">
        <f>L199</f>
        <v>13110914.379999999</v>
      </c>
      <c r="Q199" s="32">
        <v>43830</v>
      </c>
      <c r="R199" s="326" t="s">
        <v>121</v>
      </c>
      <c r="S199" s="29">
        <f>L199-'раздел 2'!C196</f>
        <v>0</v>
      </c>
      <c r="T199" s="106">
        <f t="shared" si="28"/>
        <v>0</v>
      </c>
    </row>
    <row r="200" spans="1:20" ht="15" customHeight="1">
      <c r="A200" s="229">
        <f>A199+1</f>
        <v>138</v>
      </c>
      <c r="B200" s="257" t="s">
        <v>606</v>
      </c>
      <c r="C200" s="328">
        <v>1978</v>
      </c>
      <c r="D200" s="322"/>
      <c r="E200" s="326" t="s">
        <v>119</v>
      </c>
      <c r="F200" s="267">
        <v>5</v>
      </c>
      <c r="G200" s="267">
        <v>3</v>
      </c>
      <c r="H200" s="266">
        <v>3115.7</v>
      </c>
      <c r="I200" s="266">
        <v>2874.7</v>
      </c>
      <c r="J200" s="266">
        <v>2444.5</v>
      </c>
      <c r="K200" s="267">
        <v>156</v>
      </c>
      <c r="L200" s="268">
        <f>'раздел 2'!C197</f>
        <v>9551634.6</v>
      </c>
      <c r="M200" s="324">
        <v>0</v>
      </c>
      <c r="N200" s="324">
        <v>0</v>
      </c>
      <c r="O200" s="324">
        <v>0</v>
      </c>
      <c r="P200" s="324">
        <f>L200</f>
        <v>9551634.6</v>
      </c>
      <c r="Q200" s="32">
        <v>43830</v>
      </c>
      <c r="R200" s="326" t="s">
        <v>121</v>
      </c>
      <c r="S200" s="29">
        <f>L200-'раздел 2'!C197</f>
        <v>0</v>
      </c>
      <c r="T200" s="106">
        <f t="shared" si="28"/>
        <v>0</v>
      </c>
    </row>
    <row r="201" spans="1:20" ht="27" customHeight="1">
      <c r="A201" s="229">
        <f>A200+1</f>
        <v>139</v>
      </c>
      <c r="B201" s="257" t="s">
        <v>170</v>
      </c>
      <c r="C201" s="114">
        <v>1977</v>
      </c>
      <c r="D201" s="326"/>
      <c r="E201" s="129" t="s">
        <v>409</v>
      </c>
      <c r="F201" s="94">
        <v>5</v>
      </c>
      <c r="G201" s="94">
        <v>4</v>
      </c>
      <c r="H201" s="357">
        <v>4029.9</v>
      </c>
      <c r="I201" s="131">
        <v>3724.8</v>
      </c>
      <c r="J201" s="131">
        <v>3388.3</v>
      </c>
      <c r="K201" s="128">
        <v>82</v>
      </c>
      <c r="L201" s="268">
        <f>'раздел 2'!C198</f>
        <v>13563834.691999998</v>
      </c>
      <c r="M201" s="324">
        <v>0</v>
      </c>
      <c r="N201" s="324">
        <v>0</v>
      </c>
      <c r="O201" s="324">
        <v>0</v>
      </c>
      <c r="P201" s="324">
        <f>L201</f>
        <v>13563834.691999998</v>
      </c>
      <c r="Q201" s="32">
        <v>43830</v>
      </c>
      <c r="R201" s="326" t="s">
        <v>121</v>
      </c>
      <c r="S201" s="29">
        <f>L201-'раздел 2'!C198</f>
        <v>0</v>
      </c>
      <c r="T201" s="106">
        <f t="shared" si="28"/>
        <v>0</v>
      </c>
    </row>
    <row r="202" spans="1:20" ht="15" customHeight="1">
      <c r="A202" s="229">
        <f>A201+1</f>
        <v>140</v>
      </c>
      <c r="B202" s="206" t="s">
        <v>607</v>
      </c>
      <c r="C202" s="328">
        <v>1936</v>
      </c>
      <c r="D202" s="322"/>
      <c r="E202" s="326" t="s">
        <v>117</v>
      </c>
      <c r="F202" s="267">
        <v>4</v>
      </c>
      <c r="G202" s="267">
        <v>3</v>
      </c>
      <c r="H202" s="266">
        <v>1784.2</v>
      </c>
      <c r="I202" s="266">
        <v>1664.8</v>
      </c>
      <c r="J202" s="266">
        <v>876.7</v>
      </c>
      <c r="K202" s="267">
        <v>79</v>
      </c>
      <c r="L202" s="268">
        <f>'раздел 2'!C199</f>
        <v>5093399.448499999</v>
      </c>
      <c r="M202" s="324">
        <v>0</v>
      </c>
      <c r="N202" s="324">
        <v>0</v>
      </c>
      <c r="O202" s="324">
        <v>0</v>
      </c>
      <c r="P202" s="324">
        <f>L202</f>
        <v>5093399.448499999</v>
      </c>
      <c r="Q202" s="32">
        <v>43830</v>
      </c>
      <c r="R202" s="326" t="s">
        <v>121</v>
      </c>
      <c r="S202" s="29">
        <f>L202-'раздел 2'!C199</f>
        <v>0</v>
      </c>
      <c r="T202" s="106">
        <f t="shared" si="28"/>
        <v>0</v>
      </c>
    </row>
    <row r="203" spans="1:20" ht="15" customHeight="1">
      <c r="A203" s="441" t="s">
        <v>15</v>
      </c>
      <c r="B203" s="441"/>
      <c r="C203" s="251" t="s">
        <v>118</v>
      </c>
      <c r="D203" s="322" t="s">
        <v>118</v>
      </c>
      <c r="E203" s="322" t="s">
        <v>118</v>
      </c>
      <c r="F203" s="229" t="s">
        <v>118</v>
      </c>
      <c r="G203" s="229" t="s">
        <v>118</v>
      </c>
      <c r="H203" s="347">
        <f aca="true" t="shared" si="41" ref="H203:P203">SUM(H198:H202)</f>
        <v>16409.1</v>
      </c>
      <c r="I203" s="347">
        <f t="shared" si="41"/>
        <v>14889.599999999999</v>
      </c>
      <c r="J203" s="347">
        <f t="shared" si="41"/>
        <v>12863.400000000001</v>
      </c>
      <c r="K203" s="264">
        <f t="shared" si="41"/>
        <v>462</v>
      </c>
      <c r="L203" s="324">
        <f t="shared" si="41"/>
        <v>44851613.51049999</v>
      </c>
      <c r="M203" s="346">
        <f t="shared" si="41"/>
        <v>0</v>
      </c>
      <c r="N203" s="346">
        <f t="shared" si="41"/>
        <v>0</v>
      </c>
      <c r="O203" s="346">
        <f t="shared" si="41"/>
        <v>0</v>
      </c>
      <c r="P203" s="324">
        <f t="shared" si="41"/>
        <v>44851613.51049999</v>
      </c>
      <c r="Q203" s="319" t="s">
        <v>118</v>
      </c>
      <c r="R203" s="319" t="s">
        <v>118</v>
      </c>
      <c r="S203" s="29">
        <f>L203-'раздел 2'!C200</f>
        <v>0</v>
      </c>
      <c r="T203" s="106">
        <f t="shared" si="28"/>
        <v>0</v>
      </c>
    </row>
    <row r="204" spans="1:20" ht="15" customHeight="1">
      <c r="A204" s="428" t="s">
        <v>67</v>
      </c>
      <c r="B204" s="428"/>
      <c r="C204" s="264"/>
      <c r="D204" s="330"/>
      <c r="E204" s="330"/>
      <c r="F204" s="319"/>
      <c r="G204" s="319"/>
      <c r="H204" s="324"/>
      <c r="I204" s="324"/>
      <c r="J204" s="324"/>
      <c r="K204" s="264"/>
      <c r="L204" s="324"/>
      <c r="M204" s="324"/>
      <c r="N204" s="324"/>
      <c r="O204" s="324"/>
      <c r="P204" s="324"/>
      <c r="Q204" s="227"/>
      <c r="R204" s="227"/>
      <c r="S204" s="29">
        <f>L204-'раздел 2'!C201</f>
        <v>0</v>
      </c>
      <c r="T204" s="106">
        <f aca="true" t="shared" si="42" ref="T204:T265">L204-P204</f>
        <v>0</v>
      </c>
    </row>
    <row r="205" spans="1:20" ht="15" customHeight="1">
      <c r="A205" s="229">
        <f>A202+1</f>
        <v>141</v>
      </c>
      <c r="B205" s="255" t="s">
        <v>410</v>
      </c>
      <c r="C205" s="82">
        <v>1979</v>
      </c>
      <c r="D205" s="40"/>
      <c r="E205" s="40" t="s">
        <v>119</v>
      </c>
      <c r="F205" s="92">
        <v>5</v>
      </c>
      <c r="G205" s="92">
        <v>4</v>
      </c>
      <c r="H205" s="38">
        <v>2997.9</v>
      </c>
      <c r="I205" s="38">
        <v>2701.9</v>
      </c>
      <c r="J205" s="38">
        <v>2210.9</v>
      </c>
      <c r="K205" s="82">
        <v>89</v>
      </c>
      <c r="L205" s="268">
        <f>'раздел 2'!C202</f>
        <v>4295297.65</v>
      </c>
      <c r="M205" s="324">
        <v>0</v>
      </c>
      <c r="N205" s="268">
        <f>SUM(N203:N204)</f>
        <v>0</v>
      </c>
      <c r="O205" s="268">
        <f aca="true" t="shared" si="43" ref="O205:O212">SUM(O204:O204)</f>
        <v>0</v>
      </c>
      <c r="P205" s="324">
        <f aca="true" t="shared" si="44" ref="P205:P212">L205</f>
        <v>4295297.65</v>
      </c>
      <c r="Q205" s="32">
        <v>43830</v>
      </c>
      <c r="R205" s="326" t="s">
        <v>121</v>
      </c>
      <c r="S205" s="29">
        <f>L205-'раздел 2'!C202</f>
        <v>0</v>
      </c>
      <c r="T205" s="106">
        <f t="shared" si="42"/>
        <v>0</v>
      </c>
    </row>
    <row r="206" spans="1:20" ht="15" customHeight="1">
      <c r="A206" s="319">
        <f aca="true" t="shared" si="45" ref="A206:A212">A205+1</f>
        <v>142</v>
      </c>
      <c r="B206" s="255" t="s">
        <v>354</v>
      </c>
      <c r="C206" s="82">
        <v>1975</v>
      </c>
      <c r="D206" s="40">
        <v>2014</v>
      </c>
      <c r="E206" s="40" t="s">
        <v>119</v>
      </c>
      <c r="F206" s="92">
        <v>5</v>
      </c>
      <c r="G206" s="92">
        <v>6</v>
      </c>
      <c r="H206" s="38">
        <v>5615.6</v>
      </c>
      <c r="I206" s="38">
        <v>5001.2</v>
      </c>
      <c r="J206" s="38">
        <v>3734.06</v>
      </c>
      <c r="K206" s="82">
        <v>126</v>
      </c>
      <c r="L206" s="268">
        <f>'раздел 2'!C203</f>
        <v>7331562.95</v>
      </c>
      <c r="M206" s="324">
        <v>0</v>
      </c>
      <c r="N206" s="268">
        <f>SUM(N203:N205)</f>
        <v>0</v>
      </c>
      <c r="O206" s="268">
        <f t="shared" si="43"/>
        <v>0</v>
      </c>
      <c r="P206" s="324">
        <f t="shared" si="44"/>
        <v>7331562.95</v>
      </c>
      <c r="Q206" s="32">
        <v>43830</v>
      </c>
      <c r="R206" s="326" t="s">
        <v>121</v>
      </c>
      <c r="S206" s="29">
        <f>L206-'раздел 2'!C203</f>
        <v>0</v>
      </c>
      <c r="T206" s="106">
        <f t="shared" si="42"/>
        <v>0</v>
      </c>
    </row>
    <row r="207" spans="1:20" ht="15" customHeight="1">
      <c r="A207" s="319">
        <f t="shared" si="45"/>
        <v>143</v>
      </c>
      <c r="B207" s="255" t="s">
        <v>355</v>
      </c>
      <c r="C207" s="82">
        <v>1979</v>
      </c>
      <c r="D207" s="40">
        <v>2012</v>
      </c>
      <c r="E207" s="40" t="s">
        <v>119</v>
      </c>
      <c r="F207" s="92">
        <v>5</v>
      </c>
      <c r="G207" s="92">
        <v>8</v>
      </c>
      <c r="H207" s="38">
        <v>6392.8</v>
      </c>
      <c r="I207" s="38">
        <v>5824.8</v>
      </c>
      <c r="J207" s="38">
        <v>4830.3</v>
      </c>
      <c r="K207" s="82">
        <v>238</v>
      </c>
      <c r="L207" s="268">
        <f>'раздел 2'!C204</f>
        <v>8435448</v>
      </c>
      <c r="M207" s="324">
        <v>0</v>
      </c>
      <c r="N207" s="268">
        <f>SUM(N203:N206)</f>
        <v>0</v>
      </c>
      <c r="O207" s="268">
        <f t="shared" si="43"/>
        <v>0</v>
      </c>
      <c r="P207" s="324">
        <f t="shared" si="44"/>
        <v>8435448</v>
      </c>
      <c r="Q207" s="32">
        <v>43830</v>
      </c>
      <c r="R207" s="326" t="s">
        <v>121</v>
      </c>
      <c r="S207" s="29">
        <f>L207-'раздел 2'!C204</f>
        <v>0</v>
      </c>
      <c r="T207" s="106">
        <f t="shared" si="42"/>
        <v>0</v>
      </c>
    </row>
    <row r="208" spans="1:20" ht="15" customHeight="1">
      <c r="A208" s="319">
        <f t="shared" si="45"/>
        <v>144</v>
      </c>
      <c r="B208" s="7" t="s">
        <v>356</v>
      </c>
      <c r="C208" s="82">
        <v>1978</v>
      </c>
      <c r="D208" s="40">
        <v>2013</v>
      </c>
      <c r="E208" s="40" t="s">
        <v>119</v>
      </c>
      <c r="F208" s="92">
        <v>5</v>
      </c>
      <c r="G208" s="92">
        <v>8</v>
      </c>
      <c r="H208" s="38">
        <v>7230.6</v>
      </c>
      <c r="I208" s="38">
        <v>6498.6</v>
      </c>
      <c r="J208" s="38">
        <v>5430.8</v>
      </c>
      <c r="K208" s="82">
        <v>202</v>
      </c>
      <c r="L208" s="268">
        <f>'раздел 2'!C205</f>
        <v>8961261.3455</v>
      </c>
      <c r="M208" s="324">
        <v>0</v>
      </c>
      <c r="N208" s="268">
        <f>SUM(N204:N207)</f>
        <v>0</v>
      </c>
      <c r="O208" s="268">
        <f t="shared" si="43"/>
        <v>0</v>
      </c>
      <c r="P208" s="324">
        <f t="shared" si="44"/>
        <v>8961261.3455</v>
      </c>
      <c r="Q208" s="32">
        <v>43830</v>
      </c>
      <c r="R208" s="326" t="s">
        <v>121</v>
      </c>
      <c r="S208" s="29">
        <f>L208-'раздел 2'!C205</f>
        <v>0</v>
      </c>
      <c r="T208" s="106">
        <f t="shared" si="42"/>
        <v>0</v>
      </c>
    </row>
    <row r="209" spans="1:20" ht="15" customHeight="1">
      <c r="A209" s="319">
        <f t="shared" si="45"/>
        <v>145</v>
      </c>
      <c r="B209" s="7" t="s">
        <v>357</v>
      </c>
      <c r="C209" s="82">
        <v>1963</v>
      </c>
      <c r="D209" s="40"/>
      <c r="E209" s="40" t="s">
        <v>117</v>
      </c>
      <c r="F209" s="92">
        <v>5</v>
      </c>
      <c r="G209" s="92">
        <v>4</v>
      </c>
      <c r="H209" s="38">
        <v>3328.16</v>
      </c>
      <c r="I209" s="38">
        <v>2939.66</v>
      </c>
      <c r="J209" s="38">
        <v>2615.65</v>
      </c>
      <c r="K209" s="82">
        <v>114</v>
      </c>
      <c r="L209" s="268">
        <f>'раздел 2'!C206</f>
        <v>4887474.1365</v>
      </c>
      <c r="M209" s="324">
        <v>0</v>
      </c>
      <c r="N209" s="268">
        <f>SUM(N205:N208)</f>
        <v>0</v>
      </c>
      <c r="O209" s="268">
        <f t="shared" si="43"/>
        <v>0</v>
      </c>
      <c r="P209" s="324">
        <f t="shared" si="44"/>
        <v>4887474.1365</v>
      </c>
      <c r="Q209" s="32">
        <v>43830</v>
      </c>
      <c r="R209" s="326" t="s">
        <v>121</v>
      </c>
      <c r="S209" s="29">
        <f>L209-'раздел 2'!C206</f>
        <v>0</v>
      </c>
      <c r="T209" s="106">
        <f t="shared" si="42"/>
        <v>0</v>
      </c>
    </row>
    <row r="210" spans="1:20" ht="15" customHeight="1">
      <c r="A210" s="319">
        <f t="shared" si="45"/>
        <v>146</v>
      </c>
      <c r="B210" s="7" t="s">
        <v>358</v>
      </c>
      <c r="C210" s="82">
        <v>1968</v>
      </c>
      <c r="D210" s="40">
        <v>2008</v>
      </c>
      <c r="E210" s="40" t="s">
        <v>117</v>
      </c>
      <c r="F210" s="92">
        <v>5</v>
      </c>
      <c r="G210" s="92">
        <v>5</v>
      </c>
      <c r="H210" s="38">
        <v>3774.09</v>
      </c>
      <c r="I210" s="38">
        <v>3466.09</v>
      </c>
      <c r="J210" s="38">
        <v>3311.89</v>
      </c>
      <c r="K210" s="82">
        <v>143</v>
      </c>
      <c r="L210" s="268">
        <f>'раздел 2'!C207</f>
        <v>5551773.2005</v>
      </c>
      <c r="M210" s="324">
        <v>0</v>
      </c>
      <c r="N210" s="268">
        <f>SUM(N206:N209)</f>
        <v>0</v>
      </c>
      <c r="O210" s="268">
        <f t="shared" si="43"/>
        <v>0</v>
      </c>
      <c r="P210" s="324">
        <f t="shared" si="44"/>
        <v>5551773.2005</v>
      </c>
      <c r="Q210" s="32">
        <v>43830</v>
      </c>
      <c r="R210" s="326" t="s">
        <v>121</v>
      </c>
      <c r="S210" s="29">
        <f>L210-'раздел 2'!C207</f>
        <v>0</v>
      </c>
      <c r="T210" s="106">
        <f t="shared" si="42"/>
        <v>0</v>
      </c>
    </row>
    <row r="211" spans="1:20" ht="15" customHeight="1">
      <c r="A211" s="319">
        <f t="shared" si="45"/>
        <v>147</v>
      </c>
      <c r="B211" s="7" t="s">
        <v>359</v>
      </c>
      <c r="C211" s="82">
        <v>1970</v>
      </c>
      <c r="D211" s="40">
        <v>2010</v>
      </c>
      <c r="E211" s="40" t="s">
        <v>117</v>
      </c>
      <c r="F211" s="92">
        <v>5</v>
      </c>
      <c r="G211" s="92">
        <v>4</v>
      </c>
      <c r="H211" s="38">
        <v>3695.3</v>
      </c>
      <c r="I211" s="38">
        <v>3396.01</v>
      </c>
      <c r="J211" s="38">
        <v>2940.1</v>
      </c>
      <c r="K211" s="82">
        <v>131</v>
      </c>
      <c r="L211" s="268">
        <f>'раздел 2'!C208</f>
        <v>5006886.3875</v>
      </c>
      <c r="M211" s="324">
        <v>0</v>
      </c>
      <c r="N211" s="268">
        <f>SUM(N209:N210)</f>
        <v>0</v>
      </c>
      <c r="O211" s="268">
        <f t="shared" si="43"/>
        <v>0</v>
      </c>
      <c r="P211" s="324">
        <f t="shared" si="44"/>
        <v>5006886.3875</v>
      </c>
      <c r="Q211" s="32">
        <v>43830</v>
      </c>
      <c r="R211" s="326" t="s">
        <v>121</v>
      </c>
      <c r="S211" s="29">
        <f>L211-'раздел 2'!C208</f>
        <v>0</v>
      </c>
      <c r="T211" s="106">
        <f t="shared" si="42"/>
        <v>0</v>
      </c>
    </row>
    <row r="212" spans="1:20" ht="15" customHeight="1">
      <c r="A212" s="319">
        <f t="shared" si="45"/>
        <v>148</v>
      </c>
      <c r="B212" s="7" t="s">
        <v>360</v>
      </c>
      <c r="C212" s="82">
        <v>1971</v>
      </c>
      <c r="D212" s="40">
        <v>2009</v>
      </c>
      <c r="E212" s="40" t="s">
        <v>117</v>
      </c>
      <c r="F212" s="92">
        <v>5</v>
      </c>
      <c r="G212" s="92">
        <v>4</v>
      </c>
      <c r="H212" s="38">
        <v>3765.7</v>
      </c>
      <c r="I212" s="38">
        <v>3463.3</v>
      </c>
      <c r="J212" s="38">
        <v>2879.4</v>
      </c>
      <c r="K212" s="82">
        <v>106</v>
      </c>
      <c r="L212" s="268">
        <f>'раздел 2'!C209</f>
        <v>5447893.5</v>
      </c>
      <c r="M212" s="324">
        <v>0</v>
      </c>
      <c r="N212" s="268">
        <f>SUM(N210:N211)</f>
        <v>0</v>
      </c>
      <c r="O212" s="268">
        <f t="shared" si="43"/>
        <v>0</v>
      </c>
      <c r="P212" s="324">
        <f t="shared" si="44"/>
        <v>5447893.5</v>
      </c>
      <c r="Q212" s="32">
        <v>43830</v>
      </c>
      <c r="R212" s="326" t="s">
        <v>121</v>
      </c>
      <c r="S212" s="29">
        <f>L212-'раздел 2'!C209</f>
        <v>0</v>
      </c>
      <c r="T212" s="106">
        <f t="shared" si="42"/>
        <v>0</v>
      </c>
    </row>
    <row r="213" spans="1:20" ht="15" customHeight="1">
      <c r="A213" s="441" t="s">
        <v>15</v>
      </c>
      <c r="B213" s="441"/>
      <c r="C213" s="251" t="s">
        <v>118</v>
      </c>
      <c r="D213" s="322" t="s">
        <v>118</v>
      </c>
      <c r="E213" s="322" t="s">
        <v>118</v>
      </c>
      <c r="F213" s="229" t="s">
        <v>118</v>
      </c>
      <c r="G213" s="229" t="s">
        <v>118</v>
      </c>
      <c r="H213" s="324">
        <f aca="true" t="shared" si="46" ref="H213:P213">SUM(H205:H212)</f>
        <v>36800.15</v>
      </c>
      <c r="I213" s="347">
        <f t="shared" si="46"/>
        <v>33291.560000000005</v>
      </c>
      <c r="J213" s="347">
        <f t="shared" si="46"/>
        <v>27953.100000000002</v>
      </c>
      <c r="K213" s="241">
        <f t="shared" si="46"/>
        <v>1149</v>
      </c>
      <c r="L213" s="347">
        <f t="shared" si="46"/>
        <v>49917597.17</v>
      </c>
      <c r="M213" s="324">
        <f t="shared" si="46"/>
        <v>0</v>
      </c>
      <c r="N213" s="324">
        <f t="shared" si="46"/>
        <v>0</v>
      </c>
      <c r="O213" s="324">
        <f t="shared" si="46"/>
        <v>0</v>
      </c>
      <c r="P213" s="324">
        <f t="shared" si="46"/>
        <v>49917597.17</v>
      </c>
      <c r="Q213" s="319" t="s">
        <v>118</v>
      </c>
      <c r="R213" s="319" t="s">
        <v>118</v>
      </c>
      <c r="S213" s="29">
        <f>L213-'раздел 2'!C210</f>
        <v>0</v>
      </c>
      <c r="T213" s="106">
        <f t="shared" si="42"/>
        <v>0</v>
      </c>
    </row>
    <row r="214" spans="1:20" ht="15" customHeight="1">
      <c r="A214" s="465" t="s">
        <v>68</v>
      </c>
      <c r="B214" s="465"/>
      <c r="C214" s="264"/>
      <c r="D214" s="326"/>
      <c r="E214" s="326"/>
      <c r="F214" s="500"/>
      <c r="G214" s="500"/>
      <c r="H214" s="500"/>
      <c r="I214" s="500"/>
      <c r="J214" s="500"/>
      <c r="K214" s="500"/>
      <c r="L214" s="500"/>
      <c r="M214" s="500"/>
      <c r="N214" s="500"/>
      <c r="O214" s="500"/>
      <c r="P214" s="500"/>
      <c r="Q214" s="500"/>
      <c r="R214" s="500"/>
      <c r="S214" s="29">
        <f>L214-'раздел 2'!C211</f>
        <v>0</v>
      </c>
      <c r="T214" s="106">
        <f t="shared" si="42"/>
        <v>0</v>
      </c>
    </row>
    <row r="215" spans="1:20" ht="15" customHeight="1">
      <c r="A215" s="319">
        <f>A212+1</f>
        <v>149</v>
      </c>
      <c r="B215" s="255" t="s">
        <v>611</v>
      </c>
      <c r="C215" s="264">
        <v>2000</v>
      </c>
      <c r="D215" s="265"/>
      <c r="E215" s="326" t="s">
        <v>119</v>
      </c>
      <c r="F215" s="251">
        <v>5</v>
      </c>
      <c r="G215" s="251">
        <v>1</v>
      </c>
      <c r="H215" s="268">
        <v>1283</v>
      </c>
      <c r="I215" s="268">
        <v>1155</v>
      </c>
      <c r="J215" s="268">
        <v>1155</v>
      </c>
      <c r="K215" s="251">
        <v>53</v>
      </c>
      <c r="L215" s="268">
        <f>'раздел 2'!C212</f>
        <v>2192303.43</v>
      </c>
      <c r="M215" s="324">
        <v>0</v>
      </c>
      <c r="N215" s="324">
        <v>0</v>
      </c>
      <c r="O215" s="324">
        <v>0</v>
      </c>
      <c r="P215" s="347">
        <f aca="true" t="shared" si="47" ref="P215:P220">L215</f>
        <v>2192303.43</v>
      </c>
      <c r="Q215" s="32">
        <v>43830</v>
      </c>
      <c r="R215" s="326" t="s">
        <v>121</v>
      </c>
      <c r="S215" s="29">
        <f>L215-'раздел 2'!C212</f>
        <v>0</v>
      </c>
      <c r="T215" s="106">
        <f t="shared" si="42"/>
        <v>0</v>
      </c>
    </row>
    <row r="216" spans="1:20" ht="15" customHeight="1">
      <c r="A216" s="319">
        <f>A215+1</f>
        <v>150</v>
      </c>
      <c r="B216" s="255" t="s">
        <v>612</v>
      </c>
      <c r="C216" s="81">
        <v>1954</v>
      </c>
      <c r="D216" s="35"/>
      <c r="E216" s="35" t="s">
        <v>167</v>
      </c>
      <c r="F216" s="93">
        <v>4</v>
      </c>
      <c r="G216" s="93">
        <v>3</v>
      </c>
      <c r="H216" s="358">
        <v>2762</v>
      </c>
      <c r="I216" s="358">
        <v>2038.5</v>
      </c>
      <c r="J216" s="358">
        <v>2233.3</v>
      </c>
      <c r="K216" s="81">
        <v>100</v>
      </c>
      <c r="L216" s="268">
        <f>'раздел 2'!C213</f>
        <v>22054277.5935</v>
      </c>
      <c r="M216" s="324">
        <v>0</v>
      </c>
      <c r="N216" s="324">
        <v>0</v>
      </c>
      <c r="O216" s="324">
        <v>0</v>
      </c>
      <c r="P216" s="347">
        <f t="shared" si="47"/>
        <v>22054277.5935</v>
      </c>
      <c r="Q216" s="32">
        <v>43830</v>
      </c>
      <c r="R216" s="326" t="s">
        <v>121</v>
      </c>
      <c r="S216" s="29">
        <f>L216-'раздел 2'!C213</f>
        <v>0</v>
      </c>
      <c r="T216" s="106">
        <f t="shared" si="42"/>
        <v>0</v>
      </c>
    </row>
    <row r="217" spans="1:20" ht="15" customHeight="1">
      <c r="A217" s="319">
        <f>A216+1</f>
        <v>151</v>
      </c>
      <c r="B217" s="255" t="s">
        <v>613</v>
      </c>
      <c r="C217" s="81">
        <v>1981</v>
      </c>
      <c r="D217" s="35"/>
      <c r="E217" s="35" t="s">
        <v>167</v>
      </c>
      <c r="F217" s="93">
        <v>5</v>
      </c>
      <c r="G217" s="93">
        <v>1</v>
      </c>
      <c r="H217" s="358">
        <v>2997.1</v>
      </c>
      <c r="I217" s="358">
        <v>2010.8</v>
      </c>
      <c r="J217" s="358">
        <v>1310</v>
      </c>
      <c r="K217" s="81">
        <v>157</v>
      </c>
      <c r="L217" s="268">
        <f>'раздел 2'!C214</f>
        <v>3939427.51</v>
      </c>
      <c r="M217" s="324">
        <v>0</v>
      </c>
      <c r="N217" s="324">
        <v>0</v>
      </c>
      <c r="O217" s="324">
        <v>0</v>
      </c>
      <c r="P217" s="347">
        <f t="shared" si="47"/>
        <v>3939427.51</v>
      </c>
      <c r="Q217" s="32">
        <v>43830</v>
      </c>
      <c r="R217" s="326" t="s">
        <v>121</v>
      </c>
      <c r="S217" s="29">
        <f>L217-'раздел 2'!C214</f>
        <v>0</v>
      </c>
      <c r="T217" s="106">
        <f t="shared" si="42"/>
        <v>0</v>
      </c>
    </row>
    <row r="218" spans="1:20" ht="15" customHeight="1">
      <c r="A218" s="319">
        <f>A217+1</f>
        <v>152</v>
      </c>
      <c r="B218" s="257" t="s">
        <v>608</v>
      </c>
      <c r="C218" s="264">
        <v>1936</v>
      </c>
      <c r="D218" s="326"/>
      <c r="E218" s="326" t="s">
        <v>117</v>
      </c>
      <c r="F218" s="264">
        <v>4</v>
      </c>
      <c r="G218" s="264">
        <v>3</v>
      </c>
      <c r="H218" s="268">
        <v>2378.1</v>
      </c>
      <c r="I218" s="268">
        <v>1683.4</v>
      </c>
      <c r="J218" s="268">
        <v>301.4</v>
      </c>
      <c r="K218" s="251">
        <v>101</v>
      </c>
      <c r="L218" s="268">
        <f>'раздел 2'!C215</f>
        <v>13838353.81</v>
      </c>
      <c r="M218" s="324">
        <v>0</v>
      </c>
      <c r="N218" s="324">
        <v>0</v>
      </c>
      <c r="O218" s="324">
        <v>0</v>
      </c>
      <c r="P218" s="347">
        <f t="shared" si="47"/>
        <v>13838353.81</v>
      </c>
      <c r="Q218" s="32">
        <v>43830</v>
      </c>
      <c r="R218" s="326" t="s">
        <v>121</v>
      </c>
      <c r="S218" s="29">
        <f>L218-'раздел 2'!C215</f>
        <v>0</v>
      </c>
      <c r="T218" s="106">
        <f t="shared" si="42"/>
        <v>0</v>
      </c>
    </row>
    <row r="219" spans="1:20" ht="15" customHeight="1">
      <c r="A219" s="319">
        <f>A218+1</f>
        <v>153</v>
      </c>
      <c r="B219" s="257" t="s">
        <v>609</v>
      </c>
      <c r="C219" s="264">
        <v>1937</v>
      </c>
      <c r="D219" s="326"/>
      <c r="E219" s="326" t="s">
        <v>117</v>
      </c>
      <c r="F219" s="264">
        <v>4</v>
      </c>
      <c r="G219" s="264">
        <v>3</v>
      </c>
      <c r="H219" s="268">
        <v>2477.3</v>
      </c>
      <c r="I219" s="268">
        <v>2215.3</v>
      </c>
      <c r="J219" s="268">
        <v>1044.65</v>
      </c>
      <c r="K219" s="251">
        <v>127</v>
      </c>
      <c r="L219" s="268">
        <f>'раздел 2'!C216</f>
        <v>2714655.6</v>
      </c>
      <c r="M219" s="324">
        <v>0</v>
      </c>
      <c r="N219" s="324">
        <v>0</v>
      </c>
      <c r="O219" s="324">
        <v>0</v>
      </c>
      <c r="P219" s="347">
        <f t="shared" si="47"/>
        <v>2714655.6</v>
      </c>
      <c r="Q219" s="32">
        <v>43830</v>
      </c>
      <c r="R219" s="326" t="s">
        <v>121</v>
      </c>
      <c r="S219" s="29">
        <f>L219-'раздел 2'!C216</f>
        <v>0</v>
      </c>
      <c r="T219" s="106">
        <f t="shared" si="42"/>
        <v>0</v>
      </c>
    </row>
    <row r="220" spans="1:20" ht="15" customHeight="1">
      <c r="A220" s="319">
        <f>A219+1</f>
        <v>154</v>
      </c>
      <c r="B220" s="140" t="s">
        <v>610</v>
      </c>
      <c r="C220" s="322">
        <v>1936</v>
      </c>
      <c r="D220" s="322"/>
      <c r="E220" s="326" t="s">
        <v>117</v>
      </c>
      <c r="F220" s="322">
        <v>4</v>
      </c>
      <c r="G220" s="322">
        <v>3</v>
      </c>
      <c r="H220" s="268">
        <v>2452.6</v>
      </c>
      <c r="I220" s="268">
        <v>2094.6</v>
      </c>
      <c r="J220" s="268">
        <v>1697.6</v>
      </c>
      <c r="K220" s="322">
        <v>102</v>
      </c>
      <c r="L220" s="268">
        <f>'раздел 2'!C217</f>
        <v>149787.11</v>
      </c>
      <c r="M220" s="324">
        <v>0</v>
      </c>
      <c r="N220" s="324">
        <v>0</v>
      </c>
      <c r="O220" s="324">
        <v>0</v>
      </c>
      <c r="P220" s="347">
        <f t="shared" si="47"/>
        <v>149787.11</v>
      </c>
      <c r="Q220" s="32">
        <v>43830</v>
      </c>
      <c r="R220" s="326" t="s">
        <v>121</v>
      </c>
      <c r="S220" s="29">
        <f>L220-'раздел 2'!C217</f>
        <v>0</v>
      </c>
      <c r="T220" s="106">
        <f t="shared" si="42"/>
        <v>0</v>
      </c>
    </row>
    <row r="221" spans="1:20" ht="15" customHeight="1">
      <c r="A221" s="441" t="s">
        <v>15</v>
      </c>
      <c r="B221" s="441"/>
      <c r="C221" s="251" t="s">
        <v>118</v>
      </c>
      <c r="D221" s="322" t="s">
        <v>118</v>
      </c>
      <c r="E221" s="322" t="s">
        <v>118</v>
      </c>
      <c r="F221" s="229" t="s">
        <v>118</v>
      </c>
      <c r="G221" s="229" t="s">
        <v>118</v>
      </c>
      <c r="H221" s="347">
        <f aca="true" t="shared" si="48" ref="H221:P221">SUM(H215:H220)</f>
        <v>14350.1</v>
      </c>
      <c r="I221" s="347">
        <f t="shared" si="48"/>
        <v>11197.6</v>
      </c>
      <c r="J221" s="347">
        <f t="shared" si="48"/>
        <v>7741.950000000001</v>
      </c>
      <c r="K221" s="264">
        <f t="shared" si="48"/>
        <v>640</v>
      </c>
      <c r="L221" s="347">
        <f t="shared" si="48"/>
        <v>44888805.053500004</v>
      </c>
      <c r="M221" s="330">
        <f t="shared" si="48"/>
        <v>0</v>
      </c>
      <c r="N221" s="330">
        <f t="shared" si="48"/>
        <v>0</v>
      </c>
      <c r="O221" s="330">
        <f t="shared" si="48"/>
        <v>0</v>
      </c>
      <c r="P221" s="347">
        <f t="shared" si="48"/>
        <v>44888805.053500004</v>
      </c>
      <c r="Q221" s="227" t="s">
        <v>118</v>
      </c>
      <c r="R221" s="227" t="s">
        <v>118</v>
      </c>
      <c r="S221" s="29">
        <f>L221-'раздел 2'!C218</f>
        <v>0</v>
      </c>
      <c r="T221" s="106">
        <f t="shared" si="42"/>
        <v>0</v>
      </c>
    </row>
    <row r="222" spans="1:20" ht="15" customHeight="1">
      <c r="A222" s="428" t="s">
        <v>614</v>
      </c>
      <c r="B222" s="428"/>
      <c r="C222" s="264"/>
      <c r="D222" s="326"/>
      <c r="E222" s="326"/>
      <c r="F222" s="319"/>
      <c r="G222" s="319"/>
      <c r="H222" s="330"/>
      <c r="I222" s="330"/>
      <c r="J222" s="330"/>
      <c r="K222" s="264"/>
      <c r="L222" s="324"/>
      <c r="M222" s="330"/>
      <c r="N222" s="330"/>
      <c r="O222" s="330"/>
      <c r="P222" s="324"/>
      <c r="Q222" s="227"/>
      <c r="R222" s="227"/>
      <c r="S222" s="29">
        <f>L222-'раздел 2'!C219</f>
        <v>0</v>
      </c>
      <c r="T222" s="106">
        <f t="shared" si="42"/>
        <v>0</v>
      </c>
    </row>
    <row r="223" spans="1:20" ht="15" customHeight="1">
      <c r="A223" s="229">
        <f>A220+1</f>
        <v>155</v>
      </c>
      <c r="B223" s="231" t="s">
        <v>615</v>
      </c>
      <c r="C223" s="326">
        <v>1987</v>
      </c>
      <c r="D223" s="326"/>
      <c r="E223" s="326" t="s">
        <v>119</v>
      </c>
      <c r="F223" s="241">
        <v>5</v>
      </c>
      <c r="G223" s="241">
        <v>4</v>
      </c>
      <c r="H223" s="324">
        <v>5171.7</v>
      </c>
      <c r="I223" s="324">
        <v>4603.69</v>
      </c>
      <c r="J223" s="324">
        <v>4032.59</v>
      </c>
      <c r="K223" s="241">
        <v>269</v>
      </c>
      <c r="L223" s="324">
        <f>'раздел 2'!C220</f>
        <v>1665295.128</v>
      </c>
      <c r="M223" s="324">
        <v>0</v>
      </c>
      <c r="N223" s="324">
        <v>0</v>
      </c>
      <c r="O223" s="324">
        <v>0</v>
      </c>
      <c r="P223" s="324">
        <f aca="true" t="shared" si="49" ref="P223:P228">L223</f>
        <v>1665295.128</v>
      </c>
      <c r="Q223" s="32">
        <v>43830</v>
      </c>
      <c r="R223" s="326" t="s">
        <v>121</v>
      </c>
      <c r="S223" s="29">
        <f>L223-'раздел 2'!C220</f>
        <v>0</v>
      </c>
      <c r="T223" s="106">
        <f t="shared" si="42"/>
        <v>0</v>
      </c>
    </row>
    <row r="224" spans="1:20" ht="15" customHeight="1">
      <c r="A224" s="229">
        <f>A223+1</f>
        <v>156</v>
      </c>
      <c r="B224" s="231" t="s">
        <v>616</v>
      </c>
      <c r="C224" s="326">
        <v>1968</v>
      </c>
      <c r="D224" s="326"/>
      <c r="E224" s="326" t="s">
        <v>119</v>
      </c>
      <c r="F224" s="241">
        <v>5</v>
      </c>
      <c r="G224" s="241">
        <v>7</v>
      </c>
      <c r="H224" s="324">
        <v>3570.7</v>
      </c>
      <c r="I224" s="324">
        <v>3175.31</v>
      </c>
      <c r="J224" s="324">
        <v>2573.98</v>
      </c>
      <c r="K224" s="241">
        <v>176</v>
      </c>
      <c r="L224" s="324">
        <f>'раздел 2'!C221</f>
        <v>11199576.5</v>
      </c>
      <c r="M224" s="324">
        <v>0</v>
      </c>
      <c r="N224" s="324">
        <v>0</v>
      </c>
      <c r="O224" s="324">
        <v>0</v>
      </c>
      <c r="P224" s="324">
        <f t="shared" si="49"/>
        <v>11199576.5</v>
      </c>
      <c r="Q224" s="32">
        <v>43830</v>
      </c>
      <c r="R224" s="326" t="s">
        <v>121</v>
      </c>
      <c r="S224" s="29">
        <f>L224-'раздел 2'!C221</f>
        <v>0</v>
      </c>
      <c r="T224" s="106">
        <f t="shared" si="42"/>
        <v>0</v>
      </c>
    </row>
    <row r="225" spans="1:20" ht="15" customHeight="1">
      <c r="A225" s="229">
        <f>A224+1</f>
        <v>157</v>
      </c>
      <c r="B225" s="231" t="s">
        <v>617</v>
      </c>
      <c r="C225" s="326">
        <v>1979</v>
      </c>
      <c r="D225" s="326"/>
      <c r="E225" s="326" t="s">
        <v>119</v>
      </c>
      <c r="F225" s="241">
        <v>5</v>
      </c>
      <c r="G225" s="241">
        <v>4</v>
      </c>
      <c r="H225" s="324">
        <v>3091</v>
      </c>
      <c r="I225" s="324">
        <v>2785.32</v>
      </c>
      <c r="J225" s="324">
        <v>2604.02</v>
      </c>
      <c r="K225" s="241">
        <v>126</v>
      </c>
      <c r="L225" s="324">
        <f>'раздел 2'!C222</f>
        <v>1255967.693</v>
      </c>
      <c r="M225" s="324">
        <v>0</v>
      </c>
      <c r="N225" s="324">
        <v>0</v>
      </c>
      <c r="O225" s="324">
        <v>0</v>
      </c>
      <c r="P225" s="324">
        <f t="shared" si="49"/>
        <v>1255967.693</v>
      </c>
      <c r="Q225" s="32">
        <v>43830</v>
      </c>
      <c r="R225" s="326" t="s">
        <v>121</v>
      </c>
      <c r="S225" s="29">
        <f>L225-'раздел 2'!C222</f>
        <v>0</v>
      </c>
      <c r="T225" s="106">
        <f t="shared" si="42"/>
        <v>0</v>
      </c>
    </row>
    <row r="226" spans="1:20" ht="15" customHeight="1">
      <c r="A226" s="229">
        <f>A225+1</f>
        <v>158</v>
      </c>
      <c r="B226" s="231" t="s">
        <v>618</v>
      </c>
      <c r="C226" s="326">
        <v>1986</v>
      </c>
      <c r="D226" s="326"/>
      <c r="E226" s="326" t="s">
        <v>119</v>
      </c>
      <c r="F226" s="241">
        <v>5</v>
      </c>
      <c r="G226" s="241">
        <v>4</v>
      </c>
      <c r="H226" s="324">
        <v>4489.1</v>
      </c>
      <c r="I226" s="324">
        <f>H226-G226</f>
        <v>4485.1</v>
      </c>
      <c r="J226" s="324">
        <v>3805.1</v>
      </c>
      <c r="K226" s="241">
        <v>248</v>
      </c>
      <c r="L226" s="324">
        <f>'раздел 2'!C223</f>
        <v>1668102.7</v>
      </c>
      <c r="M226" s="324">
        <v>0</v>
      </c>
      <c r="N226" s="324">
        <v>0</v>
      </c>
      <c r="O226" s="324">
        <v>0</v>
      </c>
      <c r="P226" s="324">
        <f t="shared" si="49"/>
        <v>1668102.7</v>
      </c>
      <c r="Q226" s="32">
        <v>43830</v>
      </c>
      <c r="R226" s="326" t="s">
        <v>121</v>
      </c>
      <c r="S226" s="29">
        <f>L226-'раздел 2'!C223</f>
        <v>0</v>
      </c>
      <c r="T226" s="106">
        <f t="shared" si="42"/>
        <v>0</v>
      </c>
    </row>
    <row r="227" spans="1:20" ht="15" customHeight="1">
      <c r="A227" s="229">
        <f>A226+1</f>
        <v>159</v>
      </c>
      <c r="B227" s="231" t="s">
        <v>619</v>
      </c>
      <c r="C227" s="326">
        <v>1983</v>
      </c>
      <c r="D227" s="326"/>
      <c r="E227" s="326" t="s">
        <v>119</v>
      </c>
      <c r="F227" s="241">
        <v>5</v>
      </c>
      <c r="G227" s="241">
        <v>5</v>
      </c>
      <c r="H227" s="324">
        <v>6300.6</v>
      </c>
      <c r="I227" s="324">
        <v>5728.12</v>
      </c>
      <c r="J227" s="324">
        <v>4299.52</v>
      </c>
      <c r="K227" s="241">
        <v>300</v>
      </c>
      <c r="L227" s="324">
        <f>'раздел 2'!C224</f>
        <v>1976608.7185</v>
      </c>
      <c r="M227" s="324">
        <v>0</v>
      </c>
      <c r="N227" s="324">
        <v>0</v>
      </c>
      <c r="O227" s="324">
        <v>0</v>
      </c>
      <c r="P227" s="324">
        <f t="shared" si="49"/>
        <v>1976608.7185</v>
      </c>
      <c r="Q227" s="32">
        <v>43830</v>
      </c>
      <c r="R227" s="326" t="s">
        <v>121</v>
      </c>
      <c r="S227" s="29">
        <f>L227-'раздел 2'!C224</f>
        <v>0</v>
      </c>
      <c r="T227" s="106">
        <f t="shared" si="42"/>
        <v>0</v>
      </c>
    </row>
    <row r="228" spans="1:20" ht="15" customHeight="1">
      <c r="A228" s="229">
        <f>A227+1</f>
        <v>160</v>
      </c>
      <c r="B228" s="231" t="s">
        <v>620</v>
      </c>
      <c r="C228" s="326">
        <v>1967</v>
      </c>
      <c r="D228" s="326"/>
      <c r="E228" s="326" t="s">
        <v>119</v>
      </c>
      <c r="F228" s="241">
        <v>4</v>
      </c>
      <c r="G228" s="241">
        <v>4</v>
      </c>
      <c r="H228" s="324">
        <v>2704</v>
      </c>
      <c r="I228" s="324">
        <v>2736.73</v>
      </c>
      <c r="J228" s="324">
        <v>2348.79</v>
      </c>
      <c r="K228" s="241">
        <v>135</v>
      </c>
      <c r="L228" s="324">
        <f>'раздел 2'!C225</f>
        <v>1366591.3105</v>
      </c>
      <c r="M228" s="324">
        <v>0</v>
      </c>
      <c r="N228" s="324">
        <v>0</v>
      </c>
      <c r="O228" s="324">
        <v>0</v>
      </c>
      <c r="P228" s="324">
        <f t="shared" si="49"/>
        <v>1366591.3105</v>
      </c>
      <c r="Q228" s="32">
        <v>43830</v>
      </c>
      <c r="R228" s="326" t="s">
        <v>121</v>
      </c>
      <c r="S228" s="29">
        <f>L228-'раздел 2'!C225</f>
        <v>0</v>
      </c>
      <c r="T228" s="106">
        <f t="shared" si="42"/>
        <v>0</v>
      </c>
    </row>
    <row r="229" spans="1:20" ht="15" customHeight="1">
      <c r="A229" s="441" t="s">
        <v>15</v>
      </c>
      <c r="B229" s="441"/>
      <c r="C229" s="251" t="s">
        <v>118</v>
      </c>
      <c r="D229" s="322" t="s">
        <v>118</v>
      </c>
      <c r="E229" s="322" t="s">
        <v>118</v>
      </c>
      <c r="F229" s="229" t="s">
        <v>118</v>
      </c>
      <c r="G229" s="229" t="s">
        <v>118</v>
      </c>
      <c r="H229" s="324">
        <f aca="true" t="shared" si="50" ref="H229:P229">SUM(H223:H228)</f>
        <v>25327.1</v>
      </c>
      <c r="I229" s="347">
        <f t="shared" si="50"/>
        <v>23514.27</v>
      </c>
      <c r="J229" s="347">
        <f t="shared" si="50"/>
        <v>19664</v>
      </c>
      <c r="K229" s="241">
        <f t="shared" si="50"/>
        <v>1254</v>
      </c>
      <c r="L229" s="347">
        <f t="shared" si="50"/>
        <v>19132142.05</v>
      </c>
      <c r="M229" s="347">
        <f t="shared" si="50"/>
        <v>0</v>
      </c>
      <c r="N229" s="347">
        <f t="shared" si="50"/>
        <v>0</v>
      </c>
      <c r="O229" s="347">
        <f t="shared" si="50"/>
        <v>0</v>
      </c>
      <c r="P229" s="347">
        <f t="shared" si="50"/>
        <v>19132142.05</v>
      </c>
      <c r="Q229" s="227" t="s">
        <v>118</v>
      </c>
      <c r="R229" s="227" t="s">
        <v>118</v>
      </c>
      <c r="S229" s="29">
        <f>L229-'раздел 2'!C226</f>
        <v>0</v>
      </c>
      <c r="T229" s="106">
        <f t="shared" si="42"/>
        <v>0</v>
      </c>
    </row>
    <row r="230" spans="1:20" ht="15" customHeight="1">
      <c r="A230" s="428" t="s">
        <v>69</v>
      </c>
      <c r="B230" s="428"/>
      <c r="C230" s="264"/>
      <c r="D230" s="326"/>
      <c r="E230" s="326"/>
      <c r="F230" s="319"/>
      <c r="G230" s="319"/>
      <c r="H230" s="326"/>
      <c r="I230" s="34"/>
      <c r="J230" s="326"/>
      <c r="K230" s="264"/>
      <c r="L230" s="324"/>
      <c r="M230" s="324"/>
      <c r="N230" s="324"/>
      <c r="O230" s="324"/>
      <c r="P230" s="324"/>
      <c r="Q230" s="227"/>
      <c r="R230" s="326"/>
      <c r="S230" s="29">
        <f>L230-'раздел 2'!C227</f>
        <v>0</v>
      </c>
      <c r="T230" s="106">
        <f t="shared" si="42"/>
        <v>0</v>
      </c>
    </row>
    <row r="231" spans="1:20" ht="15" customHeight="1">
      <c r="A231" s="229">
        <f>A228+1</f>
        <v>161</v>
      </c>
      <c r="B231" s="257" t="s">
        <v>173</v>
      </c>
      <c r="C231" s="128">
        <v>1955</v>
      </c>
      <c r="D231" s="112"/>
      <c r="E231" s="129" t="s">
        <v>402</v>
      </c>
      <c r="F231" s="130">
        <v>2</v>
      </c>
      <c r="G231" s="130">
        <v>1</v>
      </c>
      <c r="H231" s="360">
        <v>539.6</v>
      </c>
      <c r="I231" s="360">
        <v>539.6</v>
      </c>
      <c r="J231" s="360">
        <v>319.5</v>
      </c>
      <c r="K231" s="128">
        <v>18</v>
      </c>
      <c r="L231" s="347">
        <f>'раздел 2'!C228</f>
        <v>76686.72</v>
      </c>
      <c r="M231" s="324">
        <v>0</v>
      </c>
      <c r="N231" s="324">
        <v>0</v>
      </c>
      <c r="O231" s="324">
        <v>0</v>
      </c>
      <c r="P231" s="347">
        <f>L231</f>
        <v>76686.72</v>
      </c>
      <c r="Q231" s="32">
        <v>43830</v>
      </c>
      <c r="R231" s="326" t="s">
        <v>121</v>
      </c>
      <c r="S231" s="29">
        <f>L231-'раздел 2'!C228</f>
        <v>0</v>
      </c>
      <c r="T231" s="106">
        <f t="shared" si="42"/>
        <v>0</v>
      </c>
    </row>
    <row r="232" spans="1:20" ht="15" customHeight="1">
      <c r="A232" s="229">
        <f>A231+1</f>
        <v>162</v>
      </c>
      <c r="B232" s="257" t="s">
        <v>174</v>
      </c>
      <c r="C232" s="128">
        <v>1959</v>
      </c>
      <c r="D232" s="112"/>
      <c r="E232" s="129" t="s">
        <v>411</v>
      </c>
      <c r="F232" s="130">
        <v>2</v>
      </c>
      <c r="G232" s="130">
        <v>1</v>
      </c>
      <c r="H232" s="360">
        <v>126.7</v>
      </c>
      <c r="I232" s="360">
        <v>126.7</v>
      </c>
      <c r="J232" s="360">
        <v>61.8</v>
      </c>
      <c r="K232" s="128">
        <v>5</v>
      </c>
      <c r="L232" s="347">
        <f>'раздел 2'!C229</f>
        <v>24378.2</v>
      </c>
      <c r="M232" s="324">
        <v>0</v>
      </c>
      <c r="N232" s="324">
        <v>0</v>
      </c>
      <c r="O232" s="324">
        <v>0</v>
      </c>
      <c r="P232" s="347">
        <f>L232</f>
        <v>24378.2</v>
      </c>
      <c r="Q232" s="32">
        <v>43830</v>
      </c>
      <c r="R232" s="326" t="s">
        <v>121</v>
      </c>
      <c r="S232" s="29">
        <f>L232-'раздел 2'!C229</f>
        <v>0</v>
      </c>
      <c r="T232" s="106">
        <f t="shared" si="42"/>
        <v>0</v>
      </c>
    </row>
    <row r="233" spans="1:20" ht="15" customHeight="1">
      <c r="A233" s="441" t="s">
        <v>15</v>
      </c>
      <c r="B233" s="441"/>
      <c r="C233" s="251" t="s">
        <v>118</v>
      </c>
      <c r="D233" s="322" t="s">
        <v>118</v>
      </c>
      <c r="E233" s="322" t="s">
        <v>118</v>
      </c>
      <c r="F233" s="229" t="s">
        <v>118</v>
      </c>
      <c r="G233" s="229" t="s">
        <v>118</v>
      </c>
      <c r="H233" s="268">
        <f aca="true" t="shared" si="51" ref="H233:P233">SUM(H231:H232)</f>
        <v>666.3000000000001</v>
      </c>
      <c r="I233" s="268">
        <f t="shared" si="51"/>
        <v>666.3000000000001</v>
      </c>
      <c r="J233" s="268">
        <f t="shared" si="51"/>
        <v>381.3</v>
      </c>
      <c r="K233" s="251">
        <f t="shared" si="51"/>
        <v>23</v>
      </c>
      <c r="L233" s="268">
        <f t="shared" si="51"/>
        <v>101064.92</v>
      </c>
      <c r="M233" s="268">
        <f t="shared" si="51"/>
        <v>0</v>
      </c>
      <c r="N233" s="268">
        <f t="shared" si="51"/>
        <v>0</v>
      </c>
      <c r="O233" s="268">
        <f t="shared" si="51"/>
        <v>0</v>
      </c>
      <c r="P233" s="268">
        <f t="shared" si="51"/>
        <v>101064.92</v>
      </c>
      <c r="Q233" s="227" t="s">
        <v>118</v>
      </c>
      <c r="R233" s="227" t="s">
        <v>118</v>
      </c>
      <c r="S233" s="29">
        <f>L233-'раздел 2'!C230</f>
        <v>0</v>
      </c>
      <c r="T233" s="106">
        <f t="shared" si="42"/>
        <v>0</v>
      </c>
    </row>
    <row r="234" spans="1:20" s="110" customFormat="1" ht="15" customHeight="1">
      <c r="A234" s="465" t="s">
        <v>70</v>
      </c>
      <c r="B234" s="465"/>
      <c r="C234" s="78" t="s">
        <v>118</v>
      </c>
      <c r="D234" s="174" t="s">
        <v>118</v>
      </c>
      <c r="E234" s="174" t="s">
        <v>118</v>
      </c>
      <c r="F234" s="91" t="s">
        <v>118</v>
      </c>
      <c r="G234" s="91" t="s">
        <v>118</v>
      </c>
      <c r="H234" s="327">
        <f>H190+H196+H203+H213+H221+H229+H233</f>
        <v>158859.92</v>
      </c>
      <c r="I234" s="350">
        <f aca="true" t="shared" si="52" ref="I234:P234">I190+I196+I203+I213+I221+I229+I233</f>
        <v>147416.1</v>
      </c>
      <c r="J234" s="350">
        <f t="shared" si="52"/>
        <v>125840.65</v>
      </c>
      <c r="K234" s="352">
        <f t="shared" si="52"/>
        <v>6327</v>
      </c>
      <c r="L234" s="350">
        <f t="shared" si="52"/>
        <v>194775039.7315</v>
      </c>
      <c r="M234" s="350">
        <f t="shared" si="52"/>
        <v>0</v>
      </c>
      <c r="N234" s="350">
        <f t="shared" si="52"/>
        <v>0</v>
      </c>
      <c r="O234" s="350">
        <f t="shared" si="52"/>
        <v>0</v>
      </c>
      <c r="P234" s="350">
        <f t="shared" si="52"/>
        <v>194775039.7315</v>
      </c>
      <c r="Q234" s="359" t="s">
        <v>118</v>
      </c>
      <c r="R234" s="359" t="s">
        <v>118</v>
      </c>
      <c r="S234" s="29">
        <f>L234-'раздел 2'!C231</f>
        <v>0</v>
      </c>
      <c r="T234" s="106">
        <f t="shared" si="42"/>
        <v>0</v>
      </c>
    </row>
    <row r="235" spans="1:20" ht="15" customHeight="1">
      <c r="A235" s="501" t="s">
        <v>25</v>
      </c>
      <c r="B235" s="502"/>
      <c r="C235" s="502"/>
      <c r="D235" s="502"/>
      <c r="E235" s="502"/>
      <c r="F235" s="502"/>
      <c r="G235" s="502"/>
      <c r="H235" s="502"/>
      <c r="I235" s="502"/>
      <c r="J235" s="502"/>
      <c r="K235" s="502"/>
      <c r="L235" s="502"/>
      <c r="M235" s="502"/>
      <c r="N235" s="502"/>
      <c r="O235" s="502"/>
      <c r="P235" s="502"/>
      <c r="Q235" s="502"/>
      <c r="R235" s="503"/>
      <c r="S235" s="29">
        <f>L235-'раздел 2'!C232</f>
        <v>0</v>
      </c>
      <c r="T235" s="106">
        <f t="shared" si="42"/>
        <v>0</v>
      </c>
    </row>
    <row r="236" spans="1:20" ht="15" customHeight="1">
      <c r="A236" s="424" t="s">
        <v>175</v>
      </c>
      <c r="B236" s="425"/>
      <c r="C236" s="504"/>
      <c r="D236" s="505"/>
      <c r="E236" s="505"/>
      <c r="F236" s="505"/>
      <c r="G236" s="505"/>
      <c r="H236" s="505"/>
      <c r="I236" s="505"/>
      <c r="J236" s="505"/>
      <c r="K236" s="505"/>
      <c r="L236" s="505"/>
      <c r="M236" s="505"/>
      <c r="N236" s="505"/>
      <c r="O236" s="505"/>
      <c r="P236" s="505"/>
      <c r="Q236" s="505"/>
      <c r="R236" s="506"/>
      <c r="S236" s="29">
        <f>L236-'раздел 2'!C233</f>
        <v>0</v>
      </c>
      <c r="T236" s="106">
        <f t="shared" si="42"/>
        <v>0</v>
      </c>
    </row>
    <row r="237" spans="1:20" ht="15" customHeight="1">
      <c r="A237" s="319">
        <f>A232+1</f>
        <v>163</v>
      </c>
      <c r="B237" s="7" t="s">
        <v>621</v>
      </c>
      <c r="C237" s="259" t="s">
        <v>731</v>
      </c>
      <c r="D237" s="259"/>
      <c r="E237" s="349" t="s">
        <v>117</v>
      </c>
      <c r="F237" s="361">
        <v>4</v>
      </c>
      <c r="G237" s="361">
        <v>2</v>
      </c>
      <c r="H237" s="260">
        <v>1026.22</v>
      </c>
      <c r="I237" s="260">
        <v>1026.22</v>
      </c>
      <c r="J237" s="261">
        <v>847.5</v>
      </c>
      <c r="K237" s="263">
        <v>55</v>
      </c>
      <c r="L237" s="268">
        <f>'раздел 2'!C234</f>
        <v>1095311.9455</v>
      </c>
      <c r="M237" s="324">
        <v>0</v>
      </c>
      <c r="N237" s="324">
        <v>0</v>
      </c>
      <c r="O237" s="324">
        <v>0</v>
      </c>
      <c r="P237" s="324">
        <f aca="true" t="shared" si="53" ref="P237:P242">L237</f>
        <v>1095311.9455</v>
      </c>
      <c r="Q237" s="32">
        <v>43830</v>
      </c>
      <c r="R237" s="326" t="s">
        <v>121</v>
      </c>
      <c r="S237" s="29">
        <f>L237-'раздел 2'!C234</f>
        <v>0</v>
      </c>
      <c r="T237" s="106">
        <f t="shared" si="42"/>
        <v>0</v>
      </c>
    </row>
    <row r="238" spans="1:20" ht="15" customHeight="1">
      <c r="A238" s="319">
        <f aca="true" t="shared" si="54" ref="A238:A244">A237+1</f>
        <v>164</v>
      </c>
      <c r="B238" s="7" t="s">
        <v>753</v>
      </c>
      <c r="C238" s="259" t="s">
        <v>412</v>
      </c>
      <c r="D238" s="259"/>
      <c r="E238" s="349" t="s">
        <v>117</v>
      </c>
      <c r="F238" s="361">
        <v>5</v>
      </c>
      <c r="G238" s="361">
        <v>8</v>
      </c>
      <c r="H238" s="260">
        <v>6206.58</v>
      </c>
      <c r="I238" s="260">
        <v>5553.06</v>
      </c>
      <c r="J238" s="261">
        <v>5542.5</v>
      </c>
      <c r="K238" s="263">
        <v>187</v>
      </c>
      <c r="L238" s="268">
        <f>'раздел 2'!C235</f>
        <v>42678903.96</v>
      </c>
      <c r="M238" s="324">
        <v>0</v>
      </c>
      <c r="N238" s="324">
        <v>0</v>
      </c>
      <c r="O238" s="324">
        <v>0</v>
      </c>
      <c r="P238" s="324">
        <f>L238</f>
        <v>42678903.96</v>
      </c>
      <c r="Q238" s="32">
        <v>43830</v>
      </c>
      <c r="R238" s="326" t="s">
        <v>121</v>
      </c>
      <c r="S238" s="29">
        <f>L238-'раздел 2'!C235</f>
        <v>0</v>
      </c>
      <c r="T238" s="106">
        <f t="shared" si="42"/>
        <v>0</v>
      </c>
    </row>
    <row r="239" spans="1:27" ht="15" customHeight="1">
      <c r="A239" s="319">
        <f t="shared" si="54"/>
        <v>165</v>
      </c>
      <c r="B239" s="7" t="s">
        <v>457</v>
      </c>
      <c r="C239" s="251" t="s">
        <v>431</v>
      </c>
      <c r="D239" s="238"/>
      <c r="E239" s="345" t="s">
        <v>117</v>
      </c>
      <c r="F239" s="229">
        <v>3</v>
      </c>
      <c r="G239" s="229">
        <v>4</v>
      </c>
      <c r="H239" s="242">
        <v>1495.61</v>
      </c>
      <c r="I239" s="242">
        <v>1293.9</v>
      </c>
      <c r="J239" s="242">
        <v>1293.9</v>
      </c>
      <c r="K239" s="251">
        <v>48</v>
      </c>
      <c r="L239" s="268">
        <f>'раздел 2'!C236</f>
        <v>17935247.0385</v>
      </c>
      <c r="M239" s="324">
        <v>0</v>
      </c>
      <c r="N239" s="324">
        <v>0</v>
      </c>
      <c r="O239" s="324">
        <v>0</v>
      </c>
      <c r="P239" s="324">
        <f t="shared" si="53"/>
        <v>17935247.0385</v>
      </c>
      <c r="Q239" s="32">
        <v>43830</v>
      </c>
      <c r="R239" s="326" t="s">
        <v>121</v>
      </c>
      <c r="S239" s="29">
        <f>L239-'раздел 2'!C236</f>
        <v>0</v>
      </c>
      <c r="T239" s="106">
        <f t="shared" si="42"/>
        <v>0</v>
      </c>
      <c r="U239" s="31"/>
      <c r="V239" s="31"/>
      <c r="W239" s="31"/>
      <c r="X239" s="31"/>
      <c r="Y239" s="31"/>
      <c r="Z239" s="31"/>
      <c r="AA239" s="31"/>
    </row>
    <row r="240" spans="1:27" ht="15" customHeight="1">
      <c r="A240" s="319">
        <f t="shared" si="54"/>
        <v>166</v>
      </c>
      <c r="B240" s="7" t="s">
        <v>754</v>
      </c>
      <c r="C240" s="251" t="s">
        <v>762</v>
      </c>
      <c r="D240" s="322"/>
      <c r="E240" s="345" t="s">
        <v>117</v>
      </c>
      <c r="F240" s="229">
        <v>4</v>
      </c>
      <c r="G240" s="229">
        <v>6</v>
      </c>
      <c r="H240" s="268">
        <v>3324.49</v>
      </c>
      <c r="I240" s="268">
        <v>2557.59</v>
      </c>
      <c r="J240" s="268">
        <v>2434.46</v>
      </c>
      <c r="K240" s="251">
        <v>129</v>
      </c>
      <c r="L240" s="268">
        <f>'раздел 2'!C237</f>
        <v>5801893.911</v>
      </c>
      <c r="M240" s="324">
        <v>0</v>
      </c>
      <c r="N240" s="324">
        <v>0</v>
      </c>
      <c r="O240" s="324">
        <v>0</v>
      </c>
      <c r="P240" s="324">
        <f>L240</f>
        <v>5801893.911</v>
      </c>
      <c r="Q240" s="32">
        <v>43830</v>
      </c>
      <c r="R240" s="326" t="s">
        <v>121</v>
      </c>
      <c r="S240" s="29">
        <f>L240-'раздел 2'!C237</f>
        <v>0</v>
      </c>
      <c r="T240" s="106">
        <f t="shared" si="42"/>
        <v>0</v>
      </c>
      <c r="U240" s="31"/>
      <c r="V240" s="31"/>
      <c r="W240" s="31"/>
      <c r="X240" s="31"/>
      <c r="Y240" s="31"/>
      <c r="Z240" s="31"/>
      <c r="AA240" s="31"/>
    </row>
    <row r="241" spans="1:27" ht="15" customHeight="1">
      <c r="A241" s="319">
        <f t="shared" si="54"/>
        <v>167</v>
      </c>
      <c r="B241" s="7" t="s">
        <v>755</v>
      </c>
      <c r="C241" s="251" t="s">
        <v>412</v>
      </c>
      <c r="D241" s="322"/>
      <c r="E241" s="345" t="s">
        <v>117</v>
      </c>
      <c r="F241" s="229">
        <v>3</v>
      </c>
      <c r="G241" s="229">
        <v>4</v>
      </c>
      <c r="H241" s="268">
        <v>1495.61</v>
      </c>
      <c r="I241" s="268">
        <v>1293.9</v>
      </c>
      <c r="J241" s="268">
        <v>1293.9</v>
      </c>
      <c r="K241" s="251">
        <v>48</v>
      </c>
      <c r="L241" s="268">
        <f>'раздел 2'!C238</f>
        <v>3883145.706</v>
      </c>
      <c r="M241" s="324">
        <v>0</v>
      </c>
      <c r="N241" s="324">
        <v>0</v>
      </c>
      <c r="O241" s="324">
        <v>0</v>
      </c>
      <c r="P241" s="324">
        <f>L241</f>
        <v>3883145.706</v>
      </c>
      <c r="Q241" s="32">
        <v>43830</v>
      </c>
      <c r="R241" s="326" t="s">
        <v>121</v>
      </c>
      <c r="S241" s="29">
        <f>L241-'раздел 2'!C238</f>
        <v>0</v>
      </c>
      <c r="T241" s="106">
        <f t="shared" si="42"/>
        <v>0</v>
      </c>
      <c r="U241" s="31"/>
      <c r="V241" s="31"/>
      <c r="W241" s="31"/>
      <c r="X241" s="31"/>
      <c r="Y241" s="31"/>
      <c r="Z241" s="31"/>
      <c r="AA241" s="31"/>
    </row>
    <row r="242" spans="1:27" ht="15" customHeight="1">
      <c r="A242" s="319">
        <f t="shared" si="54"/>
        <v>168</v>
      </c>
      <c r="B242" s="255" t="s">
        <v>468</v>
      </c>
      <c r="C242" s="251" t="s">
        <v>412</v>
      </c>
      <c r="D242" s="275"/>
      <c r="E242" s="349" t="s">
        <v>117</v>
      </c>
      <c r="F242" s="251">
        <v>5</v>
      </c>
      <c r="G242" s="251">
        <v>4</v>
      </c>
      <c r="H242" s="242">
        <v>2595.76</v>
      </c>
      <c r="I242" s="242">
        <v>2256.52</v>
      </c>
      <c r="J242" s="242">
        <v>1986.07</v>
      </c>
      <c r="K242" s="251">
        <v>72</v>
      </c>
      <c r="L242" s="268">
        <f>'раздел 2'!C239</f>
        <v>35763189.3135</v>
      </c>
      <c r="M242" s="324">
        <v>0</v>
      </c>
      <c r="N242" s="324">
        <v>0</v>
      </c>
      <c r="O242" s="324">
        <v>0</v>
      </c>
      <c r="P242" s="324">
        <f t="shared" si="53"/>
        <v>35763189.3135</v>
      </c>
      <c r="Q242" s="32">
        <v>43830</v>
      </c>
      <c r="R242" s="326" t="s">
        <v>121</v>
      </c>
      <c r="S242" s="29">
        <f>L242-'раздел 2'!C239</f>
        <v>0</v>
      </c>
      <c r="T242" s="106">
        <f t="shared" si="42"/>
        <v>0</v>
      </c>
      <c r="U242" s="31"/>
      <c r="V242" s="31"/>
      <c r="W242" s="31"/>
      <c r="X242" s="31"/>
      <c r="Y242" s="31"/>
      <c r="Z242" s="31"/>
      <c r="AA242" s="31"/>
    </row>
    <row r="243" spans="1:20" ht="15" customHeight="1">
      <c r="A243" s="391">
        <f t="shared" si="54"/>
        <v>169</v>
      </c>
      <c r="B243" s="7" t="s">
        <v>176</v>
      </c>
      <c r="C243" s="251" t="s">
        <v>412</v>
      </c>
      <c r="D243" s="275"/>
      <c r="E243" s="349" t="s">
        <v>117</v>
      </c>
      <c r="F243" s="251">
        <v>7</v>
      </c>
      <c r="G243" s="251">
        <v>3</v>
      </c>
      <c r="H243" s="268">
        <v>5809.49</v>
      </c>
      <c r="I243" s="268">
        <v>5209.49</v>
      </c>
      <c r="J243" s="268">
        <v>4944.01</v>
      </c>
      <c r="K243" s="251">
        <v>164</v>
      </c>
      <c r="L243" s="268">
        <f>'раздел 2'!C240</f>
        <v>49630544.25</v>
      </c>
      <c r="M243" s="324">
        <v>0</v>
      </c>
      <c r="N243" s="324">
        <v>0</v>
      </c>
      <c r="O243" s="324">
        <v>0</v>
      </c>
      <c r="P243" s="324">
        <f>L243</f>
        <v>49630544.25</v>
      </c>
      <c r="Q243" s="32">
        <v>43830</v>
      </c>
      <c r="R243" s="326" t="s">
        <v>121</v>
      </c>
      <c r="S243" s="29">
        <f>L243-'раздел 2'!C240</f>
        <v>0</v>
      </c>
      <c r="T243" s="106">
        <f t="shared" si="42"/>
        <v>0</v>
      </c>
    </row>
    <row r="244" spans="1:20" ht="15" customHeight="1">
      <c r="A244" s="391">
        <f t="shared" si="54"/>
        <v>170</v>
      </c>
      <c r="B244" s="7" t="s">
        <v>772</v>
      </c>
      <c r="C244" s="251" t="s">
        <v>412</v>
      </c>
      <c r="D244" s="341"/>
      <c r="E244" s="345" t="s">
        <v>117</v>
      </c>
      <c r="F244" s="229">
        <v>5</v>
      </c>
      <c r="G244" s="229">
        <v>8</v>
      </c>
      <c r="H244" s="268">
        <v>6206.58</v>
      </c>
      <c r="I244" s="268">
        <v>5553.06</v>
      </c>
      <c r="J244" s="268">
        <v>5542.5</v>
      </c>
      <c r="K244" s="251">
        <v>187</v>
      </c>
      <c r="L244" s="268">
        <f>'раздел 2'!C241</f>
        <v>70697843.21</v>
      </c>
      <c r="M244" s="342">
        <v>0</v>
      </c>
      <c r="N244" s="342">
        <v>0</v>
      </c>
      <c r="O244" s="342">
        <v>0</v>
      </c>
      <c r="P244" s="347">
        <f>L244</f>
        <v>70697843.21</v>
      </c>
      <c r="Q244" s="32">
        <v>43830</v>
      </c>
      <c r="R244" s="343" t="s">
        <v>121</v>
      </c>
      <c r="S244" s="29">
        <v>0</v>
      </c>
      <c r="T244" s="106">
        <f t="shared" si="42"/>
        <v>0</v>
      </c>
    </row>
    <row r="245" spans="1:20" ht="15" customHeight="1">
      <c r="A245" s="492" t="s">
        <v>15</v>
      </c>
      <c r="B245" s="493"/>
      <c r="C245" s="251" t="s">
        <v>118</v>
      </c>
      <c r="D245" s="341" t="s">
        <v>118</v>
      </c>
      <c r="E245" s="341" t="s">
        <v>118</v>
      </c>
      <c r="F245" s="229" t="s">
        <v>118</v>
      </c>
      <c r="G245" s="229" t="s">
        <v>118</v>
      </c>
      <c r="H245" s="268">
        <f aca="true" t="shared" si="55" ref="H245:P245">SUM(H237:H244)</f>
        <v>28160.340000000004</v>
      </c>
      <c r="I245" s="268">
        <f t="shared" si="55"/>
        <v>24743.74</v>
      </c>
      <c r="J245" s="268">
        <f t="shared" si="55"/>
        <v>23884.84</v>
      </c>
      <c r="K245" s="240">
        <f t="shared" si="55"/>
        <v>890</v>
      </c>
      <c r="L245" s="268">
        <f t="shared" si="55"/>
        <v>227486079.3345</v>
      </c>
      <c r="M245" s="268">
        <f t="shared" si="55"/>
        <v>0</v>
      </c>
      <c r="N245" s="268">
        <f t="shared" si="55"/>
        <v>0</v>
      </c>
      <c r="O245" s="268">
        <f t="shared" si="55"/>
        <v>0</v>
      </c>
      <c r="P245" s="268">
        <f t="shared" si="55"/>
        <v>227486079.3345</v>
      </c>
      <c r="Q245" s="227" t="s">
        <v>118</v>
      </c>
      <c r="R245" s="227" t="s">
        <v>118</v>
      </c>
      <c r="S245" s="29">
        <v>0</v>
      </c>
      <c r="T245" s="106">
        <f t="shared" si="42"/>
        <v>0</v>
      </c>
    </row>
    <row r="246" spans="1:20" ht="15" customHeight="1">
      <c r="A246" s="465" t="s">
        <v>26</v>
      </c>
      <c r="B246" s="465"/>
      <c r="C246" s="465"/>
      <c r="D246" s="465"/>
      <c r="E246" s="465"/>
      <c r="F246" s="465"/>
      <c r="G246" s="465"/>
      <c r="H246" s="465"/>
      <c r="I246" s="465"/>
      <c r="J246" s="465"/>
      <c r="K246" s="465"/>
      <c r="L246" s="465"/>
      <c r="M246" s="465"/>
      <c r="N246" s="465"/>
      <c r="O246" s="465"/>
      <c r="P246" s="465"/>
      <c r="Q246" s="465"/>
      <c r="R246" s="465"/>
      <c r="S246" s="29">
        <f>L246-'раздел 2'!C243</f>
        <v>0</v>
      </c>
      <c r="T246" s="106">
        <f t="shared" si="42"/>
        <v>0</v>
      </c>
    </row>
    <row r="247" spans="1:20" ht="15" customHeight="1">
      <c r="A247" s="319">
        <f>A244+1</f>
        <v>171</v>
      </c>
      <c r="B247" s="255" t="s">
        <v>130</v>
      </c>
      <c r="C247" s="251">
        <v>1940</v>
      </c>
      <c r="D247" s="66"/>
      <c r="E247" s="66" t="s">
        <v>125</v>
      </c>
      <c r="F247" s="229">
        <v>2</v>
      </c>
      <c r="G247" s="229">
        <v>2</v>
      </c>
      <c r="H247" s="242">
        <v>248.4</v>
      </c>
      <c r="I247" s="242">
        <v>247.19</v>
      </c>
      <c r="J247" s="242">
        <v>134.63</v>
      </c>
      <c r="K247" s="251">
        <v>11</v>
      </c>
      <c r="L247" s="268">
        <f>'раздел 2'!C244</f>
        <v>121160.76</v>
      </c>
      <c r="M247" s="346">
        <v>0</v>
      </c>
      <c r="N247" s="346">
        <v>0</v>
      </c>
      <c r="O247" s="346">
        <v>0</v>
      </c>
      <c r="P247" s="268">
        <f>L247</f>
        <v>121160.76</v>
      </c>
      <c r="Q247" s="66">
        <v>43830</v>
      </c>
      <c r="R247" s="50" t="s">
        <v>121</v>
      </c>
      <c r="S247" s="29">
        <f>L247-'раздел 2'!C244</f>
        <v>0</v>
      </c>
      <c r="T247" s="106">
        <f t="shared" si="42"/>
        <v>0</v>
      </c>
    </row>
    <row r="248" spans="1:20" ht="15" customHeight="1">
      <c r="A248" s="319">
        <f>A247+1</f>
        <v>172</v>
      </c>
      <c r="B248" s="255" t="s">
        <v>177</v>
      </c>
      <c r="C248" s="264">
        <v>1953</v>
      </c>
      <c r="D248" s="66"/>
      <c r="E248" s="50" t="s">
        <v>117</v>
      </c>
      <c r="F248" s="229">
        <v>2</v>
      </c>
      <c r="G248" s="229">
        <v>1</v>
      </c>
      <c r="H248" s="242">
        <v>213.75</v>
      </c>
      <c r="I248" s="242">
        <v>142.48</v>
      </c>
      <c r="J248" s="242">
        <v>53.3</v>
      </c>
      <c r="K248" s="251">
        <v>3</v>
      </c>
      <c r="L248" s="268">
        <f>'раздел 2'!C245</f>
        <v>120793.69</v>
      </c>
      <c r="M248" s="346">
        <v>0</v>
      </c>
      <c r="N248" s="346">
        <v>0</v>
      </c>
      <c r="O248" s="346">
        <v>0</v>
      </c>
      <c r="P248" s="268">
        <f>L248</f>
        <v>120793.69</v>
      </c>
      <c r="Q248" s="66">
        <v>43830</v>
      </c>
      <c r="R248" s="50" t="s">
        <v>121</v>
      </c>
      <c r="S248" s="29">
        <f>L248-'раздел 2'!C245</f>
        <v>0</v>
      </c>
      <c r="T248" s="106">
        <f t="shared" si="42"/>
        <v>0</v>
      </c>
    </row>
    <row r="249" spans="1:20" ht="15" customHeight="1">
      <c r="A249" s="441" t="s">
        <v>15</v>
      </c>
      <c r="B249" s="441"/>
      <c r="C249" s="251" t="s">
        <v>118</v>
      </c>
      <c r="D249" s="322" t="s">
        <v>118</v>
      </c>
      <c r="E249" s="322" t="s">
        <v>118</v>
      </c>
      <c r="F249" s="229" t="s">
        <v>118</v>
      </c>
      <c r="G249" s="229" t="s">
        <v>118</v>
      </c>
      <c r="H249" s="242">
        <f aca="true" t="shared" si="56" ref="H249:P249">SUM(H247:H248)</f>
        <v>462.15</v>
      </c>
      <c r="I249" s="242">
        <f t="shared" si="56"/>
        <v>389.66999999999996</v>
      </c>
      <c r="J249" s="242">
        <f t="shared" si="56"/>
        <v>187.93</v>
      </c>
      <c r="K249" s="251">
        <f t="shared" si="56"/>
        <v>14</v>
      </c>
      <c r="L249" s="268">
        <f t="shared" si="56"/>
        <v>241954.45</v>
      </c>
      <c r="M249" s="242">
        <f t="shared" si="56"/>
        <v>0</v>
      </c>
      <c r="N249" s="242">
        <f t="shared" si="56"/>
        <v>0</v>
      </c>
      <c r="O249" s="242">
        <f t="shared" si="56"/>
        <v>0</v>
      </c>
      <c r="P249" s="268">
        <f t="shared" si="56"/>
        <v>241954.45</v>
      </c>
      <c r="Q249" s="227" t="s">
        <v>118</v>
      </c>
      <c r="R249" s="227" t="s">
        <v>118</v>
      </c>
      <c r="S249" s="29">
        <f>L249-'раздел 2'!C246</f>
        <v>0</v>
      </c>
      <c r="T249" s="106">
        <f t="shared" si="42"/>
        <v>0</v>
      </c>
    </row>
    <row r="250" spans="1:20" ht="15" customHeight="1">
      <c r="A250" s="323" t="s">
        <v>761</v>
      </c>
      <c r="B250" s="180"/>
      <c r="C250" s="251"/>
      <c r="D250" s="322"/>
      <c r="E250" s="322"/>
      <c r="F250" s="229"/>
      <c r="G250" s="229"/>
      <c r="H250" s="66"/>
      <c r="I250" s="66"/>
      <c r="J250" s="66"/>
      <c r="K250" s="251"/>
      <c r="L250" s="268"/>
      <c r="M250" s="66"/>
      <c r="N250" s="66"/>
      <c r="O250" s="66"/>
      <c r="P250" s="268"/>
      <c r="Q250" s="227"/>
      <c r="R250" s="227"/>
      <c r="S250" s="29">
        <f>L250-'раздел 2'!C247</f>
        <v>0</v>
      </c>
      <c r="T250" s="106">
        <f t="shared" si="42"/>
        <v>0</v>
      </c>
    </row>
    <row r="251" spans="1:20" ht="15" customHeight="1">
      <c r="A251" s="241">
        <f>A248+1</f>
        <v>173</v>
      </c>
      <c r="B251" s="295" t="s">
        <v>759</v>
      </c>
      <c r="C251" s="337">
        <v>1977</v>
      </c>
      <c r="D251" s="337"/>
      <c r="E251" s="337" t="s">
        <v>167</v>
      </c>
      <c r="F251" s="337">
        <v>4</v>
      </c>
      <c r="G251" s="337">
        <v>1</v>
      </c>
      <c r="H251" s="338">
        <v>1043</v>
      </c>
      <c r="I251" s="338">
        <v>755.97</v>
      </c>
      <c r="J251" s="338">
        <v>755.97</v>
      </c>
      <c r="K251" s="362">
        <v>16</v>
      </c>
      <c r="L251" s="268">
        <f>'раздел 2'!C248</f>
        <v>622672.15</v>
      </c>
      <c r="M251" s="346">
        <v>0</v>
      </c>
      <c r="N251" s="346">
        <v>0</v>
      </c>
      <c r="O251" s="346">
        <v>0</v>
      </c>
      <c r="P251" s="268">
        <f>L251</f>
        <v>622672.15</v>
      </c>
      <c r="Q251" s="66">
        <v>43830</v>
      </c>
      <c r="R251" s="50" t="s">
        <v>121</v>
      </c>
      <c r="S251" s="29">
        <f>L251-'раздел 2'!C248</f>
        <v>0</v>
      </c>
      <c r="T251" s="106">
        <f t="shared" si="42"/>
        <v>0</v>
      </c>
    </row>
    <row r="252" spans="1:20" ht="15" customHeight="1">
      <c r="A252" s="348">
        <f>A251+1</f>
        <v>174</v>
      </c>
      <c r="B252" s="295" t="s">
        <v>760</v>
      </c>
      <c r="C252" s="337">
        <v>1976</v>
      </c>
      <c r="D252" s="337"/>
      <c r="E252" s="337" t="s">
        <v>167</v>
      </c>
      <c r="F252" s="337">
        <v>4</v>
      </c>
      <c r="G252" s="337">
        <v>1</v>
      </c>
      <c r="H252" s="338">
        <v>1046.57</v>
      </c>
      <c r="I252" s="338">
        <v>759.54</v>
      </c>
      <c r="J252" s="338">
        <v>759.54</v>
      </c>
      <c r="K252" s="362">
        <v>19</v>
      </c>
      <c r="L252" s="268">
        <f>'раздел 2'!C249</f>
        <v>623886.59</v>
      </c>
      <c r="M252" s="346">
        <v>0</v>
      </c>
      <c r="N252" s="346">
        <v>0</v>
      </c>
      <c r="O252" s="346">
        <v>0</v>
      </c>
      <c r="P252" s="268">
        <f>L252</f>
        <v>623886.59</v>
      </c>
      <c r="Q252" s="66">
        <v>43830</v>
      </c>
      <c r="R252" s="50" t="s">
        <v>121</v>
      </c>
      <c r="S252" s="29">
        <f>L252-'раздел 2'!C249</f>
        <v>0</v>
      </c>
      <c r="T252" s="106">
        <f t="shared" si="42"/>
        <v>0</v>
      </c>
    </row>
    <row r="253" spans="1:20" ht="15" customHeight="1">
      <c r="A253" s="158" t="s">
        <v>15</v>
      </c>
      <c r="B253" s="180"/>
      <c r="C253" s="251" t="s">
        <v>118</v>
      </c>
      <c r="D253" s="345" t="s">
        <v>118</v>
      </c>
      <c r="E253" s="345" t="s">
        <v>118</v>
      </c>
      <c r="F253" s="229" t="s">
        <v>118</v>
      </c>
      <c r="G253" s="229" t="s">
        <v>118</v>
      </c>
      <c r="H253" s="268">
        <f aca="true" t="shared" si="57" ref="H253:P253">SUM(H251:H252)</f>
        <v>2089.5699999999997</v>
      </c>
      <c r="I253" s="268">
        <f t="shared" si="57"/>
        <v>1515.51</v>
      </c>
      <c r="J253" s="268">
        <f t="shared" si="57"/>
        <v>1515.51</v>
      </c>
      <c r="K253" s="240">
        <f t="shared" si="57"/>
        <v>35</v>
      </c>
      <c r="L253" s="268">
        <f t="shared" si="57"/>
        <v>1246558.74</v>
      </c>
      <c r="M253" s="242">
        <f t="shared" si="57"/>
        <v>0</v>
      </c>
      <c r="N253" s="242">
        <f t="shared" si="57"/>
        <v>0</v>
      </c>
      <c r="O253" s="242">
        <f t="shared" si="57"/>
        <v>0</v>
      </c>
      <c r="P253" s="268">
        <f t="shared" si="57"/>
        <v>1246558.74</v>
      </c>
      <c r="Q253" s="227" t="s">
        <v>118</v>
      </c>
      <c r="R253" s="227" t="s">
        <v>118</v>
      </c>
      <c r="S253" s="29">
        <f>L253-'раздел 2'!C250</f>
        <v>0</v>
      </c>
      <c r="T253" s="106">
        <f t="shared" si="42"/>
        <v>0</v>
      </c>
    </row>
    <row r="254" spans="1:20" ht="15" customHeight="1">
      <c r="A254" s="465" t="s">
        <v>178</v>
      </c>
      <c r="B254" s="465"/>
      <c r="C254" s="437"/>
      <c r="D254" s="437"/>
      <c r="E254" s="437"/>
      <c r="F254" s="437"/>
      <c r="G254" s="437"/>
      <c r="H254" s="437"/>
      <c r="I254" s="437"/>
      <c r="J254" s="437"/>
      <c r="K254" s="437"/>
      <c r="L254" s="437"/>
      <c r="M254" s="437"/>
      <c r="N254" s="437"/>
      <c r="O254" s="437"/>
      <c r="P254" s="437"/>
      <c r="Q254" s="437"/>
      <c r="R254" s="437"/>
      <c r="S254" s="29">
        <f>L254-'раздел 2'!C251</f>
        <v>0</v>
      </c>
      <c r="T254" s="106">
        <f t="shared" si="42"/>
        <v>0</v>
      </c>
    </row>
    <row r="255" spans="1:20" ht="15" customHeight="1">
      <c r="A255" s="319">
        <f>A252+1</f>
        <v>175</v>
      </c>
      <c r="B255" s="141" t="s">
        <v>179</v>
      </c>
      <c r="C255" s="264">
        <v>1963</v>
      </c>
      <c r="D255" s="326"/>
      <c r="E255" s="322" t="s">
        <v>167</v>
      </c>
      <c r="F255" s="319">
        <v>4</v>
      </c>
      <c r="G255" s="319">
        <v>4</v>
      </c>
      <c r="H255" s="266">
        <v>2994.7</v>
      </c>
      <c r="I255" s="347">
        <v>2526.3</v>
      </c>
      <c r="J255" s="347">
        <v>2326.78</v>
      </c>
      <c r="K255" s="264">
        <v>98</v>
      </c>
      <c r="L255" s="268">
        <f>'раздел 2'!C252</f>
        <v>1617330.675</v>
      </c>
      <c r="M255" s="242">
        <v>0</v>
      </c>
      <c r="N255" s="242">
        <v>0</v>
      </c>
      <c r="O255" s="242">
        <v>0</v>
      </c>
      <c r="P255" s="268">
        <f>L255</f>
        <v>1617330.675</v>
      </c>
      <c r="Q255" s="66">
        <v>43830</v>
      </c>
      <c r="R255" s="50" t="s">
        <v>121</v>
      </c>
      <c r="S255" s="29">
        <f>L255-'раздел 2'!C252</f>
        <v>0</v>
      </c>
      <c r="T255" s="106">
        <f t="shared" si="42"/>
        <v>0</v>
      </c>
    </row>
    <row r="256" spans="1:24" ht="15" customHeight="1">
      <c r="A256" s="319">
        <f>A255+1</f>
        <v>176</v>
      </c>
      <c r="B256" s="141" t="s">
        <v>180</v>
      </c>
      <c r="C256" s="264">
        <v>1976</v>
      </c>
      <c r="D256" s="326"/>
      <c r="E256" s="322" t="s">
        <v>413</v>
      </c>
      <c r="F256" s="319">
        <v>5</v>
      </c>
      <c r="G256" s="319">
        <v>6</v>
      </c>
      <c r="H256" s="266">
        <v>5229.3</v>
      </c>
      <c r="I256" s="347">
        <v>4454.48</v>
      </c>
      <c r="J256" s="347">
        <v>3912.56</v>
      </c>
      <c r="K256" s="264">
        <v>212</v>
      </c>
      <c r="L256" s="268">
        <f>'раздел 2'!C253</f>
        <v>2054933.16</v>
      </c>
      <c r="M256" s="242">
        <v>0</v>
      </c>
      <c r="N256" s="242">
        <v>0</v>
      </c>
      <c r="O256" s="242">
        <v>0</v>
      </c>
      <c r="P256" s="268">
        <f>L256</f>
        <v>2054933.16</v>
      </c>
      <c r="Q256" s="66">
        <v>43830</v>
      </c>
      <c r="R256" s="50" t="s">
        <v>121</v>
      </c>
      <c r="S256" s="29">
        <f>L256-'раздел 2'!C253</f>
        <v>0</v>
      </c>
      <c r="T256" s="106">
        <f t="shared" si="42"/>
        <v>0</v>
      </c>
      <c r="X256" s="106"/>
    </row>
    <row r="257" spans="1:20" ht="15" customHeight="1">
      <c r="A257" s="441" t="s">
        <v>15</v>
      </c>
      <c r="B257" s="441"/>
      <c r="C257" s="251" t="s">
        <v>118</v>
      </c>
      <c r="D257" s="322" t="s">
        <v>118</v>
      </c>
      <c r="E257" s="322" t="s">
        <v>118</v>
      </c>
      <c r="F257" s="229" t="s">
        <v>118</v>
      </c>
      <c r="G257" s="229" t="s">
        <v>118</v>
      </c>
      <c r="H257" s="268">
        <f>SUM(H255:H256)</f>
        <v>8224</v>
      </c>
      <c r="I257" s="268">
        <f aca="true" t="shared" si="58" ref="I257:O257">SUM(I255:I256)</f>
        <v>6980.78</v>
      </c>
      <c r="J257" s="268">
        <f t="shared" si="58"/>
        <v>6239.34</v>
      </c>
      <c r="K257" s="251">
        <f t="shared" si="58"/>
        <v>310</v>
      </c>
      <c r="L257" s="268">
        <f>SUM(L255:L256)</f>
        <v>3672263.835</v>
      </c>
      <c r="M257" s="268">
        <f t="shared" si="58"/>
        <v>0</v>
      </c>
      <c r="N257" s="268">
        <f t="shared" si="58"/>
        <v>0</v>
      </c>
      <c r="O257" s="268">
        <f t="shared" si="58"/>
        <v>0</v>
      </c>
      <c r="P257" s="268">
        <f>SUM(P255:P256)</f>
        <v>3672263.835</v>
      </c>
      <c r="Q257" s="227" t="s">
        <v>118</v>
      </c>
      <c r="R257" s="227" t="s">
        <v>118</v>
      </c>
      <c r="S257" s="29">
        <f>L257-'раздел 2'!C254</f>
        <v>0</v>
      </c>
      <c r="T257" s="106">
        <f t="shared" si="42"/>
        <v>0</v>
      </c>
    </row>
    <row r="258" spans="1:20" ht="15" customHeight="1">
      <c r="A258" s="428" t="s">
        <v>27</v>
      </c>
      <c r="B258" s="428"/>
      <c r="C258" s="251"/>
      <c r="D258" s="322"/>
      <c r="E258" s="322"/>
      <c r="F258" s="229"/>
      <c r="G258" s="229"/>
      <c r="H258" s="322"/>
      <c r="I258" s="322"/>
      <c r="J258" s="322"/>
      <c r="K258" s="251"/>
      <c r="L258" s="268"/>
      <c r="M258" s="322"/>
      <c r="N258" s="322"/>
      <c r="O258" s="322"/>
      <c r="P258" s="322"/>
      <c r="Q258" s="322"/>
      <c r="R258" s="322"/>
      <c r="S258" s="29">
        <f>L258-'раздел 2'!C255</f>
        <v>0</v>
      </c>
      <c r="T258" s="106">
        <f t="shared" si="42"/>
        <v>0</v>
      </c>
    </row>
    <row r="259" spans="1:20" ht="15" customHeight="1">
      <c r="A259" s="240">
        <f>A256+1</f>
        <v>177</v>
      </c>
      <c r="B259" s="141" t="s">
        <v>131</v>
      </c>
      <c r="C259" s="251">
        <v>1956</v>
      </c>
      <c r="D259" s="322"/>
      <c r="E259" s="322" t="s">
        <v>117</v>
      </c>
      <c r="F259" s="229">
        <v>2</v>
      </c>
      <c r="G259" s="229">
        <v>2</v>
      </c>
      <c r="H259" s="268">
        <v>373.4</v>
      </c>
      <c r="I259" s="268">
        <v>264.37</v>
      </c>
      <c r="J259" s="268">
        <v>54.1</v>
      </c>
      <c r="K259" s="251">
        <v>31</v>
      </c>
      <c r="L259" s="268">
        <f>'раздел 2'!C256</f>
        <v>2536949.887</v>
      </c>
      <c r="M259" s="242">
        <v>0</v>
      </c>
      <c r="N259" s="242">
        <v>0</v>
      </c>
      <c r="O259" s="242">
        <v>0</v>
      </c>
      <c r="P259" s="268">
        <f>L259</f>
        <v>2536949.887</v>
      </c>
      <c r="Q259" s="66">
        <v>43830</v>
      </c>
      <c r="R259" s="322" t="s">
        <v>121</v>
      </c>
      <c r="S259" s="29">
        <f>L259-'раздел 2'!C256</f>
        <v>0</v>
      </c>
      <c r="T259" s="106">
        <f t="shared" si="42"/>
        <v>0</v>
      </c>
    </row>
    <row r="260" spans="1:20" ht="15" customHeight="1">
      <c r="A260" s="441" t="s">
        <v>15</v>
      </c>
      <c r="B260" s="441"/>
      <c r="C260" s="251" t="s">
        <v>118</v>
      </c>
      <c r="D260" s="322" t="s">
        <v>118</v>
      </c>
      <c r="E260" s="322" t="s">
        <v>118</v>
      </c>
      <c r="F260" s="229" t="s">
        <v>118</v>
      </c>
      <c r="G260" s="229" t="s">
        <v>118</v>
      </c>
      <c r="H260" s="268">
        <f aca="true" t="shared" si="59" ref="H260:P260">SUM(H259:H259)</f>
        <v>373.4</v>
      </c>
      <c r="I260" s="268">
        <f t="shared" si="59"/>
        <v>264.37</v>
      </c>
      <c r="J260" s="268">
        <f t="shared" si="59"/>
        <v>54.1</v>
      </c>
      <c r="K260" s="251">
        <f t="shared" si="59"/>
        <v>31</v>
      </c>
      <c r="L260" s="268">
        <f>SUM(L259:L259)</f>
        <v>2536949.887</v>
      </c>
      <c r="M260" s="242">
        <f t="shared" si="59"/>
        <v>0</v>
      </c>
      <c r="N260" s="242">
        <f t="shared" si="59"/>
        <v>0</v>
      </c>
      <c r="O260" s="242">
        <f t="shared" si="59"/>
        <v>0</v>
      </c>
      <c r="P260" s="322">
        <f t="shared" si="59"/>
        <v>2536949.887</v>
      </c>
      <c r="Q260" s="227" t="s">
        <v>118</v>
      </c>
      <c r="R260" s="227" t="s">
        <v>118</v>
      </c>
      <c r="S260" s="29">
        <f>L260-'раздел 2'!C257</f>
        <v>0</v>
      </c>
      <c r="T260" s="106">
        <f t="shared" si="42"/>
        <v>0</v>
      </c>
    </row>
    <row r="261" spans="1:20" ht="15" customHeight="1">
      <c r="A261" s="428" t="s">
        <v>28</v>
      </c>
      <c r="B261" s="428"/>
      <c r="C261" s="78" t="s">
        <v>118</v>
      </c>
      <c r="D261" s="174" t="s">
        <v>118</v>
      </c>
      <c r="E261" s="174" t="s">
        <v>118</v>
      </c>
      <c r="F261" s="91" t="s">
        <v>118</v>
      </c>
      <c r="G261" s="91" t="s">
        <v>118</v>
      </c>
      <c r="H261" s="327">
        <f>H245+H249+H257+H260+H253</f>
        <v>39309.46000000001</v>
      </c>
      <c r="I261" s="350">
        <f aca="true" t="shared" si="60" ref="I261:P261">I245+I249+I257+I260+I253</f>
        <v>33894.07</v>
      </c>
      <c r="J261" s="350">
        <f>J245+J249+J257+J260+J253</f>
        <v>31881.719999999998</v>
      </c>
      <c r="K261" s="352">
        <f t="shared" si="60"/>
        <v>1280</v>
      </c>
      <c r="L261" s="350">
        <f>L245+L249+L257+L260+L253</f>
        <v>235183806.24650002</v>
      </c>
      <c r="M261" s="350">
        <f t="shared" si="60"/>
        <v>0</v>
      </c>
      <c r="N261" s="350">
        <f t="shared" si="60"/>
        <v>0</v>
      </c>
      <c r="O261" s="350">
        <f t="shared" si="60"/>
        <v>0</v>
      </c>
      <c r="P261" s="350">
        <f t="shared" si="60"/>
        <v>235183806.24650002</v>
      </c>
      <c r="Q261" s="227" t="s">
        <v>118</v>
      </c>
      <c r="R261" s="227" t="s">
        <v>118</v>
      </c>
      <c r="S261" s="29">
        <f>L261-'раздел 2'!C258</f>
        <v>0</v>
      </c>
      <c r="T261" s="106">
        <f t="shared" si="42"/>
        <v>0</v>
      </c>
    </row>
    <row r="262" spans="1:20" ht="15" customHeight="1">
      <c r="A262" s="494" t="s">
        <v>414</v>
      </c>
      <c r="B262" s="494"/>
      <c r="C262" s="494"/>
      <c r="D262" s="494"/>
      <c r="E262" s="494"/>
      <c r="F262" s="494"/>
      <c r="G262" s="494"/>
      <c r="H262" s="494"/>
      <c r="I262" s="494"/>
      <c r="J262" s="494"/>
      <c r="K262" s="494"/>
      <c r="L262" s="494"/>
      <c r="M262" s="494"/>
      <c r="N262" s="494"/>
      <c r="O262" s="494"/>
      <c r="P262" s="494"/>
      <c r="Q262" s="494"/>
      <c r="R262" s="495"/>
      <c r="S262" s="29">
        <f>L262-'раздел 2'!C259</f>
        <v>0</v>
      </c>
      <c r="T262" s="106">
        <f t="shared" si="42"/>
        <v>0</v>
      </c>
    </row>
    <row r="263" spans="1:20" ht="15" customHeight="1">
      <c r="A263" s="424" t="s">
        <v>181</v>
      </c>
      <c r="B263" s="425"/>
      <c r="C263" s="251"/>
      <c r="D263" s="322"/>
      <c r="E263" s="322"/>
      <c r="F263" s="229"/>
      <c r="G263" s="229"/>
      <c r="H263" s="322"/>
      <c r="I263" s="322"/>
      <c r="J263" s="322"/>
      <c r="K263" s="251"/>
      <c r="L263" s="268"/>
      <c r="M263" s="322"/>
      <c r="N263" s="322"/>
      <c r="O263" s="322"/>
      <c r="P263" s="322"/>
      <c r="Q263" s="322"/>
      <c r="R263" s="322"/>
      <c r="S263" s="29">
        <f>L263-'раздел 2'!C260</f>
        <v>0</v>
      </c>
      <c r="T263" s="106">
        <f t="shared" si="42"/>
        <v>0</v>
      </c>
    </row>
    <row r="264" spans="1:20" ht="15" customHeight="1">
      <c r="A264" s="230">
        <f>A259+1</f>
        <v>178</v>
      </c>
      <c r="B264" s="257" t="s">
        <v>182</v>
      </c>
      <c r="C264" s="264">
        <v>1967</v>
      </c>
      <c r="D264" s="326"/>
      <c r="E264" s="326" t="s">
        <v>167</v>
      </c>
      <c r="F264" s="319">
        <v>2</v>
      </c>
      <c r="G264" s="319">
        <v>2</v>
      </c>
      <c r="H264" s="347">
        <v>559.3</v>
      </c>
      <c r="I264" s="347">
        <v>510.8</v>
      </c>
      <c r="J264" s="347">
        <v>254.1</v>
      </c>
      <c r="K264" s="43">
        <v>33</v>
      </c>
      <c r="L264" s="268">
        <f>'раздел 2'!C261</f>
        <v>3663728.1</v>
      </c>
      <c r="M264" s="108">
        <f>SUM(M260:M263)</f>
        <v>0</v>
      </c>
      <c r="N264" s="108">
        <f>SUM(N260:N263)</f>
        <v>0</v>
      </c>
      <c r="O264" s="108">
        <f>SUM(O260:O263)</f>
        <v>0</v>
      </c>
      <c r="P264" s="268">
        <f>L264</f>
        <v>3663728.1</v>
      </c>
      <c r="Q264" s="66">
        <v>43830</v>
      </c>
      <c r="R264" s="322" t="s">
        <v>121</v>
      </c>
      <c r="S264" s="29">
        <f>L264-'раздел 2'!C261</f>
        <v>0</v>
      </c>
      <c r="T264" s="106">
        <f t="shared" si="42"/>
        <v>0</v>
      </c>
    </row>
    <row r="265" spans="1:20" ht="15" customHeight="1">
      <c r="A265" s="435" t="s">
        <v>15</v>
      </c>
      <c r="B265" s="427"/>
      <c r="C265" s="251" t="s">
        <v>118</v>
      </c>
      <c r="D265" s="322" t="s">
        <v>118</v>
      </c>
      <c r="E265" s="322" t="s">
        <v>118</v>
      </c>
      <c r="F265" s="229" t="s">
        <v>118</v>
      </c>
      <c r="G265" s="229" t="s">
        <v>118</v>
      </c>
      <c r="H265" s="268">
        <f aca="true" t="shared" si="61" ref="H265:P265">SUM(H264:H264)</f>
        <v>559.3</v>
      </c>
      <c r="I265" s="268">
        <f t="shared" si="61"/>
        <v>510.8</v>
      </c>
      <c r="J265" s="268">
        <f t="shared" si="61"/>
        <v>254.1</v>
      </c>
      <c r="K265" s="240">
        <f t="shared" si="61"/>
        <v>33</v>
      </c>
      <c r="L265" s="268">
        <f t="shared" si="61"/>
        <v>3663728.1</v>
      </c>
      <c r="M265" s="268">
        <f t="shared" si="61"/>
        <v>0</v>
      </c>
      <c r="N265" s="268">
        <f t="shared" si="61"/>
        <v>0</v>
      </c>
      <c r="O265" s="268">
        <f t="shared" si="61"/>
        <v>0</v>
      </c>
      <c r="P265" s="268">
        <f t="shared" si="61"/>
        <v>3663728.1</v>
      </c>
      <c r="Q265" s="227" t="s">
        <v>118</v>
      </c>
      <c r="R265" s="227" t="s">
        <v>118</v>
      </c>
      <c r="S265" s="29">
        <f>L265-'раздел 2'!C262</f>
        <v>0</v>
      </c>
      <c r="T265" s="106">
        <f t="shared" si="42"/>
        <v>0</v>
      </c>
    </row>
    <row r="266" spans="1:20" ht="15" customHeight="1">
      <c r="A266" s="463" t="s">
        <v>289</v>
      </c>
      <c r="B266" s="464"/>
      <c r="C266" s="251"/>
      <c r="D266" s="322"/>
      <c r="E266" s="322"/>
      <c r="F266" s="229"/>
      <c r="G266" s="229"/>
      <c r="H266" s="322"/>
      <c r="I266" s="322"/>
      <c r="J266" s="322"/>
      <c r="K266" s="251"/>
      <c r="L266" s="268"/>
      <c r="M266" s="322"/>
      <c r="N266" s="322"/>
      <c r="O266" s="322"/>
      <c r="P266" s="322"/>
      <c r="Q266" s="322"/>
      <c r="R266" s="322"/>
      <c r="S266" s="29">
        <f>L266-'раздел 2'!C263</f>
        <v>0</v>
      </c>
      <c r="T266" s="106">
        <f aca="true" t="shared" si="62" ref="T266:T329">L266-P266</f>
        <v>0</v>
      </c>
    </row>
    <row r="267" spans="1:20" ht="15">
      <c r="A267" s="240">
        <f>A264+1</f>
        <v>179</v>
      </c>
      <c r="B267" s="143" t="s">
        <v>290</v>
      </c>
      <c r="C267" s="264">
        <v>1997</v>
      </c>
      <c r="D267" s="324"/>
      <c r="E267" s="324" t="s">
        <v>415</v>
      </c>
      <c r="F267" s="319">
        <v>5</v>
      </c>
      <c r="G267" s="319">
        <v>4</v>
      </c>
      <c r="H267" s="268">
        <v>4159.55</v>
      </c>
      <c r="I267" s="268">
        <v>3658.85</v>
      </c>
      <c r="J267" s="268">
        <v>3484.7</v>
      </c>
      <c r="K267" s="251">
        <v>165</v>
      </c>
      <c r="L267" s="268">
        <f>'раздел 2'!C264</f>
        <v>14306833.523629999</v>
      </c>
      <c r="M267" s="242">
        <v>0</v>
      </c>
      <c r="N267" s="242">
        <v>0</v>
      </c>
      <c r="O267" s="242">
        <v>0</v>
      </c>
      <c r="P267" s="268">
        <f>L267</f>
        <v>14306833.523629999</v>
      </c>
      <c r="Q267" s="32">
        <v>43830</v>
      </c>
      <c r="R267" s="322" t="s">
        <v>121</v>
      </c>
      <c r="S267" s="29">
        <f>L267-'раздел 2'!C264</f>
        <v>0</v>
      </c>
      <c r="T267" s="106">
        <f t="shared" si="62"/>
        <v>0</v>
      </c>
    </row>
    <row r="268" spans="1:20" ht="15" customHeight="1">
      <c r="A268" s="435" t="s">
        <v>15</v>
      </c>
      <c r="B268" s="427"/>
      <c r="C268" s="251" t="s">
        <v>118</v>
      </c>
      <c r="D268" s="322" t="s">
        <v>118</v>
      </c>
      <c r="E268" s="322" t="s">
        <v>118</v>
      </c>
      <c r="F268" s="229" t="s">
        <v>118</v>
      </c>
      <c r="G268" s="229" t="s">
        <v>118</v>
      </c>
      <c r="H268" s="268">
        <f>H267</f>
        <v>4159.55</v>
      </c>
      <c r="I268" s="268">
        <f aca="true" t="shared" si="63" ref="I268:P268">I267</f>
        <v>3658.85</v>
      </c>
      <c r="J268" s="268">
        <f t="shared" si="63"/>
        <v>3484.7</v>
      </c>
      <c r="K268" s="251">
        <f t="shared" si="63"/>
        <v>165</v>
      </c>
      <c r="L268" s="268">
        <f t="shared" si="63"/>
        <v>14306833.523629999</v>
      </c>
      <c r="M268" s="268">
        <f t="shared" si="63"/>
        <v>0</v>
      </c>
      <c r="N268" s="268">
        <f t="shared" si="63"/>
        <v>0</v>
      </c>
      <c r="O268" s="268">
        <f t="shared" si="63"/>
        <v>0</v>
      </c>
      <c r="P268" s="268">
        <f t="shared" si="63"/>
        <v>14306833.523629999</v>
      </c>
      <c r="Q268" s="227" t="s">
        <v>118</v>
      </c>
      <c r="R268" s="227" t="s">
        <v>118</v>
      </c>
      <c r="S268" s="29">
        <f>L268-'раздел 2'!C265</f>
        <v>0</v>
      </c>
      <c r="T268" s="106">
        <f t="shared" si="62"/>
        <v>0</v>
      </c>
    </row>
    <row r="269" spans="1:20" ht="15" customHeight="1">
      <c r="A269" s="424" t="s">
        <v>72</v>
      </c>
      <c r="B269" s="425"/>
      <c r="C269" s="251"/>
      <c r="D269" s="322"/>
      <c r="E269" s="322"/>
      <c r="F269" s="229"/>
      <c r="G269" s="229"/>
      <c r="H269" s="322"/>
      <c r="I269" s="322"/>
      <c r="J269" s="322"/>
      <c r="K269" s="251"/>
      <c r="L269" s="268"/>
      <c r="M269" s="322"/>
      <c r="N269" s="322"/>
      <c r="O269" s="322"/>
      <c r="P269" s="322"/>
      <c r="Q269" s="322"/>
      <c r="R269" s="322"/>
      <c r="S269" s="29">
        <f>L269-'раздел 2'!C266</f>
        <v>0</v>
      </c>
      <c r="T269" s="106">
        <f t="shared" si="62"/>
        <v>0</v>
      </c>
    </row>
    <row r="270" spans="1:20" ht="15" customHeight="1">
      <c r="A270" s="230">
        <f>A267+1</f>
        <v>180</v>
      </c>
      <c r="B270" s="65" t="s">
        <v>623</v>
      </c>
      <c r="C270" s="251">
        <v>1917</v>
      </c>
      <c r="D270" s="268"/>
      <c r="E270" s="326" t="s">
        <v>117</v>
      </c>
      <c r="F270" s="319">
        <v>2</v>
      </c>
      <c r="G270" s="319">
        <v>3</v>
      </c>
      <c r="H270" s="347">
        <v>1328.66</v>
      </c>
      <c r="I270" s="347">
        <v>1328.66</v>
      </c>
      <c r="J270" s="347">
        <v>1229.9</v>
      </c>
      <c r="K270" s="264">
        <v>31</v>
      </c>
      <c r="L270" s="268">
        <f>'раздел 2'!C267</f>
        <v>144169.14</v>
      </c>
      <c r="M270" s="242">
        <v>0</v>
      </c>
      <c r="N270" s="242">
        <v>0</v>
      </c>
      <c r="O270" s="242">
        <v>0</v>
      </c>
      <c r="P270" s="268">
        <f aca="true" t="shared" si="64" ref="P270:P275">L270</f>
        <v>144169.14</v>
      </c>
      <c r="Q270" s="66">
        <v>43830</v>
      </c>
      <c r="R270" s="322" t="s">
        <v>121</v>
      </c>
      <c r="S270" s="29">
        <f>L270-'раздел 2'!C267</f>
        <v>0</v>
      </c>
      <c r="T270" s="106">
        <f t="shared" si="62"/>
        <v>0</v>
      </c>
    </row>
    <row r="271" spans="1:20" ht="15" customHeight="1">
      <c r="A271" s="232">
        <f>A270+1</f>
        <v>181</v>
      </c>
      <c r="B271" s="65" t="s">
        <v>622</v>
      </c>
      <c r="C271" s="251">
        <v>1917</v>
      </c>
      <c r="D271" s="268"/>
      <c r="E271" s="326" t="s">
        <v>117</v>
      </c>
      <c r="F271" s="319">
        <v>2</v>
      </c>
      <c r="G271" s="319">
        <v>1</v>
      </c>
      <c r="H271" s="347">
        <v>533.72</v>
      </c>
      <c r="I271" s="347">
        <v>533.72</v>
      </c>
      <c r="J271" s="347">
        <v>262.68</v>
      </c>
      <c r="K271" s="264">
        <v>11</v>
      </c>
      <c r="L271" s="268">
        <f>'раздел 2'!C268</f>
        <v>160320.38</v>
      </c>
      <c r="M271" s="242">
        <v>0</v>
      </c>
      <c r="N271" s="242">
        <v>0</v>
      </c>
      <c r="O271" s="242">
        <v>0</v>
      </c>
      <c r="P271" s="268">
        <f t="shared" si="64"/>
        <v>160320.38</v>
      </c>
      <c r="Q271" s="66">
        <v>43830</v>
      </c>
      <c r="R271" s="322" t="s">
        <v>121</v>
      </c>
      <c r="S271" s="29">
        <f>L271-'раздел 2'!C268</f>
        <v>0</v>
      </c>
      <c r="T271" s="106">
        <f t="shared" si="62"/>
        <v>0</v>
      </c>
    </row>
    <row r="272" spans="1:20" ht="15" customHeight="1">
      <c r="A272" s="232">
        <f>A271+1</f>
        <v>182</v>
      </c>
      <c r="B272" s="65" t="s">
        <v>624</v>
      </c>
      <c r="C272" s="251">
        <v>1917</v>
      </c>
      <c r="D272" s="268"/>
      <c r="E272" s="326" t="s">
        <v>117</v>
      </c>
      <c r="F272" s="319">
        <v>2</v>
      </c>
      <c r="G272" s="319">
        <v>1</v>
      </c>
      <c r="H272" s="347">
        <v>303.7</v>
      </c>
      <c r="I272" s="347">
        <v>303.7</v>
      </c>
      <c r="J272" s="347">
        <v>154.8</v>
      </c>
      <c r="K272" s="264">
        <v>5</v>
      </c>
      <c r="L272" s="268">
        <f>'раздел 2'!C269</f>
        <v>178522.53</v>
      </c>
      <c r="M272" s="242">
        <v>0</v>
      </c>
      <c r="N272" s="242">
        <v>0</v>
      </c>
      <c r="O272" s="242">
        <v>0</v>
      </c>
      <c r="P272" s="268">
        <f t="shared" si="64"/>
        <v>178522.53</v>
      </c>
      <c r="Q272" s="66">
        <v>43830</v>
      </c>
      <c r="R272" s="322" t="s">
        <v>121</v>
      </c>
      <c r="S272" s="29">
        <f>L272-'раздел 2'!C269</f>
        <v>0</v>
      </c>
      <c r="T272" s="106">
        <f t="shared" si="62"/>
        <v>0</v>
      </c>
    </row>
    <row r="273" spans="1:20" ht="15" customHeight="1">
      <c r="A273" s="232">
        <f>A272+1</f>
        <v>183</v>
      </c>
      <c r="B273" s="65" t="s">
        <v>184</v>
      </c>
      <c r="C273" s="246">
        <v>1917</v>
      </c>
      <c r="D273" s="254"/>
      <c r="E273" s="245" t="s">
        <v>732</v>
      </c>
      <c r="F273" s="247">
        <v>2</v>
      </c>
      <c r="G273" s="253">
        <v>2</v>
      </c>
      <c r="H273" s="363">
        <v>744.6</v>
      </c>
      <c r="I273" s="252">
        <v>481.5</v>
      </c>
      <c r="J273" s="245">
        <v>167</v>
      </c>
      <c r="K273" s="247">
        <v>23</v>
      </c>
      <c r="L273" s="268">
        <f>'раздел 2'!C270</f>
        <v>2633558.77431</v>
      </c>
      <c r="M273" s="242">
        <v>0</v>
      </c>
      <c r="N273" s="242">
        <v>0</v>
      </c>
      <c r="O273" s="242">
        <v>0</v>
      </c>
      <c r="P273" s="268">
        <f t="shared" si="64"/>
        <v>2633558.77431</v>
      </c>
      <c r="Q273" s="66">
        <v>43830</v>
      </c>
      <c r="R273" s="322" t="s">
        <v>121</v>
      </c>
      <c r="S273" s="29">
        <f>L273-'раздел 2'!C270</f>
        <v>0</v>
      </c>
      <c r="T273" s="106">
        <f t="shared" si="62"/>
        <v>0</v>
      </c>
    </row>
    <row r="274" spans="1:20" ht="15" customHeight="1">
      <c r="A274" s="232">
        <f>A273+1</f>
        <v>184</v>
      </c>
      <c r="B274" s="65" t="s">
        <v>185</v>
      </c>
      <c r="C274" s="251">
        <v>1917</v>
      </c>
      <c r="D274" s="268"/>
      <c r="E274" s="326" t="s">
        <v>416</v>
      </c>
      <c r="F274" s="319">
        <v>2</v>
      </c>
      <c r="G274" s="319">
        <v>2</v>
      </c>
      <c r="H274" s="347">
        <v>766.85</v>
      </c>
      <c r="I274" s="347">
        <v>322.8</v>
      </c>
      <c r="J274" s="347">
        <v>285.12</v>
      </c>
      <c r="K274" s="264">
        <v>15</v>
      </c>
      <c r="L274" s="268">
        <f>'раздел 2'!C271</f>
        <v>291669.96</v>
      </c>
      <c r="M274" s="242">
        <v>0</v>
      </c>
      <c r="N274" s="242">
        <v>0</v>
      </c>
      <c r="O274" s="242">
        <v>0</v>
      </c>
      <c r="P274" s="268">
        <f t="shared" si="64"/>
        <v>291669.96</v>
      </c>
      <c r="Q274" s="66">
        <v>43830</v>
      </c>
      <c r="R274" s="322" t="s">
        <v>121</v>
      </c>
      <c r="S274" s="29">
        <f>L274-'раздел 2'!C271</f>
        <v>0</v>
      </c>
      <c r="T274" s="106">
        <f t="shared" si="62"/>
        <v>0</v>
      </c>
    </row>
    <row r="275" spans="1:20" ht="15" customHeight="1">
      <c r="A275" s="232">
        <f>A274+1</f>
        <v>185</v>
      </c>
      <c r="B275" s="67" t="s">
        <v>625</v>
      </c>
      <c r="C275" s="251">
        <v>1968</v>
      </c>
      <c r="D275" s="322"/>
      <c r="E275" s="322" t="s">
        <v>117</v>
      </c>
      <c r="F275" s="229">
        <v>5</v>
      </c>
      <c r="G275" s="229">
        <v>4</v>
      </c>
      <c r="H275" s="268">
        <v>3447.25</v>
      </c>
      <c r="I275" s="268">
        <v>3447.25</v>
      </c>
      <c r="J275" s="268">
        <v>2719.25</v>
      </c>
      <c r="K275" s="251">
        <v>148</v>
      </c>
      <c r="L275" s="268">
        <f>'раздел 2'!C272</f>
        <v>85918.61</v>
      </c>
      <c r="M275" s="242">
        <v>0</v>
      </c>
      <c r="N275" s="242">
        <v>0</v>
      </c>
      <c r="O275" s="242">
        <v>0</v>
      </c>
      <c r="P275" s="268">
        <f t="shared" si="64"/>
        <v>85918.61</v>
      </c>
      <c r="Q275" s="66">
        <v>43830</v>
      </c>
      <c r="R275" s="322" t="s">
        <v>121</v>
      </c>
      <c r="S275" s="29">
        <f>L275-'раздел 2'!C272</f>
        <v>0</v>
      </c>
      <c r="T275" s="106">
        <f t="shared" si="62"/>
        <v>0</v>
      </c>
    </row>
    <row r="276" spans="1:20" ht="15" customHeight="1">
      <c r="A276" s="435" t="s">
        <v>15</v>
      </c>
      <c r="B276" s="427"/>
      <c r="C276" s="251" t="s">
        <v>118</v>
      </c>
      <c r="D276" s="322" t="s">
        <v>118</v>
      </c>
      <c r="E276" s="322" t="s">
        <v>118</v>
      </c>
      <c r="F276" s="229" t="s">
        <v>118</v>
      </c>
      <c r="G276" s="229" t="s">
        <v>118</v>
      </c>
      <c r="H276" s="268">
        <f aca="true" t="shared" si="65" ref="H276:P276">SUM(H270:H275)</f>
        <v>7124.78</v>
      </c>
      <c r="I276" s="268">
        <f t="shared" si="65"/>
        <v>6417.63</v>
      </c>
      <c r="J276" s="268">
        <f t="shared" si="65"/>
        <v>4818.75</v>
      </c>
      <c r="K276" s="251">
        <f t="shared" si="65"/>
        <v>233</v>
      </c>
      <c r="L276" s="268">
        <f t="shared" si="65"/>
        <v>3494159.39431</v>
      </c>
      <c r="M276" s="268">
        <f t="shared" si="65"/>
        <v>0</v>
      </c>
      <c r="N276" s="268">
        <f t="shared" si="65"/>
        <v>0</v>
      </c>
      <c r="O276" s="268">
        <f t="shared" si="65"/>
        <v>0</v>
      </c>
      <c r="P276" s="268">
        <f t="shared" si="65"/>
        <v>3494159.39431</v>
      </c>
      <c r="Q276" s="227" t="s">
        <v>118</v>
      </c>
      <c r="R276" s="227" t="s">
        <v>118</v>
      </c>
      <c r="S276" s="29">
        <f>L276-'раздел 2'!C273</f>
        <v>0</v>
      </c>
      <c r="T276" s="106">
        <f t="shared" si="62"/>
        <v>0</v>
      </c>
    </row>
    <row r="277" spans="1:20" ht="15" customHeight="1">
      <c r="A277" s="424" t="s">
        <v>73</v>
      </c>
      <c r="B277" s="425"/>
      <c r="C277" s="251"/>
      <c r="D277" s="322"/>
      <c r="E277" s="322"/>
      <c r="F277" s="229"/>
      <c r="G277" s="229"/>
      <c r="H277" s="322"/>
      <c r="I277" s="322"/>
      <c r="J277" s="322"/>
      <c r="K277" s="251"/>
      <c r="L277" s="268"/>
      <c r="M277" s="322"/>
      <c r="N277" s="322"/>
      <c r="O277" s="322"/>
      <c r="P277" s="322"/>
      <c r="Q277" s="322"/>
      <c r="R277" s="322"/>
      <c r="S277" s="29">
        <f>L277-'раздел 2'!C274</f>
        <v>0</v>
      </c>
      <c r="T277" s="106">
        <f t="shared" si="62"/>
        <v>0</v>
      </c>
    </row>
    <row r="278" spans="1:20" ht="15" customHeight="1">
      <c r="A278" s="232">
        <f>A275+1</f>
        <v>186</v>
      </c>
      <c r="B278" s="257" t="s">
        <v>186</v>
      </c>
      <c r="C278" s="251">
        <v>1950</v>
      </c>
      <c r="D278" s="322">
        <v>2008</v>
      </c>
      <c r="E278" s="322" t="s">
        <v>417</v>
      </c>
      <c r="F278" s="229">
        <v>2</v>
      </c>
      <c r="G278" s="229">
        <v>2</v>
      </c>
      <c r="H278" s="268">
        <v>508.7</v>
      </c>
      <c r="I278" s="268">
        <v>472.2</v>
      </c>
      <c r="J278" s="268">
        <v>418.1</v>
      </c>
      <c r="K278" s="251">
        <v>27</v>
      </c>
      <c r="L278" s="268">
        <f>'раздел 2'!C275</f>
        <v>2192998.6</v>
      </c>
      <c r="M278" s="242">
        <v>0</v>
      </c>
      <c r="N278" s="242">
        <v>0</v>
      </c>
      <c r="O278" s="242">
        <v>0</v>
      </c>
      <c r="P278" s="268">
        <f>L278</f>
        <v>2192998.6</v>
      </c>
      <c r="Q278" s="66">
        <v>43830</v>
      </c>
      <c r="R278" s="322" t="s">
        <v>121</v>
      </c>
      <c r="S278" s="29">
        <f>L278-'раздел 2'!C275</f>
        <v>0</v>
      </c>
      <c r="T278" s="106">
        <f t="shared" si="62"/>
        <v>0</v>
      </c>
    </row>
    <row r="279" spans="1:20" ht="15" customHeight="1">
      <c r="A279" s="232">
        <f>A278+1</f>
        <v>187</v>
      </c>
      <c r="B279" s="257" t="s">
        <v>187</v>
      </c>
      <c r="C279" s="251">
        <v>1962</v>
      </c>
      <c r="D279" s="322">
        <v>1987</v>
      </c>
      <c r="E279" s="322" t="s">
        <v>418</v>
      </c>
      <c r="F279" s="229">
        <v>2</v>
      </c>
      <c r="G279" s="229">
        <v>2</v>
      </c>
      <c r="H279" s="268">
        <v>793.21</v>
      </c>
      <c r="I279" s="268">
        <v>712.21</v>
      </c>
      <c r="J279" s="268">
        <v>651.7</v>
      </c>
      <c r="K279" s="251">
        <v>29</v>
      </c>
      <c r="L279" s="268">
        <f>'раздел 2'!C276</f>
        <v>2076834.939</v>
      </c>
      <c r="M279" s="242">
        <v>0</v>
      </c>
      <c r="N279" s="242">
        <v>0</v>
      </c>
      <c r="O279" s="242">
        <v>0</v>
      </c>
      <c r="P279" s="268">
        <f>L279</f>
        <v>2076834.939</v>
      </c>
      <c r="Q279" s="66">
        <v>43830</v>
      </c>
      <c r="R279" s="322" t="s">
        <v>121</v>
      </c>
      <c r="S279" s="29">
        <f>L279-'раздел 2'!C276</f>
        <v>0</v>
      </c>
      <c r="T279" s="106">
        <f t="shared" si="62"/>
        <v>0</v>
      </c>
    </row>
    <row r="280" spans="1:20" ht="15" customHeight="1">
      <c r="A280" s="232">
        <f>A279+1</f>
        <v>188</v>
      </c>
      <c r="B280" s="257" t="s">
        <v>188</v>
      </c>
      <c r="C280" s="251">
        <v>1962</v>
      </c>
      <c r="D280" s="322">
        <v>1987</v>
      </c>
      <c r="E280" s="322" t="s">
        <v>418</v>
      </c>
      <c r="F280" s="229">
        <v>2</v>
      </c>
      <c r="G280" s="229">
        <v>2</v>
      </c>
      <c r="H280" s="268">
        <v>683.58</v>
      </c>
      <c r="I280" s="268">
        <v>637.58</v>
      </c>
      <c r="J280" s="268">
        <v>593.15</v>
      </c>
      <c r="K280" s="251">
        <v>33</v>
      </c>
      <c r="L280" s="268">
        <f>'раздел 2'!C277</f>
        <v>2102462.34</v>
      </c>
      <c r="M280" s="242">
        <v>0</v>
      </c>
      <c r="N280" s="242">
        <v>0</v>
      </c>
      <c r="O280" s="242">
        <v>0</v>
      </c>
      <c r="P280" s="268">
        <f>L280</f>
        <v>2102462.34</v>
      </c>
      <c r="Q280" s="66">
        <v>43830</v>
      </c>
      <c r="R280" s="322" t="s">
        <v>121</v>
      </c>
      <c r="S280" s="29">
        <f>L280-'раздел 2'!C277</f>
        <v>0</v>
      </c>
      <c r="T280" s="106">
        <f t="shared" si="62"/>
        <v>0</v>
      </c>
    </row>
    <row r="281" spans="1:20" ht="15" customHeight="1">
      <c r="A281" s="232">
        <f>A280+1</f>
        <v>189</v>
      </c>
      <c r="B281" s="257" t="s">
        <v>189</v>
      </c>
      <c r="C281" s="251">
        <v>1961</v>
      </c>
      <c r="D281" s="322">
        <v>1986</v>
      </c>
      <c r="E281" s="322" t="s">
        <v>418</v>
      </c>
      <c r="F281" s="229">
        <v>2</v>
      </c>
      <c r="G281" s="229">
        <v>2</v>
      </c>
      <c r="H281" s="268">
        <v>695.6</v>
      </c>
      <c r="I281" s="268" t="s">
        <v>419</v>
      </c>
      <c r="J281" s="268" t="s">
        <v>419</v>
      </c>
      <c r="K281" s="251">
        <v>20</v>
      </c>
      <c r="L281" s="268">
        <f>'раздел 2'!C278</f>
        <v>508193.86</v>
      </c>
      <c r="M281" s="242">
        <v>0</v>
      </c>
      <c r="N281" s="242">
        <v>0</v>
      </c>
      <c r="O281" s="242">
        <v>0</v>
      </c>
      <c r="P281" s="268">
        <f>L281</f>
        <v>508193.86</v>
      </c>
      <c r="Q281" s="66">
        <v>43830</v>
      </c>
      <c r="R281" s="322" t="s">
        <v>121</v>
      </c>
      <c r="S281" s="29">
        <f>L281-'раздел 2'!C278</f>
        <v>0</v>
      </c>
      <c r="T281" s="106">
        <f t="shared" si="62"/>
        <v>0</v>
      </c>
    </row>
    <row r="282" spans="1:20" ht="15" customHeight="1">
      <c r="A282" s="435" t="s">
        <v>15</v>
      </c>
      <c r="B282" s="427"/>
      <c r="C282" s="251" t="s">
        <v>118</v>
      </c>
      <c r="D282" s="322" t="s">
        <v>118</v>
      </c>
      <c r="E282" s="322" t="s">
        <v>118</v>
      </c>
      <c r="F282" s="229" t="s">
        <v>118</v>
      </c>
      <c r="G282" s="229" t="s">
        <v>118</v>
      </c>
      <c r="H282" s="268">
        <f aca="true" t="shared" si="66" ref="H282:P282">SUM(H278:H281)</f>
        <v>2681.09</v>
      </c>
      <c r="I282" s="268">
        <f t="shared" si="66"/>
        <v>1821.9900000000002</v>
      </c>
      <c r="J282" s="268">
        <f t="shared" si="66"/>
        <v>1662.9500000000003</v>
      </c>
      <c r="K282" s="251">
        <f t="shared" si="66"/>
        <v>109</v>
      </c>
      <c r="L282" s="268">
        <f t="shared" si="66"/>
        <v>6880489.739</v>
      </c>
      <c r="M282" s="242">
        <f t="shared" si="66"/>
        <v>0</v>
      </c>
      <c r="N282" s="242">
        <f t="shared" si="66"/>
        <v>0</v>
      </c>
      <c r="O282" s="242">
        <f t="shared" si="66"/>
        <v>0</v>
      </c>
      <c r="P282" s="268">
        <f t="shared" si="66"/>
        <v>6880489.739</v>
      </c>
      <c r="Q282" s="322" t="s">
        <v>118</v>
      </c>
      <c r="R282" s="322" t="s">
        <v>118</v>
      </c>
      <c r="S282" s="29">
        <f>L282-'раздел 2'!C279</f>
        <v>0</v>
      </c>
      <c r="T282" s="106">
        <f t="shared" si="62"/>
        <v>0</v>
      </c>
    </row>
    <row r="283" spans="1:20" ht="15" customHeight="1">
      <c r="A283" s="424" t="s">
        <v>74</v>
      </c>
      <c r="B283" s="425"/>
      <c r="C283" s="251"/>
      <c r="D283" s="322"/>
      <c r="E283" s="322"/>
      <c r="F283" s="229"/>
      <c r="G283" s="229"/>
      <c r="H283" s="322"/>
      <c r="I283" s="322"/>
      <c r="J283" s="322"/>
      <c r="K283" s="251"/>
      <c r="L283" s="268"/>
      <c r="M283" s="322"/>
      <c r="N283" s="322"/>
      <c r="O283" s="322"/>
      <c r="P283" s="322"/>
      <c r="Q283" s="322"/>
      <c r="R283" s="322"/>
      <c r="S283" s="29">
        <f>L283-'раздел 2'!C280</f>
        <v>0</v>
      </c>
      <c r="T283" s="106">
        <f t="shared" si="62"/>
        <v>0</v>
      </c>
    </row>
    <row r="284" spans="1:20" ht="15" customHeight="1">
      <c r="A284" s="232">
        <f>A281+1</f>
        <v>190</v>
      </c>
      <c r="B284" s="249" t="s">
        <v>190</v>
      </c>
      <c r="C284" s="251">
        <v>1970</v>
      </c>
      <c r="D284" s="322"/>
      <c r="E284" s="322" t="s">
        <v>420</v>
      </c>
      <c r="F284" s="229">
        <v>5</v>
      </c>
      <c r="G284" s="229">
        <v>6</v>
      </c>
      <c r="H284" s="268">
        <v>5766.09</v>
      </c>
      <c r="I284" s="266">
        <v>4445.09</v>
      </c>
      <c r="J284" s="268">
        <v>3427.5</v>
      </c>
      <c r="K284" s="251">
        <v>236</v>
      </c>
      <c r="L284" s="268">
        <f>'раздел 2'!C281</f>
        <v>4056315.9</v>
      </c>
      <c r="M284" s="268">
        <f>'раздел 2'!D281</f>
        <v>0</v>
      </c>
      <c r="N284" s="268">
        <v>0</v>
      </c>
      <c r="O284" s="268">
        <v>0</v>
      </c>
      <c r="P284" s="268">
        <f>L284</f>
        <v>4056315.9</v>
      </c>
      <c r="Q284" s="66">
        <v>43830</v>
      </c>
      <c r="R284" s="322" t="s">
        <v>121</v>
      </c>
      <c r="S284" s="29">
        <f>L284-'раздел 2'!C281</f>
        <v>0</v>
      </c>
      <c r="T284" s="106">
        <f t="shared" si="62"/>
        <v>0</v>
      </c>
    </row>
    <row r="285" spans="1:20" ht="15" customHeight="1">
      <c r="A285" s="435" t="s">
        <v>15</v>
      </c>
      <c r="B285" s="427"/>
      <c r="C285" s="251" t="s">
        <v>118</v>
      </c>
      <c r="D285" s="322" t="s">
        <v>118</v>
      </c>
      <c r="E285" s="322" t="s">
        <v>118</v>
      </c>
      <c r="F285" s="229" t="s">
        <v>118</v>
      </c>
      <c r="G285" s="229" t="s">
        <v>118</v>
      </c>
      <c r="H285" s="268">
        <f aca="true" t="shared" si="67" ref="H285:P285">SUM(H284:H284)</f>
        <v>5766.09</v>
      </c>
      <c r="I285" s="268">
        <f t="shared" si="67"/>
        <v>4445.09</v>
      </c>
      <c r="J285" s="268">
        <f t="shared" si="67"/>
        <v>3427.5</v>
      </c>
      <c r="K285" s="251">
        <f t="shared" si="67"/>
        <v>236</v>
      </c>
      <c r="L285" s="268">
        <f t="shared" si="67"/>
        <v>4056315.9</v>
      </c>
      <c r="M285" s="268">
        <f t="shared" si="67"/>
        <v>0</v>
      </c>
      <c r="N285" s="268">
        <f t="shared" si="67"/>
        <v>0</v>
      </c>
      <c r="O285" s="268">
        <f t="shared" si="67"/>
        <v>0</v>
      </c>
      <c r="P285" s="268">
        <f t="shared" si="67"/>
        <v>4056315.9</v>
      </c>
      <c r="Q285" s="322" t="s">
        <v>118</v>
      </c>
      <c r="R285" s="322" t="s">
        <v>118</v>
      </c>
      <c r="S285" s="29">
        <f>L285-'раздел 2'!C282</f>
        <v>0</v>
      </c>
      <c r="T285" s="106">
        <f t="shared" si="62"/>
        <v>0</v>
      </c>
    </row>
    <row r="286" spans="1:20" ht="15" customHeight="1">
      <c r="A286" s="463" t="s">
        <v>191</v>
      </c>
      <c r="B286" s="464"/>
      <c r="C286" s="251"/>
      <c r="D286" s="322"/>
      <c r="E286" s="322"/>
      <c r="F286" s="229"/>
      <c r="G286" s="229"/>
      <c r="H286" s="322"/>
      <c r="I286" s="322"/>
      <c r="J286" s="322"/>
      <c r="K286" s="251"/>
      <c r="L286" s="268"/>
      <c r="M286" s="322"/>
      <c r="N286" s="322"/>
      <c r="O286" s="322"/>
      <c r="P286" s="322"/>
      <c r="Q286" s="322"/>
      <c r="R286" s="322"/>
      <c r="S286" s="29">
        <f>L286-'раздел 2'!C283</f>
        <v>0</v>
      </c>
      <c r="T286" s="106">
        <f t="shared" si="62"/>
        <v>0</v>
      </c>
    </row>
    <row r="287" spans="1:20" ht="15" customHeight="1">
      <c r="A287" s="276">
        <f>A284+1</f>
        <v>191</v>
      </c>
      <c r="B287" s="269" t="s">
        <v>192</v>
      </c>
      <c r="C287" s="115">
        <v>1967</v>
      </c>
      <c r="D287" s="116">
        <v>1993</v>
      </c>
      <c r="E287" s="116" t="s">
        <v>167</v>
      </c>
      <c r="F287" s="117">
        <v>2</v>
      </c>
      <c r="G287" s="117">
        <v>2</v>
      </c>
      <c r="H287" s="364">
        <v>526.6</v>
      </c>
      <c r="I287" s="364">
        <v>526.6</v>
      </c>
      <c r="J287" s="364">
        <v>292.7</v>
      </c>
      <c r="K287" s="115">
        <v>24</v>
      </c>
      <c r="L287" s="268">
        <f>'раздел 2'!C284</f>
        <v>8388480.364</v>
      </c>
      <c r="M287" s="242">
        <v>0</v>
      </c>
      <c r="N287" s="242">
        <v>0</v>
      </c>
      <c r="O287" s="242">
        <v>0</v>
      </c>
      <c r="P287" s="268">
        <f>L287</f>
        <v>8388480.364</v>
      </c>
      <c r="Q287" s="66">
        <v>43830</v>
      </c>
      <c r="R287" s="322" t="s">
        <v>121</v>
      </c>
      <c r="S287" s="29">
        <f>L287-'раздел 2'!C284</f>
        <v>0</v>
      </c>
      <c r="T287" s="106">
        <f t="shared" si="62"/>
        <v>0</v>
      </c>
    </row>
    <row r="288" spans="1:20" ht="15" customHeight="1">
      <c r="A288" s="435" t="s">
        <v>15</v>
      </c>
      <c r="B288" s="427"/>
      <c r="C288" s="251" t="s">
        <v>118</v>
      </c>
      <c r="D288" s="322" t="s">
        <v>118</v>
      </c>
      <c r="E288" s="322" t="s">
        <v>118</v>
      </c>
      <c r="F288" s="229" t="s">
        <v>118</v>
      </c>
      <c r="G288" s="229" t="s">
        <v>118</v>
      </c>
      <c r="H288" s="268">
        <f aca="true" t="shared" si="68" ref="H288:P288">H287</f>
        <v>526.6</v>
      </c>
      <c r="I288" s="268">
        <f t="shared" si="68"/>
        <v>526.6</v>
      </c>
      <c r="J288" s="268">
        <f t="shared" si="68"/>
        <v>292.7</v>
      </c>
      <c r="K288" s="251">
        <f t="shared" si="68"/>
        <v>24</v>
      </c>
      <c r="L288" s="268">
        <f t="shared" si="68"/>
        <v>8388480.364</v>
      </c>
      <c r="M288" s="242">
        <f t="shared" si="68"/>
        <v>0</v>
      </c>
      <c r="N288" s="242">
        <f t="shared" si="68"/>
        <v>0</v>
      </c>
      <c r="O288" s="242">
        <f t="shared" si="68"/>
        <v>0</v>
      </c>
      <c r="P288" s="268">
        <f t="shared" si="68"/>
        <v>8388480.364</v>
      </c>
      <c r="Q288" s="322" t="s">
        <v>118</v>
      </c>
      <c r="R288" s="322" t="s">
        <v>118</v>
      </c>
      <c r="S288" s="29">
        <f>L288-'раздел 2'!C285</f>
        <v>0</v>
      </c>
      <c r="T288" s="106">
        <f t="shared" si="62"/>
        <v>0</v>
      </c>
    </row>
    <row r="289" spans="1:20" ht="15" customHeight="1">
      <c r="A289" s="463" t="s">
        <v>193</v>
      </c>
      <c r="B289" s="464"/>
      <c r="C289" s="251"/>
      <c r="D289" s="322"/>
      <c r="E289" s="322"/>
      <c r="F289" s="229"/>
      <c r="G289" s="229"/>
      <c r="H289" s="322"/>
      <c r="I289" s="322"/>
      <c r="J289" s="322"/>
      <c r="K289" s="251"/>
      <c r="L289" s="268"/>
      <c r="M289" s="322"/>
      <c r="N289" s="322"/>
      <c r="O289" s="322"/>
      <c r="P289" s="322"/>
      <c r="Q289" s="322"/>
      <c r="R289" s="322"/>
      <c r="S289" s="29">
        <f>L289-'раздел 2'!C286</f>
        <v>0</v>
      </c>
      <c r="T289" s="106">
        <f t="shared" si="62"/>
        <v>0</v>
      </c>
    </row>
    <row r="290" spans="1:20" ht="15" customHeight="1">
      <c r="A290" s="232">
        <f>A287+1</f>
        <v>192</v>
      </c>
      <c r="B290" s="269" t="s">
        <v>194</v>
      </c>
      <c r="C290" s="128">
        <v>1965</v>
      </c>
      <c r="D290" s="129"/>
      <c r="E290" s="129" t="s">
        <v>400</v>
      </c>
      <c r="F290" s="130">
        <v>2</v>
      </c>
      <c r="G290" s="130">
        <v>1</v>
      </c>
      <c r="H290" s="131">
        <v>349.83</v>
      </c>
      <c r="I290" s="131">
        <v>267.52</v>
      </c>
      <c r="J290" s="131">
        <v>143.2</v>
      </c>
      <c r="K290" s="128">
        <v>13</v>
      </c>
      <c r="L290" s="131">
        <f>'раздел 2'!C287</f>
        <v>1595494.88</v>
      </c>
      <c r="M290" s="360">
        <v>0</v>
      </c>
      <c r="N290" s="360">
        <v>0</v>
      </c>
      <c r="O290" s="242">
        <v>0</v>
      </c>
      <c r="P290" s="268">
        <f>L290</f>
        <v>1595494.88</v>
      </c>
      <c r="Q290" s="66">
        <v>43830</v>
      </c>
      <c r="R290" s="322" t="s">
        <v>121</v>
      </c>
      <c r="S290" s="29">
        <f>L290-'раздел 2'!C287</f>
        <v>0</v>
      </c>
      <c r="T290" s="106">
        <f t="shared" si="62"/>
        <v>0</v>
      </c>
    </row>
    <row r="291" spans="1:20" ht="15" customHeight="1">
      <c r="A291" s="435" t="s">
        <v>15</v>
      </c>
      <c r="B291" s="427"/>
      <c r="C291" s="251" t="s">
        <v>118</v>
      </c>
      <c r="D291" s="322" t="s">
        <v>118</v>
      </c>
      <c r="E291" s="322" t="s">
        <v>118</v>
      </c>
      <c r="F291" s="229" t="s">
        <v>118</v>
      </c>
      <c r="G291" s="229" t="s">
        <v>118</v>
      </c>
      <c r="H291" s="268">
        <f aca="true" t="shared" si="69" ref="H291:P291">SUM(H290:H290)</f>
        <v>349.83</v>
      </c>
      <c r="I291" s="268">
        <f t="shared" si="69"/>
        <v>267.52</v>
      </c>
      <c r="J291" s="268">
        <f t="shared" si="69"/>
        <v>143.2</v>
      </c>
      <c r="K291" s="251">
        <f t="shared" si="69"/>
        <v>13</v>
      </c>
      <c r="L291" s="268">
        <f t="shared" si="69"/>
        <v>1595494.88</v>
      </c>
      <c r="M291" s="242">
        <f t="shared" si="69"/>
        <v>0</v>
      </c>
      <c r="N291" s="242">
        <f t="shared" si="69"/>
        <v>0</v>
      </c>
      <c r="O291" s="242">
        <f t="shared" si="69"/>
        <v>0</v>
      </c>
      <c r="P291" s="268">
        <f t="shared" si="69"/>
        <v>1595494.88</v>
      </c>
      <c r="Q291" s="322" t="s">
        <v>118</v>
      </c>
      <c r="R291" s="322" t="s">
        <v>118</v>
      </c>
      <c r="S291" s="29">
        <f>L291-'раздел 2'!C288</f>
        <v>0</v>
      </c>
      <c r="T291" s="106">
        <f t="shared" si="62"/>
        <v>0</v>
      </c>
    </row>
    <row r="292" spans="1:20" ht="15" customHeight="1">
      <c r="A292" s="463" t="s">
        <v>195</v>
      </c>
      <c r="B292" s="464"/>
      <c r="C292" s="251"/>
      <c r="D292" s="322"/>
      <c r="E292" s="322"/>
      <c r="F292" s="229"/>
      <c r="G292" s="229"/>
      <c r="H292" s="322"/>
      <c r="I292" s="322"/>
      <c r="J292" s="322"/>
      <c r="K292" s="251"/>
      <c r="L292" s="268"/>
      <c r="M292" s="322"/>
      <c r="N292" s="322"/>
      <c r="O292" s="322"/>
      <c r="P292" s="322"/>
      <c r="Q292" s="322"/>
      <c r="R292" s="322"/>
      <c r="S292" s="29">
        <f>L292-'раздел 2'!C289</f>
        <v>0</v>
      </c>
      <c r="T292" s="106">
        <f t="shared" si="62"/>
        <v>0</v>
      </c>
    </row>
    <row r="293" spans="1:20" ht="15" customHeight="1">
      <c r="A293" s="232">
        <f>A290+1</f>
        <v>193</v>
      </c>
      <c r="B293" s="269" t="s">
        <v>196</v>
      </c>
      <c r="C293" s="251">
        <v>1973</v>
      </c>
      <c r="D293" s="322"/>
      <c r="E293" s="326" t="s">
        <v>117</v>
      </c>
      <c r="F293" s="229">
        <v>2</v>
      </c>
      <c r="G293" s="229">
        <v>2</v>
      </c>
      <c r="H293" s="268">
        <v>553.8</v>
      </c>
      <c r="I293" s="268">
        <v>503.9</v>
      </c>
      <c r="J293" s="268">
        <v>368.3</v>
      </c>
      <c r="K293" s="251">
        <v>30</v>
      </c>
      <c r="L293" s="268">
        <f>'раздел 2'!C290</f>
        <v>3663719.99</v>
      </c>
      <c r="M293" s="242">
        <v>0</v>
      </c>
      <c r="N293" s="242">
        <v>0</v>
      </c>
      <c r="O293" s="242">
        <v>0</v>
      </c>
      <c r="P293" s="268">
        <f>L293</f>
        <v>3663719.99</v>
      </c>
      <c r="Q293" s="66">
        <v>43830</v>
      </c>
      <c r="R293" s="322" t="s">
        <v>121</v>
      </c>
      <c r="S293" s="29">
        <f>L293-'раздел 2'!C290</f>
        <v>0</v>
      </c>
      <c r="T293" s="106">
        <f t="shared" si="62"/>
        <v>0</v>
      </c>
    </row>
    <row r="294" spans="1:20" ht="15" customHeight="1">
      <c r="A294" s="232">
        <f>A293+1</f>
        <v>194</v>
      </c>
      <c r="B294" s="269" t="s">
        <v>197</v>
      </c>
      <c r="C294" s="251">
        <v>1957</v>
      </c>
      <c r="D294" s="322"/>
      <c r="E294" s="326" t="s">
        <v>117</v>
      </c>
      <c r="F294" s="229">
        <v>2</v>
      </c>
      <c r="G294" s="229">
        <v>2</v>
      </c>
      <c r="H294" s="268">
        <v>575.8</v>
      </c>
      <c r="I294" s="268">
        <v>488.7</v>
      </c>
      <c r="J294" s="268">
        <v>183.8</v>
      </c>
      <c r="K294" s="251">
        <v>29</v>
      </c>
      <c r="L294" s="268">
        <f>'раздел 2'!C291</f>
        <v>3477366.96</v>
      </c>
      <c r="M294" s="242">
        <v>0</v>
      </c>
      <c r="N294" s="242">
        <v>0</v>
      </c>
      <c r="O294" s="242">
        <v>0</v>
      </c>
      <c r="P294" s="268">
        <f>L294</f>
        <v>3477366.96</v>
      </c>
      <c r="Q294" s="66">
        <v>43830</v>
      </c>
      <c r="R294" s="322" t="s">
        <v>121</v>
      </c>
      <c r="S294" s="29">
        <f>L294-'раздел 2'!C291</f>
        <v>0</v>
      </c>
      <c r="T294" s="106">
        <f t="shared" si="62"/>
        <v>0</v>
      </c>
    </row>
    <row r="295" spans="1:20" ht="15" customHeight="1">
      <c r="A295" s="435" t="s">
        <v>15</v>
      </c>
      <c r="B295" s="427"/>
      <c r="C295" s="251" t="s">
        <v>118</v>
      </c>
      <c r="D295" s="322" t="s">
        <v>118</v>
      </c>
      <c r="E295" s="322" t="s">
        <v>118</v>
      </c>
      <c r="F295" s="229" t="s">
        <v>118</v>
      </c>
      <c r="G295" s="229" t="s">
        <v>118</v>
      </c>
      <c r="H295" s="268">
        <f>SUM(H293:H294)</f>
        <v>1129.6</v>
      </c>
      <c r="I295" s="268">
        <f aca="true" t="shared" si="70" ref="I295:O295">SUM(I293:I294)</f>
        <v>992.5999999999999</v>
      </c>
      <c r="J295" s="268">
        <f>SUM(J293:J294)</f>
        <v>552.1</v>
      </c>
      <c r="K295" s="251">
        <f>SUM(K293:K294)</f>
        <v>59</v>
      </c>
      <c r="L295" s="268">
        <f>SUM(L293:L294)</f>
        <v>7141086.95</v>
      </c>
      <c r="M295" s="242">
        <f t="shared" si="70"/>
        <v>0</v>
      </c>
      <c r="N295" s="242">
        <f t="shared" si="70"/>
        <v>0</v>
      </c>
      <c r="O295" s="242">
        <f t="shared" si="70"/>
        <v>0</v>
      </c>
      <c r="P295" s="268">
        <f>SUM(P293:P294)</f>
        <v>7141086.95</v>
      </c>
      <c r="Q295" s="322" t="s">
        <v>118</v>
      </c>
      <c r="R295" s="322" t="s">
        <v>118</v>
      </c>
      <c r="S295" s="29">
        <f>L295-'раздел 2'!C292</f>
        <v>0</v>
      </c>
      <c r="T295" s="106">
        <f t="shared" si="62"/>
        <v>0</v>
      </c>
    </row>
    <row r="296" spans="1:20" ht="15" customHeight="1">
      <c r="A296" s="463" t="s">
        <v>198</v>
      </c>
      <c r="B296" s="464"/>
      <c r="C296" s="251"/>
      <c r="D296" s="322"/>
      <c r="E296" s="322"/>
      <c r="F296" s="229"/>
      <c r="G296" s="229"/>
      <c r="H296" s="322"/>
      <c r="I296" s="322"/>
      <c r="J296" s="322"/>
      <c r="K296" s="251"/>
      <c r="L296" s="268"/>
      <c r="M296" s="322"/>
      <c r="N296" s="322"/>
      <c r="O296" s="322"/>
      <c r="P296" s="322"/>
      <c r="Q296" s="322"/>
      <c r="R296" s="322"/>
      <c r="S296" s="29">
        <f>L296-'раздел 2'!C293</f>
        <v>0</v>
      </c>
      <c r="T296" s="106">
        <f t="shared" si="62"/>
        <v>0</v>
      </c>
    </row>
    <row r="297" spans="1:20" ht="15" customHeight="1">
      <c r="A297" s="232">
        <f>A294+1</f>
        <v>195</v>
      </c>
      <c r="B297" s="269" t="s">
        <v>199</v>
      </c>
      <c r="C297" s="251">
        <v>1917</v>
      </c>
      <c r="D297" s="322"/>
      <c r="E297" s="322" t="s">
        <v>125</v>
      </c>
      <c r="F297" s="229">
        <v>2</v>
      </c>
      <c r="G297" s="229">
        <v>1</v>
      </c>
      <c r="H297" s="268">
        <v>350.9</v>
      </c>
      <c r="I297" s="268">
        <v>297.4</v>
      </c>
      <c r="J297" s="268">
        <v>232.7</v>
      </c>
      <c r="K297" s="251">
        <v>22</v>
      </c>
      <c r="L297" s="268">
        <f>'раздел 2'!C294</f>
        <v>951996.5</v>
      </c>
      <c r="M297" s="242">
        <v>0</v>
      </c>
      <c r="N297" s="242">
        <v>0</v>
      </c>
      <c r="O297" s="242">
        <v>0</v>
      </c>
      <c r="P297" s="268">
        <f>L297</f>
        <v>951996.5</v>
      </c>
      <c r="Q297" s="66">
        <v>43830</v>
      </c>
      <c r="R297" s="322" t="s">
        <v>121</v>
      </c>
      <c r="S297" s="29">
        <f>L297-'раздел 2'!C294</f>
        <v>0</v>
      </c>
      <c r="T297" s="106">
        <f t="shared" si="62"/>
        <v>0</v>
      </c>
    </row>
    <row r="298" spans="1:20" ht="15" customHeight="1">
      <c r="A298" s="435" t="s">
        <v>15</v>
      </c>
      <c r="B298" s="427"/>
      <c r="C298" s="251" t="s">
        <v>118</v>
      </c>
      <c r="D298" s="322" t="s">
        <v>118</v>
      </c>
      <c r="E298" s="322" t="s">
        <v>118</v>
      </c>
      <c r="F298" s="229" t="s">
        <v>118</v>
      </c>
      <c r="G298" s="229" t="s">
        <v>118</v>
      </c>
      <c r="H298" s="268">
        <f aca="true" t="shared" si="71" ref="H298:P298">SUM(H297)</f>
        <v>350.9</v>
      </c>
      <c r="I298" s="268">
        <f t="shared" si="71"/>
        <v>297.4</v>
      </c>
      <c r="J298" s="268">
        <f t="shared" si="71"/>
        <v>232.7</v>
      </c>
      <c r="K298" s="251">
        <f t="shared" si="71"/>
        <v>22</v>
      </c>
      <c r="L298" s="268">
        <f t="shared" si="71"/>
        <v>951996.5</v>
      </c>
      <c r="M298" s="268">
        <f t="shared" si="71"/>
        <v>0</v>
      </c>
      <c r="N298" s="268">
        <f t="shared" si="71"/>
        <v>0</v>
      </c>
      <c r="O298" s="268">
        <f t="shared" si="71"/>
        <v>0</v>
      </c>
      <c r="P298" s="268">
        <f t="shared" si="71"/>
        <v>951996.5</v>
      </c>
      <c r="Q298" s="322" t="s">
        <v>118</v>
      </c>
      <c r="R298" s="322" t="s">
        <v>118</v>
      </c>
      <c r="S298" s="29">
        <f>L298-'раздел 2'!C295</f>
        <v>0</v>
      </c>
      <c r="T298" s="106">
        <f t="shared" si="62"/>
        <v>0</v>
      </c>
    </row>
    <row r="299" spans="1:20" ht="15" customHeight="1">
      <c r="A299" s="424" t="s">
        <v>75</v>
      </c>
      <c r="B299" s="425"/>
      <c r="C299" s="78" t="s">
        <v>118</v>
      </c>
      <c r="D299" s="174" t="s">
        <v>118</v>
      </c>
      <c r="E299" s="174" t="s">
        <v>118</v>
      </c>
      <c r="F299" s="91" t="s">
        <v>118</v>
      </c>
      <c r="G299" s="91" t="s">
        <v>118</v>
      </c>
      <c r="H299" s="350">
        <f>H265+H268+H276+H282+H285+H288+H291+H295+H298</f>
        <v>22647.74</v>
      </c>
      <c r="I299" s="350">
        <f aca="true" t="shared" si="72" ref="I299:O299">I265+I268+I276+I282+I285+I288+I291+I295+I298</f>
        <v>18938.48</v>
      </c>
      <c r="J299" s="350">
        <f t="shared" si="72"/>
        <v>14868.700000000003</v>
      </c>
      <c r="K299" s="352">
        <f>K265+K268+K276+K282+K285+K288+K291+K295+K298</f>
        <v>894</v>
      </c>
      <c r="L299" s="350">
        <f>L265+L268+L276+L282+L285+L288+L291+L295+L298</f>
        <v>50478585.350940004</v>
      </c>
      <c r="M299" s="327">
        <f t="shared" si="72"/>
        <v>0</v>
      </c>
      <c r="N299" s="327">
        <f t="shared" si="72"/>
        <v>0</v>
      </c>
      <c r="O299" s="327">
        <f t="shared" si="72"/>
        <v>0</v>
      </c>
      <c r="P299" s="350">
        <f>P265+P268+P276+P282+P285+P288+P291+P295+P298</f>
        <v>50478585.350940004</v>
      </c>
      <c r="Q299" s="322" t="s">
        <v>118</v>
      </c>
      <c r="R299" s="322" t="s">
        <v>118</v>
      </c>
      <c r="S299" s="29">
        <f>L299-'раздел 2'!C296</f>
        <v>0</v>
      </c>
      <c r="T299" s="106">
        <f t="shared" si="62"/>
        <v>0</v>
      </c>
    </row>
    <row r="300" spans="1:20" ht="15" customHeight="1">
      <c r="A300" s="473" t="s">
        <v>29</v>
      </c>
      <c r="B300" s="474"/>
      <c r="C300" s="474"/>
      <c r="D300" s="474"/>
      <c r="E300" s="474"/>
      <c r="F300" s="474"/>
      <c r="G300" s="474"/>
      <c r="H300" s="474"/>
      <c r="I300" s="474"/>
      <c r="J300" s="474"/>
      <c r="K300" s="474"/>
      <c r="L300" s="474"/>
      <c r="M300" s="474"/>
      <c r="N300" s="474"/>
      <c r="O300" s="474"/>
      <c r="P300" s="474"/>
      <c r="Q300" s="474"/>
      <c r="R300" s="475"/>
      <c r="S300" s="29">
        <f>L300-'раздел 2'!C297</f>
        <v>0</v>
      </c>
      <c r="T300" s="106">
        <f t="shared" si="62"/>
        <v>0</v>
      </c>
    </row>
    <row r="301" spans="1:20" ht="15" customHeight="1">
      <c r="A301" s="463" t="s">
        <v>200</v>
      </c>
      <c r="B301" s="464"/>
      <c r="C301" s="251"/>
      <c r="D301" s="322"/>
      <c r="E301" s="322"/>
      <c r="F301" s="229"/>
      <c r="G301" s="229"/>
      <c r="H301" s="322"/>
      <c r="I301" s="322"/>
      <c r="J301" s="322"/>
      <c r="K301" s="251"/>
      <c r="L301" s="268"/>
      <c r="M301" s="322"/>
      <c r="N301" s="322"/>
      <c r="O301" s="322"/>
      <c r="P301" s="322"/>
      <c r="Q301" s="322"/>
      <c r="R301" s="322"/>
      <c r="S301" s="29">
        <f>L301-'раздел 2'!C298</f>
        <v>0</v>
      </c>
      <c r="T301" s="106">
        <f t="shared" si="62"/>
        <v>0</v>
      </c>
    </row>
    <row r="302" spans="1:20" ht="15" customHeight="1">
      <c r="A302" s="232">
        <f>A297+1</f>
        <v>196</v>
      </c>
      <c r="B302" s="255" t="s">
        <v>626</v>
      </c>
      <c r="C302" s="326">
        <v>1967</v>
      </c>
      <c r="D302" s="326"/>
      <c r="E302" s="326" t="s">
        <v>117</v>
      </c>
      <c r="F302" s="326">
        <v>9</v>
      </c>
      <c r="G302" s="326">
        <v>1</v>
      </c>
      <c r="H302" s="347">
        <v>1959.9</v>
      </c>
      <c r="I302" s="347">
        <v>1477.7</v>
      </c>
      <c r="J302" s="347">
        <v>1231.7</v>
      </c>
      <c r="K302" s="241">
        <v>87</v>
      </c>
      <c r="L302" s="268">
        <f>'раздел 2'!C299</f>
        <v>1184501.39</v>
      </c>
      <c r="M302" s="347">
        <v>0</v>
      </c>
      <c r="N302" s="347">
        <v>0</v>
      </c>
      <c r="O302" s="347">
        <v>0</v>
      </c>
      <c r="P302" s="268">
        <f>L302</f>
        <v>1184501.39</v>
      </c>
      <c r="Q302" s="32">
        <v>43830</v>
      </c>
      <c r="R302" s="326" t="s">
        <v>121</v>
      </c>
      <c r="S302" s="29">
        <f>L302-'раздел 2'!C299</f>
        <v>0</v>
      </c>
      <c r="T302" s="106">
        <f t="shared" si="62"/>
        <v>0</v>
      </c>
    </row>
    <row r="303" spans="1:20" ht="15" customHeight="1">
      <c r="A303" s="276">
        <f>A302+1</f>
        <v>197</v>
      </c>
      <c r="B303" s="255" t="s">
        <v>201</v>
      </c>
      <c r="C303" s="43">
        <v>1978</v>
      </c>
      <c r="D303" s="322"/>
      <c r="E303" s="326"/>
      <c r="F303" s="60">
        <v>9</v>
      </c>
      <c r="G303" s="60">
        <v>5</v>
      </c>
      <c r="H303" s="266">
        <v>9495.1</v>
      </c>
      <c r="I303" s="266">
        <v>9495.1</v>
      </c>
      <c r="J303" s="266">
        <v>9495.1</v>
      </c>
      <c r="K303" s="267">
        <v>499</v>
      </c>
      <c r="L303" s="268">
        <f>'раздел 2'!C300</f>
        <v>10425149.95</v>
      </c>
      <c r="M303" s="347">
        <v>0</v>
      </c>
      <c r="N303" s="347">
        <v>0</v>
      </c>
      <c r="O303" s="347">
        <v>0</v>
      </c>
      <c r="P303" s="268">
        <f>L303</f>
        <v>10425149.95</v>
      </c>
      <c r="Q303" s="32">
        <v>43830</v>
      </c>
      <c r="R303" s="326" t="s">
        <v>121</v>
      </c>
      <c r="S303" s="29">
        <f>L303-'раздел 2'!C300</f>
        <v>0</v>
      </c>
      <c r="T303" s="106">
        <f t="shared" si="62"/>
        <v>0</v>
      </c>
    </row>
    <row r="304" spans="1:20" ht="15" customHeight="1">
      <c r="A304" s="276">
        <f>A303+1</f>
        <v>198</v>
      </c>
      <c r="B304" s="255" t="s">
        <v>202</v>
      </c>
      <c r="C304" s="43">
        <v>1979</v>
      </c>
      <c r="D304" s="322"/>
      <c r="E304" s="326"/>
      <c r="F304" s="60">
        <v>9</v>
      </c>
      <c r="G304" s="60">
        <v>5</v>
      </c>
      <c r="H304" s="266">
        <v>9504.4</v>
      </c>
      <c r="I304" s="266">
        <v>9504.4</v>
      </c>
      <c r="J304" s="266">
        <v>9504.4</v>
      </c>
      <c r="K304" s="267">
        <v>484</v>
      </c>
      <c r="L304" s="268">
        <f>'раздел 2'!C301</f>
        <v>11370575.57</v>
      </c>
      <c r="M304" s="347">
        <v>0</v>
      </c>
      <c r="N304" s="347">
        <v>0</v>
      </c>
      <c r="O304" s="347">
        <v>0</v>
      </c>
      <c r="P304" s="268">
        <f>L304</f>
        <v>11370575.57</v>
      </c>
      <c r="Q304" s="32">
        <v>43830</v>
      </c>
      <c r="R304" s="326" t="s">
        <v>121</v>
      </c>
      <c r="S304" s="29">
        <f>L304-'раздел 2'!C301</f>
        <v>0</v>
      </c>
      <c r="T304" s="106">
        <f t="shared" si="62"/>
        <v>0</v>
      </c>
    </row>
    <row r="305" spans="1:20" ht="15" customHeight="1">
      <c r="A305" s="276">
        <f>A304+1</f>
        <v>199</v>
      </c>
      <c r="B305" s="255" t="s">
        <v>203</v>
      </c>
      <c r="C305" s="43">
        <v>1980</v>
      </c>
      <c r="D305" s="322"/>
      <c r="E305" s="326"/>
      <c r="F305" s="60">
        <v>9</v>
      </c>
      <c r="G305" s="60">
        <v>5</v>
      </c>
      <c r="H305" s="266">
        <v>9271.1</v>
      </c>
      <c r="I305" s="266">
        <v>9271.1</v>
      </c>
      <c r="J305" s="266">
        <v>9271.1</v>
      </c>
      <c r="K305" s="267">
        <v>477</v>
      </c>
      <c r="L305" s="268">
        <f>'раздел 2'!C302</f>
        <v>10504684.44</v>
      </c>
      <c r="M305" s="347">
        <v>0</v>
      </c>
      <c r="N305" s="347">
        <v>0</v>
      </c>
      <c r="O305" s="347">
        <v>0</v>
      </c>
      <c r="P305" s="268">
        <f>L305</f>
        <v>10504684.44</v>
      </c>
      <c r="Q305" s="32">
        <v>43830</v>
      </c>
      <c r="R305" s="326" t="s">
        <v>121</v>
      </c>
      <c r="S305" s="29">
        <f>L305-'раздел 2'!C302</f>
        <v>0</v>
      </c>
      <c r="T305" s="106">
        <f t="shared" si="62"/>
        <v>0</v>
      </c>
    </row>
    <row r="306" spans="1:20" ht="15" customHeight="1">
      <c r="A306" s="276">
        <f>A305+1</f>
        <v>200</v>
      </c>
      <c r="B306" s="255" t="s">
        <v>204</v>
      </c>
      <c r="C306" s="43">
        <v>1982</v>
      </c>
      <c r="D306" s="322"/>
      <c r="E306" s="326"/>
      <c r="F306" s="60">
        <v>9</v>
      </c>
      <c r="G306" s="60">
        <v>9</v>
      </c>
      <c r="H306" s="266">
        <v>16733.29</v>
      </c>
      <c r="I306" s="266">
        <v>16733.29</v>
      </c>
      <c r="J306" s="266">
        <v>16733.29</v>
      </c>
      <c r="K306" s="267">
        <v>896</v>
      </c>
      <c r="L306" s="268">
        <f>'раздел 2'!C303</f>
        <v>17840351.57</v>
      </c>
      <c r="M306" s="347">
        <v>0</v>
      </c>
      <c r="N306" s="347">
        <v>0</v>
      </c>
      <c r="O306" s="347">
        <v>0</v>
      </c>
      <c r="P306" s="268">
        <f>L306</f>
        <v>17840351.57</v>
      </c>
      <c r="Q306" s="32">
        <v>43830</v>
      </c>
      <c r="R306" s="326" t="s">
        <v>121</v>
      </c>
      <c r="S306" s="29">
        <f>L306-'раздел 2'!C303</f>
        <v>0</v>
      </c>
      <c r="T306" s="106">
        <f t="shared" si="62"/>
        <v>0</v>
      </c>
    </row>
    <row r="307" spans="1:20" ht="15" customHeight="1">
      <c r="A307" s="435" t="s">
        <v>15</v>
      </c>
      <c r="B307" s="427"/>
      <c r="C307" s="251" t="s">
        <v>118</v>
      </c>
      <c r="D307" s="322" t="s">
        <v>118</v>
      </c>
      <c r="E307" s="322" t="s">
        <v>118</v>
      </c>
      <c r="F307" s="229" t="s">
        <v>118</v>
      </c>
      <c r="G307" s="229" t="s">
        <v>118</v>
      </c>
      <c r="H307" s="243">
        <f aca="true" t="shared" si="73" ref="H307:P307">SUM(H302:H306)</f>
        <v>46963.79</v>
      </c>
      <c r="I307" s="243">
        <f t="shared" si="73"/>
        <v>46481.590000000004</v>
      </c>
      <c r="J307" s="243">
        <f t="shared" si="73"/>
        <v>46235.590000000004</v>
      </c>
      <c r="K307" s="365">
        <f t="shared" si="73"/>
        <v>2443</v>
      </c>
      <c r="L307" s="243">
        <f t="shared" si="73"/>
        <v>51325262.92</v>
      </c>
      <c r="M307" s="243">
        <f t="shared" si="73"/>
        <v>0</v>
      </c>
      <c r="N307" s="243">
        <f t="shared" si="73"/>
        <v>0</v>
      </c>
      <c r="O307" s="243">
        <f t="shared" si="73"/>
        <v>0</v>
      </c>
      <c r="P307" s="243">
        <f t="shared" si="73"/>
        <v>51325262.92</v>
      </c>
      <c r="Q307" s="322" t="s">
        <v>118</v>
      </c>
      <c r="R307" s="322" t="s">
        <v>118</v>
      </c>
      <c r="S307" s="29">
        <f>L307-'раздел 2'!C304</f>
        <v>0</v>
      </c>
      <c r="T307" s="106">
        <f t="shared" si="62"/>
        <v>0</v>
      </c>
    </row>
    <row r="308" spans="1:20" ht="15" customHeight="1">
      <c r="A308" s="424" t="s">
        <v>343</v>
      </c>
      <c r="B308" s="425"/>
      <c r="C308" s="251"/>
      <c r="D308" s="322"/>
      <c r="E308" s="322"/>
      <c r="F308" s="229"/>
      <c r="G308" s="229"/>
      <c r="H308" s="322"/>
      <c r="I308" s="322"/>
      <c r="J308" s="322"/>
      <c r="K308" s="240"/>
      <c r="L308" s="268"/>
      <c r="M308" s="322"/>
      <c r="N308" s="322"/>
      <c r="O308" s="322"/>
      <c r="P308" s="322"/>
      <c r="Q308" s="322"/>
      <c r="R308" s="322"/>
      <c r="S308" s="29">
        <f>L308-'раздел 2'!C305</f>
        <v>0</v>
      </c>
      <c r="T308" s="106">
        <f t="shared" si="62"/>
        <v>0</v>
      </c>
    </row>
    <row r="309" spans="1:20" ht="15" customHeight="1">
      <c r="A309" s="232">
        <f>A306+1</f>
        <v>201</v>
      </c>
      <c r="B309" s="244" t="s">
        <v>205</v>
      </c>
      <c r="C309" s="264">
        <v>1990</v>
      </c>
      <c r="D309" s="322"/>
      <c r="E309" s="326" t="s">
        <v>392</v>
      </c>
      <c r="F309" s="229">
        <v>3</v>
      </c>
      <c r="G309" s="229">
        <v>2</v>
      </c>
      <c r="H309" s="268">
        <v>2156.7</v>
      </c>
      <c r="I309" s="268">
        <v>1446.8</v>
      </c>
      <c r="J309" s="268">
        <v>1029.7</v>
      </c>
      <c r="K309" s="240">
        <v>81</v>
      </c>
      <c r="L309" s="268">
        <f>'раздел 2'!C306</f>
        <v>2771696.17</v>
      </c>
      <c r="M309" s="347">
        <v>0</v>
      </c>
      <c r="N309" s="347">
        <v>0</v>
      </c>
      <c r="O309" s="347">
        <v>0</v>
      </c>
      <c r="P309" s="268">
        <f>L309</f>
        <v>2771696.17</v>
      </c>
      <c r="Q309" s="32">
        <v>43830</v>
      </c>
      <c r="R309" s="326" t="s">
        <v>121</v>
      </c>
      <c r="S309" s="29">
        <f>L309-'раздел 2'!C306</f>
        <v>0</v>
      </c>
      <c r="T309" s="106">
        <f t="shared" si="62"/>
        <v>0</v>
      </c>
    </row>
    <row r="310" spans="1:20" ht="15" customHeight="1">
      <c r="A310" s="435" t="s">
        <v>15</v>
      </c>
      <c r="B310" s="427"/>
      <c r="C310" s="251" t="s">
        <v>118</v>
      </c>
      <c r="D310" s="322" t="s">
        <v>118</v>
      </c>
      <c r="E310" s="322" t="s">
        <v>118</v>
      </c>
      <c r="F310" s="229" t="s">
        <v>118</v>
      </c>
      <c r="G310" s="229" t="s">
        <v>118</v>
      </c>
      <c r="H310" s="268">
        <f aca="true" t="shared" si="74" ref="H310:P310">SUM(H309:H309)</f>
        <v>2156.7</v>
      </c>
      <c r="I310" s="268">
        <f t="shared" si="74"/>
        <v>1446.8</v>
      </c>
      <c r="J310" s="268">
        <f t="shared" si="74"/>
        <v>1029.7</v>
      </c>
      <c r="K310" s="240">
        <f t="shared" si="74"/>
        <v>81</v>
      </c>
      <c r="L310" s="268">
        <f t="shared" si="74"/>
        <v>2771696.17</v>
      </c>
      <c r="M310" s="268">
        <f t="shared" si="74"/>
        <v>0</v>
      </c>
      <c r="N310" s="268">
        <f t="shared" si="74"/>
        <v>0</v>
      </c>
      <c r="O310" s="268">
        <f t="shared" si="74"/>
        <v>0</v>
      </c>
      <c r="P310" s="268">
        <f t="shared" si="74"/>
        <v>2771696.17</v>
      </c>
      <c r="Q310" s="322" t="s">
        <v>118</v>
      </c>
      <c r="R310" s="322" t="s">
        <v>118</v>
      </c>
      <c r="S310" s="29">
        <f>L310-'раздел 2'!C307</f>
        <v>0</v>
      </c>
      <c r="T310" s="106">
        <f t="shared" si="62"/>
        <v>0</v>
      </c>
    </row>
    <row r="311" spans="1:20" ht="15" customHeight="1">
      <c r="A311" s="424" t="s">
        <v>344</v>
      </c>
      <c r="B311" s="425"/>
      <c r="C311" s="251"/>
      <c r="D311" s="322"/>
      <c r="E311" s="322"/>
      <c r="F311" s="229"/>
      <c r="G311" s="229"/>
      <c r="H311" s="268"/>
      <c r="I311" s="268"/>
      <c r="J311" s="268"/>
      <c r="K311" s="240"/>
      <c r="L311" s="268"/>
      <c r="M311" s="268"/>
      <c r="N311" s="268"/>
      <c r="O311" s="268"/>
      <c r="P311" s="268"/>
      <c r="Q311" s="322"/>
      <c r="R311" s="322"/>
      <c r="S311" s="29">
        <f>L311-'раздел 2'!C308</f>
        <v>0</v>
      </c>
      <c r="T311" s="106">
        <f t="shared" si="62"/>
        <v>0</v>
      </c>
    </row>
    <row r="312" spans="1:20" ht="15" customHeight="1">
      <c r="A312" s="232">
        <f>A309+1</f>
        <v>202</v>
      </c>
      <c r="B312" s="255" t="s">
        <v>470</v>
      </c>
      <c r="C312" s="251">
        <v>1970</v>
      </c>
      <c r="D312" s="322"/>
      <c r="E312" s="326" t="s">
        <v>117</v>
      </c>
      <c r="F312" s="229">
        <v>2</v>
      </c>
      <c r="G312" s="276">
        <v>2</v>
      </c>
      <c r="H312" s="223">
        <v>773.63</v>
      </c>
      <c r="I312" s="268">
        <v>542.6</v>
      </c>
      <c r="J312" s="179">
        <v>315.75</v>
      </c>
      <c r="K312" s="240">
        <v>51</v>
      </c>
      <c r="L312" s="268">
        <f>'раздел 2'!C309</f>
        <v>377616.185</v>
      </c>
      <c r="M312" s="347">
        <v>0</v>
      </c>
      <c r="N312" s="347">
        <v>0</v>
      </c>
      <c r="O312" s="347">
        <v>0</v>
      </c>
      <c r="P312" s="268">
        <f>L312</f>
        <v>377616.185</v>
      </c>
      <c r="Q312" s="32">
        <v>43830</v>
      </c>
      <c r="R312" s="326" t="s">
        <v>121</v>
      </c>
      <c r="S312" s="29">
        <f>L312-'раздел 2'!C309</f>
        <v>0</v>
      </c>
      <c r="T312" s="106">
        <f t="shared" si="62"/>
        <v>0</v>
      </c>
    </row>
    <row r="313" spans="1:20" ht="15" customHeight="1">
      <c r="A313" s="276">
        <f>A312+1</f>
        <v>203</v>
      </c>
      <c r="B313" s="255" t="s">
        <v>471</v>
      </c>
      <c r="C313" s="251">
        <v>1970</v>
      </c>
      <c r="D313" s="322"/>
      <c r="E313" s="326" t="s">
        <v>117</v>
      </c>
      <c r="F313" s="229">
        <v>2</v>
      </c>
      <c r="G313" s="276">
        <v>2</v>
      </c>
      <c r="H313" s="223">
        <v>748</v>
      </c>
      <c r="I313" s="268">
        <v>482</v>
      </c>
      <c r="J313" s="179">
        <v>172.1</v>
      </c>
      <c r="K313" s="240">
        <v>50</v>
      </c>
      <c r="L313" s="268">
        <f>'раздел 2'!C310</f>
        <v>453791.1155</v>
      </c>
      <c r="M313" s="347">
        <v>0</v>
      </c>
      <c r="N313" s="347">
        <v>0</v>
      </c>
      <c r="O313" s="347">
        <v>0</v>
      </c>
      <c r="P313" s="268">
        <f>L313</f>
        <v>453791.1155</v>
      </c>
      <c r="Q313" s="32">
        <v>43830</v>
      </c>
      <c r="R313" s="326" t="s">
        <v>121</v>
      </c>
      <c r="S313" s="29">
        <f>L313-'раздел 2'!C310</f>
        <v>0</v>
      </c>
      <c r="T313" s="106">
        <f t="shared" si="62"/>
        <v>0</v>
      </c>
    </row>
    <row r="314" spans="1:20" ht="15" customHeight="1">
      <c r="A314" s="276">
        <f>A313+1</f>
        <v>204</v>
      </c>
      <c r="B314" s="255" t="s">
        <v>472</v>
      </c>
      <c r="C314" s="251">
        <v>1974</v>
      </c>
      <c r="D314" s="322"/>
      <c r="E314" s="326" t="s">
        <v>117</v>
      </c>
      <c r="F314" s="229">
        <v>2</v>
      </c>
      <c r="G314" s="276">
        <v>2</v>
      </c>
      <c r="H314" s="223">
        <v>713.6</v>
      </c>
      <c r="I314" s="268">
        <v>469</v>
      </c>
      <c r="J314" s="179">
        <v>417.4</v>
      </c>
      <c r="K314" s="240">
        <v>42</v>
      </c>
      <c r="L314" s="268">
        <f>'раздел 2'!C311</f>
        <v>453791.1155</v>
      </c>
      <c r="M314" s="347">
        <v>0</v>
      </c>
      <c r="N314" s="347">
        <v>0</v>
      </c>
      <c r="O314" s="347">
        <v>0</v>
      </c>
      <c r="P314" s="268">
        <f>L314</f>
        <v>453791.1155</v>
      </c>
      <c r="Q314" s="32">
        <v>43830</v>
      </c>
      <c r="R314" s="326" t="s">
        <v>121</v>
      </c>
      <c r="S314" s="29">
        <f>L314-'раздел 2'!C311</f>
        <v>0</v>
      </c>
      <c r="T314" s="106">
        <f t="shared" si="62"/>
        <v>0</v>
      </c>
    </row>
    <row r="315" spans="1:20" ht="15" customHeight="1">
      <c r="A315" s="276">
        <f>A314+1</f>
        <v>205</v>
      </c>
      <c r="B315" s="255" t="s">
        <v>473</v>
      </c>
      <c r="C315" s="264">
        <v>1989</v>
      </c>
      <c r="D315" s="330"/>
      <c r="E315" s="330" t="s">
        <v>119</v>
      </c>
      <c r="F315" s="319">
        <v>3</v>
      </c>
      <c r="G315" s="319">
        <v>2</v>
      </c>
      <c r="H315" s="243">
        <v>1499</v>
      </c>
      <c r="I315" s="268">
        <v>793</v>
      </c>
      <c r="J315" s="179">
        <v>609.1</v>
      </c>
      <c r="K315" s="240">
        <v>75</v>
      </c>
      <c r="L315" s="268">
        <f>'раздел 2'!C312</f>
        <v>2635276.37</v>
      </c>
      <c r="M315" s="347">
        <v>0</v>
      </c>
      <c r="N315" s="347">
        <v>0</v>
      </c>
      <c r="O315" s="347">
        <v>0</v>
      </c>
      <c r="P315" s="268">
        <f>L315</f>
        <v>2635276.37</v>
      </c>
      <c r="Q315" s="32">
        <v>43830</v>
      </c>
      <c r="R315" s="326" t="s">
        <v>121</v>
      </c>
      <c r="S315" s="29">
        <f>L315-'раздел 2'!C312</f>
        <v>0</v>
      </c>
      <c r="T315" s="106">
        <f t="shared" si="62"/>
        <v>0</v>
      </c>
    </row>
    <row r="316" spans="1:20" ht="15" customHeight="1">
      <c r="A316" s="435" t="s">
        <v>15</v>
      </c>
      <c r="B316" s="427"/>
      <c r="C316" s="251" t="s">
        <v>118</v>
      </c>
      <c r="D316" s="322" t="s">
        <v>118</v>
      </c>
      <c r="E316" s="322" t="s">
        <v>118</v>
      </c>
      <c r="F316" s="229" t="s">
        <v>118</v>
      </c>
      <c r="G316" s="229" t="s">
        <v>118</v>
      </c>
      <c r="H316" s="268">
        <f aca="true" t="shared" si="75" ref="H316:P316">SUM(H312:H315)</f>
        <v>3734.23</v>
      </c>
      <c r="I316" s="268">
        <f t="shared" si="75"/>
        <v>2286.6</v>
      </c>
      <c r="J316" s="268">
        <f t="shared" si="75"/>
        <v>1514.35</v>
      </c>
      <c r="K316" s="240">
        <f t="shared" si="75"/>
        <v>218</v>
      </c>
      <c r="L316" s="268">
        <f t="shared" si="75"/>
        <v>3920474.7860000003</v>
      </c>
      <c r="M316" s="268">
        <f t="shared" si="75"/>
        <v>0</v>
      </c>
      <c r="N316" s="268">
        <f t="shared" si="75"/>
        <v>0</v>
      </c>
      <c r="O316" s="268">
        <f t="shared" si="75"/>
        <v>0</v>
      </c>
      <c r="P316" s="268">
        <f t="shared" si="75"/>
        <v>3920474.7860000003</v>
      </c>
      <c r="Q316" s="322" t="s">
        <v>118</v>
      </c>
      <c r="R316" s="322" t="s">
        <v>118</v>
      </c>
      <c r="S316" s="29">
        <f>L316-'раздел 2'!C313</f>
        <v>0</v>
      </c>
      <c r="T316" s="106">
        <f t="shared" si="62"/>
        <v>0</v>
      </c>
    </row>
    <row r="317" spans="1:20" s="110" customFormat="1" ht="15" customHeight="1">
      <c r="A317" s="424" t="s">
        <v>30</v>
      </c>
      <c r="B317" s="425"/>
      <c r="C317" s="78" t="s">
        <v>118</v>
      </c>
      <c r="D317" s="174" t="s">
        <v>118</v>
      </c>
      <c r="E317" s="174" t="s">
        <v>118</v>
      </c>
      <c r="F317" s="91" t="s">
        <v>118</v>
      </c>
      <c r="G317" s="91" t="s">
        <v>118</v>
      </c>
      <c r="H317" s="350">
        <f>H307+H310+H316</f>
        <v>52854.72</v>
      </c>
      <c r="I317" s="350">
        <f aca="true" t="shared" si="76" ref="I317:O317">I307+I310+I316</f>
        <v>50214.990000000005</v>
      </c>
      <c r="J317" s="350">
        <f t="shared" si="76"/>
        <v>48779.64</v>
      </c>
      <c r="K317" s="352">
        <f>K307+K310+K316</f>
        <v>2742</v>
      </c>
      <c r="L317" s="350">
        <f>L307+L310+L316</f>
        <v>58017433.876</v>
      </c>
      <c r="M317" s="350">
        <f t="shared" si="76"/>
        <v>0</v>
      </c>
      <c r="N317" s="350">
        <f t="shared" si="76"/>
        <v>0</v>
      </c>
      <c r="O317" s="350">
        <f t="shared" si="76"/>
        <v>0</v>
      </c>
      <c r="P317" s="350">
        <f>P307+P310+P316</f>
        <v>58017433.876</v>
      </c>
      <c r="Q317" s="322" t="s">
        <v>118</v>
      </c>
      <c r="R317" s="322" t="s">
        <v>118</v>
      </c>
      <c r="S317" s="29">
        <f>L317-'раздел 2'!C314</f>
        <v>0</v>
      </c>
      <c r="T317" s="106">
        <f t="shared" si="62"/>
        <v>0</v>
      </c>
    </row>
    <row r="318" spans="1:20" ht="15" customHeight="1">
      <c r="A318" s="473" t="s">
        <v>31</v>
      </c>
      <c r="B318" s="474"/>
      <c r="C318" s="474"/>
      <c r="D318" s="474"/>
      <c r="E318" s="474"/>
      <c r="F318" s="474"/>
      <c r="G318" s="474"/>
      <c r="H318" s="474"/>
      <c r="I318" s="474"/>
      <c r="J318" s="474"/>
      <c r="K318" s="474"/>
      <c r="L318" s="474"/>
      <c r="M318" s="474"/>
      <c r="N318" s="474"/>
      <c r="O318" s="474"/>
      <c r="P318" s="474"/>
      <c r="Q318" s="474"/>
      <c r="R318" s="475"/>
      <c r="S318" s="29">
        <f>L318-'раздел 2'!C315</f>
        <v>0</v>
      </c>
      <c r="T318" s="106">
        <f t="shared" si="62"/>
        <v>0</v>
      </c>
    </row>
    <row r="319" spans="1:20" ht="15" customHeight="1">
      <c r="A319" s="435" t="s">
        <v>350</v>
      </c>
      <c r="B319" s="427"/>
      <c r="C319" s="251"/>
      <c r="D319" s="322"/>
      <c r="E319" s="322"/>
      <c r="F319" s="229"/>
      <c r="G319" s="229"/>
      <c r="H319" s="322"/>
      <c r="I319" s="322"/>
      <c r="J319" s="322"/>
      <c r="K319" s="251"/>
      <c r="L319" s="268"/>
      <c r="M319" s="322"/>
      <c r="N319" s="322"/>
      <c r="O319" s="322"/>
      <c r="P319" s="322"/>
      <c r="Q319" s="322"/>
      <c r="R319" s="322"/>
      <c r="S319" s="29">
        <f>L319-'раздел 2'!C316</f>
        <v>0</v>
      </c>
      <c r="T319" s="106">
        <f t="shared" si="62"/>
        <v>0</v>
      </c>
    </row>
    <row r="320" spans="1:20" ht="15" customHeight="1">
      <c r="A320" s="232">
        <f>A315+1</f>
        <v>206</v>
      </c>
      <c r="B320" s="255" t="s">
        <v>351</v>
      </c>
      <c r="C320" s="251">
        <v>1961</v>
      </c>
      <c r="D320" s="322">
        <v>2015</v>
      </c>
      <c r="E320" s="322" t="s">
        <v>167</v>
      </c>
      <c r="F320" s="229">
        <v>2</v>
      </c>
      <c r="G320" s="229">
        <v>2</v>
      </c>
      <c r="H320" s="268">
        <v>374.9</v>
      </c>
      <c r="I320" s="268">
        <v>374.9</v>
      </c>
      <c r="J320" s="268">
        <v>83.8</v>
      </c>
      <c r="K320" s="240">
        <v>28</v>
      </c>
      <c r="L320" s="268">
        <f>'раздел 2'!C317</f>
        <v>2933673.45</v>
      </c>
      <c r="M320" s="347">
        <v>0</v>
      </c>
      <c r="N320" s="347">
        <v>0</v>
      </c>
      <c r="O320" s="347">
        <v>0</v>
      </c>
      <c r="P320" s="347">
        <f>L320</f>
        <v>2933673.45</v>
      </c>
      <c r="Q320" s="32">
        <v>43830</v>
      </c>
      <c r="R320" s="326" t="s">
        <v>121</v>
      </c>
      <c r="S320" s="29">
        <f>L320-'раздел 2'!C317</f>
        <v>0</v>
      </c>
      <c r="T320" s="106">
        <f t="shared" si="62"/>
        <v>0</v>
      </c>
    </row>
    <row r="321" spans="1:20" ht="15" customHeight="1">
      <c r="A321" s="276">
        <f>A320+1</f>
        <v>207</v>
      </c>
      <c r="B321" s="255" t="s">
        <v>352</v>
      </c>
      <c r="C321" s="251">
        <v>1964</v>
      </c>
      <c r="D321" s="322">
        <v>2015</v>
      </c>
      <c r="E321" s="322" t="s">
        <v>167</v>
      </c>
      <c r="F321" s="229">
        <v>2</v>
      </c>
      <c r="G321" s="229">
        <v>2</v>
      </c>
      <c r="H321" s="268">
        <v>636.7</v>
      </c>
      <c r="I321" s="268">
        <v>636</v>
      </c>
      <c r="J321" s="268">
        <v>220.6</v>
      </c>
      <c r="K321" s="240">
        <v>41</v>
      </c>
      <c r="L321" s="268">
        <f>'раздел 2'!C318</f>
        <v>583360.83</v>
      </c>
      <c r="M321" s="347">
        <v>0</v>
      </c>
      <c r="N321" s="347">
        <v>0</v>
      </c>
      <c r="O321" s="347">
        <v>0</v>
      </c>
      <c r="P321" s="347">
        <f>L321</f>
        <v>583360.83</v>
      </c>
      <c r="Q321" s="32">
        <v>43830</v>
      </c>
      <c r="R321" s="326" t="s">
        <v>121</v>
      </c>
      <c r="S321" s="29">
        <f>L321-'раздел 2'!C318</f>
        <v>0</v>
      </c>
      <c r="T321" s="106">
        <f t="shared" si="62"/>
        <v>0</v>
      </c>
    </row>
    <row r="322" spans="1:20" ht="15" customHeight="1">
      <c r="A322" s="435" t="s">
        <v>15</v>
      </c>
      <c r="B322" s="427"/>
      <c r="C322" s="251" t="s">
        <v>118</v>
      </c>
      <c r="D322" s="322" t="s">
        <v>118</v>
      </c>
      <c r="E322" s="322" t="s">
        <v>118</v>
      </c>
      <c r="F322" s="229" t="s">
        <v>118</v>
      </c>
      <c r="G322" s="229" t="s">
        <v>118</v>
      </c>
      <c r="H322" s="268">
        <f>SUM(H320:H321)</f>
        <v>1011.6</v>
      </c>
      <c r="I322" s="268">
        <f aca="true" t="shared" si="77" ref="I322:O322">SUM(I320:I321)</f>
        <v>1010.9</v>
      </c>
      <c r="J322" s="268">
        <f t="shared" si="77"/>
        <v>304.4</v>
      </c>
      <c r="K322" s="240">
        <f>SUM(K320:K321)</f>
        <v>69</v>
      </c>
      <c r="L322" s="268">
        <f>SUM(L320:L321)</f>
        <v>3517034.2800000003</v>
      </c>
      <c r="M322" s="268">
        <f t="shared" si="77"/>
        <v>0</v>
      </c>
      <c r="N322" s="268">
        <f t="shared" si="77"/>
        <v>0</v>
      </c>
      <c r="O322" s="268">
        <f t="shared" si="77"/>
        <v>0</v>
      </c>
      <c r="P322" s="268">
        <f>SUM(P320:P321)</f>
        <v>3517034.2800000003</v>
      </c>
      <c r="Q322" s="322" t="s">
        <v>118</v>
      </c>
      <c r="R322" s="322" t="s">
        <v>118</v>
      </c>
      <c r="S322" s="29">
        <f>L322-'раздел 2'!C319</f>
        <v>0</v>
      </c>
      <c r="T322" s="106">
        <f t="shared" si="62"/>
        <v>0</v>
      </c>
    </row>
    <row r="323" spans="1:20" ht="15" customHeight="1">
      <c r="A323" s="435" t="s">
        <v>345</v>
      </c>
      <c r="B323" s="427"/>
      <c r="C323" s="251"/>
      <c r="D323" s="322"/>
      <c r="E323" s="322"/>
      <c r="F323" s="229"/>
      <c r="G323" s="229"/>
      <c r="H323" s="268"/>
      <c r="I323" s="268"/>
      <c r="J323" s="268"/>
      <c r="K323" s="240"/>
      <c r="L323" s="268"/>
      <c r="M323" s="268"/>
      <c r="N323" s="268"/>
      <c r="O323" s="268"/>
      <c r="P323" s="268"/>
      <c r="Q323" s="322"/>
      <c r="R323" s="322"/>
      <c r="S323" s="29">
        <f>L323-'раздел 2'!C320</f>
        <v>0</v>
      </c>
      <c r="T323" s="106">
        <f t="shared" si="62"/>
        <v>0</v>
      </c>
    </row>
    <row r="324" spans="1:20" ht="15" customHeight="1">
      <c r="A324" s="232">
        <f>A321+1</f>
        <v>208</v>
      </c>
      <c r="B324" s="256" t="s">
        <v>434</v>
      </c>
      <c r="C324" s="132">
        <v>1964</v>
      </c>
      <c r="D324" s="133"/>
      <c r="E324" s="133" t="s">
        <v>167</v>
      </c>
      <c r="F324" s="134">
        <v>5</v>
      </c>
      <c r="G324" s="134">
        <v>4</v>
      </c>
      <c r="H324" s="135">
        <v>3370.4</v>
      </c>
      <c r="I324" s="135">
        <v>3133</v>
      </c>
      <c r="J324" s="135">
        <v>3133</v>
      </c>
      <c r="K324" s="366">
        <v>149</v>
      </c>
      <c r="L324" s="135">
        <f>'раздел 2'!C321</f>
        <v>4119501.6</v>
      </c>
      <c r="M324" s="347">
        <v>0</v>
      </c>
      <c r="N324" s="347">
        <v>0</v>
      </c>
      <c r="O324" s="347">
        <v>0</v>
      </c>
      <c r="P324" s="347">
        <f aca="true" t="shared" si="78" ref="P324:P352">L324</f>
        <v>4119501.6</v>
      </c>
      <c r="Q324" s="136">
        <v>43830</v>
      </c>
      <c r="R324" s="118" t="s">
        <v>121</v>
      </c>
      <c r="S324" s="29">
        <f>L324-'раздел 2'!C321</f>
        <v>0</v>
      </c>
      <c r="T324" s="106">
        <f t="shared" si="62"/>
        <v>0</v>
      </c>
    </row>
    <row r="325" spans="1:20" ht="15" customHeight="1">
      <c r="A325" s="276">
        <f aca="true" t="shared" si="79" ref="A325:A352">A324+1</f>
        <v>209</v>
      </c>
      <c r="B325" s="256" t="s">
        <v>629</v>
      </c>
      <c r="C325" s="132">
        <v>1967</v>
      </c>
      <c r="D325" s="133"/>
      <c r="E325" s="133" t="s">
        <v>392</v>
      </c>
      <c r="F325" s="134">
        <v>5</v>
      </c>
      <c r="G325" s="134">
        <v>4</v>
      </c>
      <c r="H325" s="135">
        <v>3166.8</v>
      </c>
      <c r="I325" s="135">
        <v>2780.84</v>
      </c>
      <c r="J325" s="135">
        <v>2780.84</v>
      </c>
      <c r="K325" s="366">
        <v>100</v>
      </c>
      <c r="L325" s="135">
        <f>'раздел 2'!C322</f>
        <v>3373382.4</v>
      </c>
      <c r="M325" s="347">
        <v>0</v>
      </c>
      <c r="N325" s="347">
        <v>0</v>
      </c>
      <c r="O325" s="347">
        <v>0</v>
      </c>
      <c r="P325" s="347">
        <f t="shared" si="78"/>
        <v>3373382.4</v>
      </c>
      <c r="Q325" s="136">
        <v>43830</v>
      </c>
      <c r="R325" s="118" t="s">
        <v>121</v>
      </c>
      <c r="S325" s="29">
        <f>L325-'раздел 2'!C322</f>
        <v>0</v>
      </c>
      <c r="T325" s="106">
        <f t="shared" si="62"/>
        <v>0</v>
      </c>
    </row>
    <row r="326" spans="1:20" ht="15" customHeight="1">
      <c r="A326" s="276">
        <f t="shared" si="79"/>
        <v>210</v>
      </c>
      <c r="B326" s="256" t="s">
        <v>435</v>
      </c>
      <c r="C326" s="132">
        <v>1974</v>
      </c>
      <c r="D326" s="133"/>
      <c r="E326" s="133" t="s">
        <v>167</v>
      </c>
      <c r="F326" s="134">
        <v>5</v>
      </c>
      <c r="G326" s="134">
        <v>3</v>
      </c>
      <c r="H326" s="135">
        <v>2803.6</v>
      </c>
      <c r="I326" s="135">
        <v>2538.1</v>
      </c>
      <c r="J326" s="135">
        <v>2538.1</v>
      </c>
      <c r="K326" s="366">
        <v>108</v>
      </c>
      <c r="L326" s="135">
        <f>'раздел 2'!C323</f>
        <v>3431904</v>
      </c>
      <c r="M326" s="347">
        <v>0</v>
      </c>
      <c r="N326" s="347">
        <v>0</v>
      </c>
      <c r="O326" s="347">
        <v>0</v>
      </c>
      <c r="P326" s="347">
        <f t="shared" si="78"/>
        <v>3431904</v>
      </c>
      <c r="Q326" s="136">
        <v>43830</v>
      </c>
      <c r="R326" s="118" t="s">
        <v>121</v>
      </c>
      <c r="S326" s="29">
        <f>L326-'раздел 2'!C323</f>
        <v>0</v>
      </c>
      <c r="T326" s="106">
        <f t="shared" si="62"/>
        <v>0</v>
      </c>
    </row>
    <row r="327" spans="1:20" ht="15" customHeight="1">
      <c r="A327" s="276">
        <f t="shared" si="79"/>
        <v>211</v>
      </c>
      <c r="B327" s="256" t="s">
        <v>630</v>
      </c>
      <c r="C327" s="264">
        <v>1968</v>
      </c>
      <c r="D327" s="322"/>
      <c r="E327" s="326" t="s">
        <v>117</v>
      </c>
      <c r="F327" s="251">
        <v>9</v>
      </c>
      <c r="G327" s="251">
        <v>1</v>
      </c>
      <c r="H327" s="268">
        <v>2297</v>
      </c>
      <c r="I327" s="268">
        <v>1945</v>
      </c>
      <c r="J327" s="268">
        <v>1815</v>
      </c>
      <c r="K327" s="240">
        <v>64</v>
      </c>
      <c r="L327" s="135">
        <f>'раздел 2'!C324</f>
        <v>2042714.52</v>
      </c>
      <c r="M327" s="347">
        <v>0</v>
      </c>
      <c r="N327" s="347">
        <v>0</v>
      </c>
      <c r="O327" s="347">
        <v>0</v>
      </c>
      <c r="P327" s="347">
        <f t="shared" si="78"/>
        <v>2042714.52</v>
      </c>
      <c r="Q327" s="136">
        <v>43830</v>
      </c>
      <c r="R327" s="118" t="s">
        <v>121</v>
      </c>
      <c r="S327" s="29">
        <f>L327-'раздел 2'!C324</f>
        <v>0</v>
      </c>
      <c r="T327" s="106">
        <f t="shared" si="62"/>
        <v>0</v>
      </c>
    </row>
    <row r="328" spans="1:20" ht="15" customHeight="1">
      <c r="A328" s="276">
        <f t="shared" si="79"/>
        <v>212</v>
      </c>
      <c r="B328" s="256" t="s">
        <v>631</v>
      </c>
      <c r="C328" s="132">
        <v>1966</v>
      </c>
      <c r="D328" s="133"/>
      <c r="E328" s="133" t="s">
        <v>167</v>
      </c>
      <c r="F328" s="134">
        <v>5</v>
      </c>
      <c r="G328" s="134">
        <v>6</v>
      </c>
      <c r="H328" s="135">
        <v>6010.9</v>
      </c>
      <c r="I328" s="135">
        <v>5448.3</v>
      </c>
      <c r="J328" s="135">
        <v>5370.07</v>
      </c>
      <c r="K328" s="366">
        <v>220</v>
      </c>
      <c r="L328" s="135">
        <f>'раздел 2'!C325</f>
        <v>1876628.52</v>
      </c>
      <c r="M328" s="347">
        <v>0</v>
      </c>
      <c r="N328" s="347">
        <v>0</v>
      </c>
      <c r="O328" s="347">
        <v>0</v>
      </c>
      <c r="P328" s="347">
        <f t="shared" si="78"/>
        <v>1876628.52</v>
      </c>
      <c r="Q328" s="136">
        <v>43830</v>
      </c>
      <c r="R328" s="118" t="s">
        <v>121</v>
      </c>
      <c r="S328" s="29">
        <f>L328-'раздел 2'!C325</f>
        <v>0</v>
      </c>
      <c r="T328" s="106">
        <f t="shared" si="62"/>
        <v>0</v>
      </c>
    </row>
    <row r="329" spans="1:20" ht="15" customHeight="1">
      <c r="A329" s="276">
        <f>A328+1</f>
        <v>213</v>
      </c>
      <c r="B329" s="256" t="s">
        <v>436</v>
      </c>
      <c r="C329" s="132">
        <v>1964</v>
      </c>
      <c r="D329" s="133"/>
      <c r="E329" s="133" t="s">
        <v>167</v>
      </c>
      <c r="F329" s="134">
        <v>5</v>
      </c>
      <c r="G329" s="134">
        <v>4</v>
      </c>
      <c r="H329" s="135">
        <v>3381.7</v>
      </c>
      <c r="I329" s="135">
        <v>3144.7</v>
      </c>
      <c r="J329" s="135">
        <v>3144.7</v>
      </c>
      <c r="K329" s="366">
        <v>146</v>
      </c>
      <c r="L329" s="135">
        <f>'раздел 2'!C326</f>
        <v>4097338</v>
      </c>
      <c r="M329" s="347">
        <v>0</v>
      </c>
      <c r="N329" s="347">
        <v>0</v>
      </c>
      <c r="O329" s="347">
        <v>0</v>
      </c>
      <c r="P329" s="347">
        <f t="shared" si="78"/>
        <v>4097338</v>
      </c>
      <c r="Q329" s="136">
        <v>43830</v>
      </c>
      <c r="R329" s="118" t="s">
        <v>121</v>
      </c>
      <c r="S329" s="29">
        <f>L329-'раздел 2'!C326</f>
        <v>0</v>
      </c>
      <c r="T329" s="106">
        <f t="shared" si="62"/>
        <v>0</v>
      </c>
    </row>
    <row r="330" spans="1:20" ht="15" customHeight="1">
      <c r="A330" s="276">
        <f>A329+1</f>
        <v>214</v>
      </c>
      <c r="B330" s="256" t="s">
        <v>438</v>
      </c>
      <c r="C330" s="132">
        <v>1963</v>
      </c>
      <c r="D330" s="133"/>
      <c r="E330" s="133" t="s">
        <v>167</v>
      </c>
      <c r="F330" s="134">
        <v>4</v>
      </c>
      <c r="G330" s="134">
        <v>3</v>
      </c>
      <c r="H330" s="135">
        <v>2235.5</v>
      </c>
      <c r="I330" s="135">
        <v>1559.7</v>
      </c>
      <c r="J330" s="135">
        <v>1559.7</v>
      </c>
      <c r="K330" s="366">
        <v>91</v>
      </c>
      <c r="L330" s="135">
        <f>'раздел 2'!C327</f>
        <v>5472116.5</v>
      </c>
      <c r="M330" s="347">
        <v>0</v>
      </c>
      <c r="N330" s="347">
        <v>0</v>
      </c>
      <c r="O330" s="347">
        <v>0</v>
      </c>
      <c r="P330" s="347">
        <f t="shared" si="78"/>
        <v>5472116.5</v>
      </c>
      <c r="Q330" s="136">
        <v>43830</v>
      </c>
      <c r="R330" s="118" t="s">
        <v>121</v>
      </c>
      <c r="S330" s="29">
        <f>L330-'раздел 2'!C327</f>
        <v>0</v>
      </c>
      <c r="T330" s="106">
        <f aca="true" t="shared" si="80" ref="T330:T390">L330-P330</f>
        <v>0</v>
      </c>
    </row>
    <row r="331" spans="1:20" ht="15" customHeight="1">
      <c r="A331" s="276">
        <f t="shared" si="79"/>
        <v>215</v>
      </c>
      <c r="B331" s="256" t="s">
        <v>443</v>
      </c>
      <c r="C331" s="132">
        <v>1963</v>
      </c>
      <c r="D331" s="133"/>
      <c r="E331" s="133" t="s">
        <v>167</v>
      </c>
      <c r="F331" s="134">
        <v>5</v>
      </c>
      <c r="G331" s="134">
        <v>2</v>
      </c>
      <c r="H331" s="135">
        <v>3181.7</v>
      </c>
      <c r="I331" s="135">
        <v>2431.7</v>
      </c>
      <c r="J331" s="135">
        <v>2181.8</v>
      </c>
      <c r="K331" s="366">
        <v>103</v>
      </c>
      <c r="L331" s="135">
        <f>'раздел 2'!C328</f>
        <v>1288089.18</v>
      </c>
      <c r="M331" s="347">
        <v>0</v>
      </c>
      <c r="N331" s="347">
        <v>0</v>
      </c>
      <c r="O331" s="347">
        <v>0</v>
      </c>
      <c r="P331" s="347">
        <f t="shared" si="78"/>
        <v>1288089.18</v>
      </c>
      <c r="Q331" s="136">
        <v>43830</v>
      </c>
      <c r="R331" s="118" t="s">
        <v>121</v>
      </c>
      <c r="S331" s="29">
        <f>L331-'раздел 2'!C328</f>
        <v>0</v>
      </c>
      <c r="T331" s="106">
        <f t="shared" si="80"/>
        <v>0</v>
      </c>
    </row>
    <row r="332" spans="1:20" ht="15" customHeight="1">
      <c r="A332" s="276">
        <f t="shared" si="79"/>
        <v>216</v>
      </c>
      <c r="B332" s="256" t="s">
        <v>439</v>
      </c>
      <c r="C332" s="132">
        <v>1962</v>
      </c>
      <c r="D332" s="133"/>
      <c r="E332" s="133" t="s">
        <v>167</v>
      </c>
      <c r="F332" s="134">
        <v>4</v>
      </c>
      <c r="G332" s="134">
        <v>2</v>
      </c>
      <c r="H332" s="135">
        <v>1468.9</v>
      </c>
      <c r="I332" s="135">
        <v>1357.5</v>
      </c>
      <c r="J332" s="135">
        <v>1357.5</v>
      </c>
      <c r="K332" s="366">
        <v>79</v>
      </c>
      <c r="L332" s="135">
        <f>'раздел 2'!C329</f>
        <v>3172335.6</v>
      </c>
      <c r="M332" s="347">
        <v>0</v>
      </c>
      <c r="N332" s="347">
        <v>0</v>
      </c>
      <c r="O332" s="347">
        <v>0</v>
      </c>
      <c r="P332" s="347">
        <f t="shared" si="78"/>
        <v>3172335.6</v>
      </c>
      <c r="Q332" s="136">
        <v>43830</v>
      </c>
      <c r="R332" s="118" t="s">
        <v>121</v>
      </c>
      <c r="S332" s="29">
        <f>L332-'раздел 2'!C329</f>
        <v>0</v>
      </c>
      <c r="T332" s="106">
        <f t="shared" si="80"/>
        <v>0</v>
      </c>
    </row>
    <row r="333" spans="1:20" ht="15" customHeight="1">
      <c r="A333" s="276">
        <f t="shared" si="79"/>
        <v>217</v>
      </c>
      <c r="B333" s="256" t="s">
        <v>440</v>
      </c>
      <c r="C333" s="132">
        <v>1962</v>
      </c>
      <c r="D333" s="133"/>
      <c r="E333" s="133" t="s">
        <v>167</v>
      </c>
      <c r="F333" s="134">
        <v>4</v>
      </c>
      <c r="G333" s="134">
        <v>3</v>
      </c>
      <c r="H333" s="135">
        <v>2212</v>
      </c>
      <c r="I333" s="135">
        <v>2019.3</v>
      </c>
      <c r="J333" s="135">
        <v>2019.3</v>
      </c>
      <c r="K333" s="366">
        <v>92</v>
      </c>
      <c r="L333" s="135">
        <f>'раздел 2'!C330</f>
        <v>4990000.8</v>
      </c>
      <c r="M333" s="347">
        <v>0</v>
      </c>
      <c r="N333" s="347">
        <v>0</v>
      </c>
      <c r="O333" s="347">
        <v>0</v>
      </c>
      <c r="P333" s="347">
        <f t="shared" si="78"/>
        <v>4990000.8</v>
      </c>
      <c r="Q333" s="136">
        <v>43830</v>
      </c>
      <c r="R333" s="118" t="s">
        <v>121</v>
      </c>
      <c r="S333" s="29">
        <f>L333-'раздел 2'!C330</f>
        <v>0</v>
      </c>
      <c r="T333" s="106">
        <f t="shared" si="80"/>
        <v>0</v>
      </c>
    </row>
    <row r="334" spans="1:20" ht="15" customHeight="1">
      <c r="A334" s="276">
        <f t="shared" si="79"/>
        <v>218</v>
      </c>
      <c r="B334" s="256" t="s">
        <v>441</v>
      </c>
      <c r="C334" s="132">
        <v>1964</v>
      </c>
      <c r="D334" s="133"/>
      <c r="E334" s="133" t="s">
        <v>392</v>
      </c>
      <c r="F334" s="134">
        <v>5</v>
      </c>
      <c r="G334" s="134">
        <v>4</v>
      </c>
      <c r="H334" s="135">
        <v>3578.8</v>
      </c>
      <c r="I334" s="135">
        <v>3139.1</v>
      </c>
      <c r="J334" s="135">
        <v>3139.1</v>
      </c>
      <c r="K334" s="366">
        <v>127</v>
      </c>
      <c r="L334" s="135">
        <f>'раздел 2'!C331</f>
        <v>5938964.52</v>
      </c>
      <c r="M334" s="347">
        <v>0</v>
      </c>
      <c r="N334" s="347">
        <v>0</v>
      </c>
      <c r="O334" s="347">
        <v>0</v>
      </c>
      <c r="P334" s="347">
        <f t="shared" si="78"/>
        <v>5938964.52</v>
      </c>
      <c r="Q334" s="136">
        <v>43830</v>
      </c>
      <c r="R334" s="118" t="s">
        <v>121</v>
      </c>
      <c r="S334" s="29">
        <f>L334-'раздел 2'!C331</f>
        <v>0</v>
      </c>
      <c r="T334" s="106">
        <f t="shared" si="80"/>
        <v>0</v>
      </c>
    </row>
    <row r="335" spans="1:20" ht="15" customHeight="1">
      <c r="A335" s="276">
        <f t="shared" si="79"/>
        <v>219</v>
      </c>
      <c r="B335" s="256" t="s">
        <v>437</v>
      </c>
      <c r="C335" s="132">
        <v>1966</v>
      </c>
      <c r="D335" s="133"/>
      <c r="E335" s="133" t="s">
        <v>167</v>
      </c>
      <c r="F335" s="134">
        <v>5</v>
      </c>
      <c r="G335" s="134">
        <v>3</v>
      </c>
      <c r="H335" s="135">
        <v>2752</v>
      </c>
      <c r="I335" s="135">
        <v>2531.59</v>
      </c>
      <c r="J335" s="135">
        <v>2531.59</v>
      </c>
      <c r="K335" s="366">
        <v>123</v>
      </c>
      <c r="L335" s="135">
        <f>'раздел 2'!C332</f>
        <v>3652935.6</v>
      </c>
      <c r="M335" s="347">
        <v>0</v>
      </c>
      <c r="N335" s="347">
        <v>0</v>
      </c>
      <c r="O335" s="347">
        <v>0</v>
      </c>
      <c r="P335" s="347">
        <f t="shared" si="78"/>
        <v>3652935.6</v>
      </c>
      <c r="Q335" s="136">
        <v>43830</v>
      </c>
      <c r="R335" s="118" t="s">
        <v>121</v>
      </c>
      <c r="S335" s="29">
        <f>L335-'раздел 2'!C332</f>
        <v>0</v>
      </c>
      <c r="T335" s="106">
        <f t="shared" si="80"/>
        <v>0</v>
      </c>
    </row>
    <row r="336" spans="1:20" ht="15" customHeight="1">
      <c r="A336" s="276">
        <f t="shared" si="79"/>
        <v>220</v>
      </c>
      <c r="B336" s="256" t="s">
        <v>640</v>
      </c>
      <c r="C336" s="264">
        <v>1966</v>
      </c>
      <c r="D336" s="322"/>
      <c r="E336" s="326" t="s">
        <v>117</v>
      </c>
      <c r="F336" s="251">
        <v>5</v>
      </c>
      <c r="G336" s="251">
        <v>4</v>
      </c>
      <c r="H336" s="268">
        <v>3572</v>
      </c>
      <c r="I336" s="268">
        <v>3264</v>
      </c>
      <c r="J336" s="268">
        <v>2955</v>
      </c>
      <c r="K336" s="240">
        <v>124</v>
      </c>
      <c r="L336" s="135">
        <f>'раздел 2'!C333</f>
        <v>1667322.92</v>
      </c>
      <c r="M336" s="347">
        <v>0</v>
      </c>
      <c r="N336" s="347">
        <v>0</v>
      </c>
      <c r="O336" s="347">
        <v>0</v>
      </c>
      <c r="P336" s="347">
        <f t="shared" si="78"/>
        <v>1667322.92</v>
      </c>
      <c r="Q336" s="136">
        <v>43830</v>
      </c>
      <c r="R336" s="118" t="s">
        <v>121</v>
      </c>
      <c r="S336" s="29">
        <f>L336-'раздел 2'!C333</f>
        <v>0</v>
      </c>
      <c r="T336" s="106">
        <f t="shared" si="80"/>
        <v>0</v>
      </c>
    </row>
    <row r="337" spans="1:20" ht="15" customHeight="1">
      <c r="A337" s="276">
        <f t="shared" si="79"/>
        <v>221</v>
      </c>
      <c r="B337" s="256" t="s">
        <v>641</v>
      </c>
      <c r="C337" s="264">
        <v>1970</v>
      </c>
      <c r="D337" s="322"/>
      <c r="E337" s="326" t="s">
        <v>119</v>
      </c>
      <c r="F337" s="251">
        <v>5</v>
      </c>
      <c r="G337" s="251">
        <v>8</v>
      </c>
      <c r="H337" s="268">
        <v>6531</v>
      </c>
      <c r="I337" s="268">
        <v>5645</v>
      </c>
      <c r="J337" s="268">
        <v>4788</v>
      </c>
      <c r="K337" s="240">
        <v>303</v>
      </c>
      <c r="L337" s="135">
        <f>'раздел 2'!C334</f>
        <v>1725060.88</v>
      </c>
      <c r="M337" s="347">
        <v>0</v>
      </c>
      <c r="N337" s="347">
        <v>0</v>
      </c>
      <c r="O337" s="347">
        <v>0</v>
      </c>
      <c r="P337" s="347">
        <f t="shared" si="78"/>
        <v>1725060.88</v>
      </c>
      <c r="Q337" s="136">
        <v>43830</v>
      </c>
      <c r="R337" s="118" t="s">
        <v>121</v>
      </c>
      <c r="S337" s="29">
        <f>L337-'раздел 2'!C334</f>
        <v>0</v>
      </c>
      <c r="T337" s="106">
        <f t="shared" si="80"/>
        <v>0</v>
      </c>
    </row>
    <row r="338" spans="1:20" ht="15" customHeight="1">
      <c r="A338" s="276">
        <f t="shared" si="79"/>
        <v>222</v>
      </c>
      <c r="B338" s="256" t="s">
        <v>442</v>
      </c>
      <c r="C338" s="132">
        <v>1967</v>
      </c>
      <c r="D338" s="133"/>
      <c r="E338" s="133" t="s">
        <v>167</v>
      </c>
      <c r="F338" s="134">
        <v>5</v>
      </c>
      <c r="G338" s="134">
        <v>6</v>
      </c>
      <c r="H338" s="135">
        <v>6130.9</v>
      </c>
      <c r="I338" s="135">
        <v>5328.4</v>
      </c>
      <c r="J338" s="135">
        <v>5124.27</v>
      </c>
      <c r="K338" s="366">
        <v>221</v>
      </c>
      <c r="L338" s="135">
        <f>'раздел 2'!C335</f>
        <v>1663949.86</v>
      </c>
      <c r="M338" s="347">
        <v>0</v>
      </c>
      <c r="N338" s="347">
        <v>0</v>
      </c>
      <c r="O338" s="347">
        <v>0</v>
      </c>
      <c r="P338" s="347">
        <f t="shared" si="78"/>
        <v>1663949.86</v>
      </c>
      <c r="Q338" s="136">
        <v>43830</v>
      </c>
      <c r="R338" s="118" t="s">
        <v>121</v>
      </c>
      <c r="S338" s="29">
        <f>L338-'раздел 2'!C335</f>
        <v>0</v>
      </c>
      <c r="T338" s="106">
        <f t="shared" si="80"/>
        <v>0</v>
      </c>
    </row>
    <row r="339" spans="1:20" ht="15" customHeight="1">
      <c r="A339" s="276">
        <f t="shared" si="79"/>
        <v>223</v>
      </c>
      <c r="B339" s="256" t="s">
        <v>628</v>
      </c>
      <c r="C339" s="264">
        <v>1980</v>
      </c>
      <c r="D339" s="322"/>
      <c r="E339" s="326" t="s">
        <v>119</v>
      </c>
      <c r="F339" s="251">
        <v>6</v>
      </c>
      <c r="G339" s="251">
        <v>12</v>
      </c>
      <c r="H339" s="268">
        <v>9886</v>
      </c>
      <c r="I339" s="268">
        <v>7935</v>
      </c>
      <c r="J339" s="268">
        <v>7548</v>
      </c>
      <c r="K339" s="240">
        <v>357</v>
      </c>
      <c r="L339" s="135">
        <f>'раздел 2'!C336</f>
        <v>3888643.97</v>
      </c>
      <c r="M339" s="347">
        <v>0</v>
      </c>
      <c r="N339" s="347">
        <v>0</v>
      </c>
      <c r="O339" s="347">
        <v>0</v>
      </c>
      <c r="P339" s="347">
        <f t="shared" si="78"/>
        <v>3888643.97</v>
      </c>
      <c r="Q339" s="136">
        <v>43830</v>
      </c>
      <c r="R339" s="118" t="s">
        <v>121</v>
      </c>
      <c r="S339" s="29">
        <f>L339-'раздел 2'!C336</f>
        <v>0</v>
      </c>
      <c r="T339" s="106">
        <f t="shared" si="80"/>
        <v>0</v>
      </c>
    </row>
    <row r="340" spans="1:20" ht="15" customHeight="1">
      <c r="A340" s="276">
        <f t="shared" si="79"/>
        <v>224</v>
      </c>
      <c r="B340" s="256" t="s">
        <v>444</v>
      </c>
      <c r="C340" s="132">
        <v>1969</v>
      </c>
      <c r="D340" s="133"/>
      <c r="E340" s="133" t="s">
        <v>167</v>
      </c>
      <c r="F340" s="134">
        <v>5</v>
      </c>
      <c r="G340" s="134">
        <v>5</v>
      </c>
      <c r="H340" s="135">
        <v>4871.6</v>
      </c>
      <c r="I340" s="135">
        <v>4417.1</v>
      </c>
      <c r="J340" s="135">
        <v>4417.1</v>
      </c>
      <c r="K340" s="366">
        <v>174</v>
      </c>
      <c r="L340" s="135">
        <f>'раздел 2'!C337</f>
        <v>2248293.68</v>
      </c>
      <c r="M340" s="347">
        <v>0</v>
      </c>
      <c r="N340" s="347">
        <v>0</v>
      </c>
      <c r="O340" s="347">
        <v>0</v>
      </c>
      <c r="P340" s="347">
        <f t="shared" si="78"/>
        <v>2248293.68</v>
      </c>
      <c r="Q340" s="136">
        <v>43830</v>
      </c>
      <c r="R340" s="118" t="s">
        <v>121</v>
      </c>
      <c r="S340" s="29">
        <f>L340-'раздел 2'!C337</f>
        <v>0</v>
      </c>
      <c r="T340" s="106">
        <f t="shared" si="80"/>
        <v>0</v>
      </c>
    </row>
    <row r="341" spans="1:20" ht="15" customHeight="1">
      <c r="A341" s="276">
        <f t="shared" si="79"/>
        <v>225</v>
      </c>
      <c r="B341" s="256" t="s">
        <v>445</v>
      </c>
      <c r="C341" s="132">
        <v>1968</v>
      </c>
      <c r="D341" s="133"/>
      <c r="E341" s="133" t="s">
        <v>167</v>
      </c>
      <c r="F341" s="134">
        <v>5</v>
      </c>
      <c r="G341" s="134">
        <v>5</v>
      </c>
      <c r="H341" s="135">
        <v>4790.8</v>
      </c>
      <c r="I341" s="135">
        <v>4335.8</v>
      </c>
      <c r="J341" s="135">
        <v>4335.8</v>
      </c>
      <c r="K341" s="366">
        <v>183</v>
      </c>
      <c r="L341" s="135">
        <f>'раздел 2'!C338</f>
        <v>2248293.68</v>
      </c>
      <c r="M341" s="347">
        <v>0</v>
      </c>
      <c r="N341" s="347">
        <v>0</v>
      </c>
      <c r="O341" s="347">
        <v>0</v>
      </c>
      <c r="P341" s="347">
        <f t="shared" si="78"/>
        <v>2248293.68</v>
      </c>
      <c r="Q341" s="136">
        <v>43830</v>
      </c>
      <c r="R341" s="118" t="s">
        <v>121</v>
      </c>
      <c r="S341" s="29">
        <f>L341-'раздел 2'!C338</f>
        <v>0</v>
      </c>
      <c r="T341" s="106">
        <f t="shared" si="80"/>
        <v>0</v>
      </c>
    </row>
    <row r="342" spans="1:20" ht="15" customHeight="1">
      <c r="A342" s="276">
        <f t="shared" si="79"/>
        <v>226</v>
      </c>
      <c r="B342" s="256" t="s">
        <v>632</v>
      </c>
      <c r="C342" s="264">
        <v>1976</v>
      </c>
      <c r="D342" s="322"/>
      <c r="E342" s="326" t="s">
        <v>117</v>
      </c>
      <c r="F342" s="251">
        <v>12</v>
      </c>
      <c r="G342" s="251">
        <v>1</v>
      </c>
      <c r="H342" s="268">
        <v>3989</v>
      </c>
      <c r="I342" s="268">
        <v>3226</v>
      </c>
      <c r="J342" s="268">
        <v>2603</v>
      </c>
      <c r="K342" s="240">
        <v>107</v>
      </c>
      <c r="L342" s="135">
        <f>'раздел 2'!C339</f>
        <v>2042714.52</v>
      </c>
      <c r="M342" s="347">
        <v>0</v>
      </c>
      <c r="N342" s="347">
        <v>0</v>
      </c>
      <c r="O342" s="347">
        <v>0</v>
      </c>
      <c r="P342" s="347">
        <f t="shared" si="78"/>
        <v>2042714.52</v>
      </c>
      <c r="Q342" s="136">
        <v>43830</v>
      </c>
      <c r="R342" s="118" t="s">
        <v>121</v>
      </c>
      <c r="S342" s="29">
        <f>L342-'раздел 2'!C339</f>
        <v>0</v>
      </c>
      <c r="T342" s="106">
        <f t="shared" si="80"/>
        <v>0</v>
      </c>
    </row>
    <row r="343" spans="1:20" ht="15" customHeight="1">
      <c r="A343" s="276">
        <f t="shared" si="79"/>
        <v>227</v>
      </c>
      <c r="B343" s="256" t="s">
        <v>446</v>
      </c>
      <c r="C343" s="132">
        <v>1972</v>
      </c>
      <c r="D343" s="133"/>
      <c r="E343" s="133" t="s">
        <v>167</v>
      </c>
      <c r="F343" s="134">
        <v>5</v>
      </c>
      <c r="G343" s="134">
        <v>7</v>
      </c>
      <c r="H343" s="135">
        <v>6371.7</v>
      </c>
      <c r="I343" s="135">
        <v>5618.8</v>
      </c>
      <c r="J343" s="135">
        <v>5618.8</v>
      </c>
      <c r="K343" s="366">
        <v>269</v>
      </c>
      <c r="L343" s="135">
        <f>'раздел 2'!C340</f>
        <v>4294207.05</v>
      </c>
      <c r="M343" s="347">
        <v>0</v>
      </c>
      <c r="N343" s="347">
        <v>0</v>
      </c>
      <c r="O343" s="347">
        <v>0</v>
      </c>
      <c r="P343" s="347">
        <f t="shared" si="78"/>
        <v>4294207.05</v>
      </c>
      <c r="Q343" s="136">
        <v>43830</v>
      </c>
      <c r="R343" s="118" t="s">
        <v>121</v>
      </c>
      <c r="S343" s="29">
        <f>L343-'раздел 2'!C340</f>
        <v>0</v>
      </c>
      <c r="T343" s="106">
        <f t="shared" si="80"/>
        <v>0</v>
      </c>
    </row>
    <row r="344" spans="1:20" ht="15" customHeight="1">
      <c r="A344" s="276">
        <f t="shared" si="79"/>
        <v>228</v>
      </c>
      <c r="B344" s="256" t="s">
        <v>633</v>
      </c>
      <c r="C344" s="264">
        <v>1964</v>
      </c>
      <c r="D344" s="322"/>
      <c r="E344" s="326" t="s">
        <v>117</v>
      </c>
      <c r="F344" s="251">
        <v>4</v>
      </c>
      <c r="G344" s="251">
        <v>3</v>
      </c>
      <c r="H344" s="268">
        <v>1997</v>
      </c>
      <c r="I344" s="268">
        <v>1484</v>
      </c>
      <c r="J344" s="268">
        <v>1308</v>
      </c>
      <c r="K344" s="240">
        <v>71</v>
      </c>
      <c r="L344" s="135">
        <f>'раздел 2'!C341</f>
        <v>843394.38</v>
      </c>
      <c r="M344" s="347">
        <v>0</v>
      </c>
      <c r="N344" s="347">
        <v>0</v>
      </c>
      <c r="O344" s="347">
        <v>0</v>
      </c>
      <c r="P344" s="347">
        <f t="shared" si="78"/>
        <v>843394.38</v>
      </c>
      <c r="Q344" s="136">
        <v>43830</v>
      </c>
      <c r="R344" s="118" t="s">
        <v>121</v>
      </c>
      <c r="S344" s="29">
        <f>L344-'раздел 2'!C341</f>
        <v>0</v>
      </c>
      <c r="T344" s="106">
        <f t="shared" si="80"/>
        <v>0</v>
      </c>
    </row>
    <row r="345" spans="1:20" ht="15" customHeight="1">
      <c r="A345" s="276">
        <f t="shared" si="79"/>
        <v>229</v>
      </c>
      <c r="B345" s="256" t="s">
        <v>634</v>
      </c>
      <c r="C345" s="132">
        <v>1963</v>
      </c>
      <c r="D345" s="133"/>
      <c r="E345" s="133" t="s">
        <v>167</v>
      </c>
      <c r="F345" s="134">
        <v>4</v>
      </c>
      <c r="G345" s="134">
        <v>4</v>
      </c>
      <c r="H345" s="135">
        <v>3514.6</v>
      </c>
      <c r="I345" s="135">
        <v>2547.45</v>
      </c>
      <c r="J345" s="135">
        <v>2547.45</v>
      </c>
      <c r="K345" s="366">
        <v>123</v>
      </c>
      <c r="L345" s="135">
        <f>'раздел 2'!C342</f>
        <v>6301590</v>
      </c>
      <c r="M345" s="347">
        <v>0</v>
      </c>
      <c r="N345" s="347">
        <v>0</v>
      </c>
      <c r="O345" s="347">
        <v>0</v>
      </c>
      <c r="P345" s="347">
        <f t="shared" si="78"/>
        <v>6301590</v>
      </c>
      <c r="Q345" s="136">
        <v>43830</v>
      </c>
      <c r="R345" s="118" t="s">
        <v>121</v>
      </c>
      <c r="S345" s="29">
        <f>L345-'раздел 2'!C342</f>
        <v>0</v>
      </c>
      <c r="T345" s="106">
        <f t="shared" si="80"/>
        <v>0</v>
      </c>
    </row>
    <row r="346" spans="1:20" ht="15" customHeight="1">
      <c r="A346" s="276">
        <f t="shared" si="79"/>
        <v>230</v>
      </c>
      <c r="B346" s="256" t="s">
        <v>447</v>
      </c>
      <c r="C346" s="132">
        <v>1966</v>
      </c>
      <c r="D346" s="133"/>
      <c r="E346" s="133" t="s">
        <v>167</v>
      </c>
      <c r="F346" s="134">
        <v>5</v>
      </c>
      <c r="G346" s="134">
        <v>4</v>
      </c>
      <c r="H346" s="135">
        <v>3907.6</v>
      </c>
      <c r="I346" s="135">
        <v>3535.8</v>
      </c>
      <c r="J346" s="135">
        <v>3535.8</v>
      </c>
      <c r="K346" s="366">
        <v>149</v>
      </c>
      <c r="L346" s="135">
        <f>'раздел 2'!C343</f>
        <v>1730212.21</v>
      </c>
      <c r="M346" s="347">
        <v>0</v>
      </c>
      <c r="N346" s="347">
        <v>0</v>
      </c>
      <c r="O346" s="347">
        <v>0</v>
      </c>
      <c r="P346" s="347">
        <f t="shared" si="78"/>
        <v>1730212.21</v>
      </c>
      <c r="Q346" s="136">
        <v>43830</v>
      </c>
      <c r="R346" s="118" t="s">
        <v>121</v>
      </c>
      <c r="S346" s="29">
        <f>L346-'раздел 2'!C343</f>
        <v>0</v>
      </c>
      <c r="T346" s="106">
        <f t="shared" si="80"/>
        <v>0</v>
      </c>
    </row>
    <row r="347" spans="1:20" ht="15" customHeight="1">
      <c r="A347" s="276">
        <f t="shared" si="79"/>
        <v>231</v>
      </c>
      <c r="B347" s="256" t="s">
        <v>635</v>
      </c>
      <c r="C347" s="264">
        <v>1964</v>
      </c>
      <c r="D347" s="322"/>
      <c r="E347" s="326" t="s">
        <v>117</v>
      </c>
      <c r="F347" s="251">
        <v>5</v>
      </c>
      <c r="G347" s="251">
        <v>4</v>
      </c>
      <c r="H347" s="268">
        <v>3508</v>
      </c>
      <c r="I347" s="268">
        <v>2504</v>
      </c>
      <c r="J347" s="268">
        <v>2316</v>
      </c>
      <c r="K347" s="240">
        <v>122</v>
      </c>
      <c r="L347" s="135">
        <f>'раздел 2'!C344</f>
        <v>1635371.44</v>
      </c>
      <c r="M347" s="347">
        <v>0</v>
      </c>
      <c r="N347" s="347">
        <v>0</v>
      </c>
      <c r="O347" s="347">
        <v>0</v>
      </c>
      <c r="P347" s="347">
        <f t="shared" si="78"/>
        <v>1635371.44</v>
      </c>
      <c r="Q347" s="136">
        <v>43830</v>
      </c>
      <c r="R347" s="118" t="s">
        <v>121</v>
      </c>
      <c r="S347" s="29">
        <f>L347-'раздел 2'!C344</f>
        <v>0</v>
      </c>
      <c r="T347" s="106">
        <f t="shared" si="80"/>
        <v>0</v>
      </c>
    </row>
    <row r="348" spans="1:20" ht="15" customHeight="1">
      <c r="A348" s="276">
        <f t="shared" si="79"/>
        <v>232</v>
      </c>
      <c r="B348" s="256" t="s">
        <v>448</v>
      </c>
      <c r="C348" s="132">
        <v>1966</v>
      </c>
      <c r="D348" s="133"/>
      <c r="E348" s="133" t="s">
        <v>167</v>
      </c>
      <c r="F348" s="134">
        <v>5</v>
      </c>
      <c r="G348" s="134">
        <v>4</v>
      </c>
      <c r="H348" s="135">
        <v>3885.8</v>
      </c>
      <c r="I348" s="135">
        <v>3552.6</v>
      </c>
      <c r="J348" s="135">
        <v>3552.6</v>
      </c>
      <c r="K348" s="366">
        <v>158</v>
      </c>
      <c r="L348" s="135">
        <f>'раздел 2'!C345</f>
        <v>1730362.68</v>
      </c>
      <c r="M348" s="347">
        <v>0</v>
      </c>
      <c r="N348" s="347">
        <v>0</v>
      </c>
      <c r="O348" s="347">
        <v>0</v>
      </c>
      <c r="P348" s="347">
        <f t="shared" si="78"/>
        <v>1730362.68</v>
      </c>
      <c r="Q348" s="136">
        <v>43830</v>
      </c>
      <c r="R348" s="118" t="s">
        <v>121</v>
      </c>
      <c r="S348" s="29">
        <f>L348-'раздел 2'!C345</f>
        <v>0</v>
      </c>
      <c r="T348" s="106">
        <f t="shared" si="80"/>
        <v>0</v>
      </c>
    </row>
    <row r="349" spans="1:20" ht="15" customHeight="1">
      <c r="A349" s="276">
        <f t="shared" si="79"/>
        <v>233</v>
      </c>
      <c r="B349" s="256" t="s">
        <v>636</v>
      </c>
      <c r="C349" s="264">
        <v>1965</v>
      </c>
      <c r="D349" s="322"/>
      <c r="E349" s="326" t="s">
        <v>117</v>
      </c>
      <c r="F349" s="251">
        <v>5</v>
      </c>
      <c r="G349" s="251">
        <v>4</v>
      </c>
      <c r="H349" s="268">
        <v>3440</v>
      </c>
      <c r="I349" s="268">
        <v>3142</v>
      </c>
      <c r="J349" s="268">
        <v>2999</v>
      </c>
      <c r="K349" s="240">
        <v>140</v>
      </c>
      <c r="L349" s="135">
        <f>'раздел 2'!C346</f>
        <v>1667332.92</v>
      </c>
      <c r="M349" s="347">
        <v>0</v>
      </c>
      <c r="N349" s="347">
        <v>0</v>
      </c>
      <c r="O349" s="347">
        <v>0</v>
      </c>
      <c r="P349" s="347">
        <f t="shared" si="78"/>
        <v>1667332.92</v>
      </c>
      <c r="Q349" s="136">
        <v>43830</v>
      </c>
      <c r="R349" s="118" t="s">
        <v>121</v>
      </c>
      <c r="S349" s="29">
        <f>L349-'раздел 2'!C346</f>
        <v>0</v>
      </c>
      <c r="T349" s="106">
        <f t="shared" si="80"/>
        <v>0</v>
      </c>
    </row>
    <row r="350" spans="1:20" ht="15" customHeight="1">
      <c r="A350" s="276">
        <f t="shared" si="79"/>
        <v>234</v>
      </c>
      <c r="B350" s="256" t="s">
        <v>637</v>
      </c>
      <c r="C350" s="264">
        <v>1963</v>
      </c>
      <c r="D350" s="322"/>
      <c r="E350" s="326" t="s">
        <v>117</v>
      </c>
      <c r="F350" s="251">
        <v>5</v>
      </c>
      <c r="G350" s="251">
        <v>4</v>
      </c>
      <c r="H350" s="268">
        <v>3438</v>
      </c>
      <c r="I350" s="268">
        <v>3145</v>
      </c>
      <c r="J350" s="268">
        <v>2737</v>
      </c>
      <c r="K350" s="240">
        <v>124</v>
      </c>
      <c r="L350" s="135">
        <f>'раздел 2'!C347</f>
        <v>1667332.92</v>
      </c>
      <c r="M350" s="347">
        <v>0</v>
      </c>
      <c r="N350" s="347">
        <v>0</v>
      </c>
      <c r="O350" s="347">
        <v>0</v>
      </c>
      <c r="P350" s="347">
        <f t="shared" si="78"/>
        <v>1667332.92</v>
      </c>
      <c r="Q350" s="136">
        <v>43830</v>
      </c>
      <c r="R350" s="118" t="s">
        <v>121</v>
      </c>
      <c r="S350" s="29">
        <f>L350-'раздел 2'!C347</f>
        <v>0</v>
      </c>
      <c r="T350" s="106">
        <f t="shared" si="80"/>
        <v>0</v>
      </c>
    </row>
    <row r="351" spans="1:20" ht="15" customHeight="1">
      <c r="A351" s="276">
        <f t="shared" si="79"/>
        <v>235</v>
      </c>
      <c r="B351" s="256" t="s">
        <v>638</v>
      </c>
      <c r="C351" s="132">
        <v>1963</v>
      </c>
      <c r="D351" s="133"/>
      <c r="E351" s="133" t="s">
        <v>117</v>
      </c>
      <c r="F351" s="134">
        <v>5</v>
      </c>
      <c r="G351" s="134">
        <v>4</v>
      </c>
      <c r="H351" s="135">
        <v>3413</v>
      </c>
      <c r="I351" s="135">
        <v>3124</v>
      </c>
      <c r="J351" s="135">
        <v>2903</v>
      </c>
      <c r="K351" s="366">
        <v>124</v>
      </c>
      <c r="L351" s="135">
        <f>'раздел 2'!C348</f>
        <v>1667332.92</v>
      </c>
      <c r="M351" s="347">
        <v>0</v>
      </c>
      <c r="N351" s="347">
        <v>0</v>
      </c>
      <c r="O351" s="347">
        <v>0</v>
      </c>
      <c r="P351" s="347">
        <f t="shared" si="78"/>
        <v>1667332.92</v>
      </c>
      <c r="Q351" s="136">
        <v>43830</v>
      </c>
      <c r="R351" s="118" t="s">
        <v>121</v>
      </c>
      <c r="S351" s="29">
        <f>L351-'раздел 2'!C348</f>
        <v>0</v>
      </c>
      <c r="T351" s="106">
        <f t="shared" si="80"/>
        <v>0</v>
      </c>
    </row>
    <row r="352" spans="1:20" ht="15" customHeight="1">
      <c r="A352" s="276">
        <f t="shared" si="79"/>
        <v>236</v>
      </c>
      <c r="B352" s="256" t="s">
        <v>639</v>
      </c>
      <c r="C352" s="132">
        <v>1964</v>
      </c>
      <c r="D352" s="133"/>
      <c r="E352" s="133" t="s">
        <v>167</v>
      </c>
      <c r="F352" s="134">
        <v>5</v>
      </c>
      <c r="G352" s="134">
        <v>4</v>
      </c>
      <c r="H352" s="135">
        <v>3442.4</v>
      </c>
      <c r="I352" s="135">
        <v>2972.6</v>
      </c>
      <c r="J352" s="135">
        <v>2972.6</v>
      </c>
      <c r="K352" s="366">
        <v>132</v>
      </c>
      <c r="L352" s="135">
        <f>'раздел 2'!C349</f>
        <v>4050720</v>
      </c>
      <c r="M352" s="347">
        <v>0</v>
      </c>
      <c r="N352" s="347">
        <v>0</v>
      </c>
      <c r="O352" s="347">
        <v>0</v>
      </c>
      <c r="P352" s="347">
        <f t="shared" si="78"/>
        <v>4050720</v>
      </c>
      <c r="Q352" s="136">
        <v>43830</v>
      </c>
      <c r="R352" s="118" t="s">
        <v>121</v>
      </c>
      <c r="S352" s="29">
        <f>L352-'раздел 2'!C349</f>
        <v>0</v>
      </c>
      <c r="T352" s="106">
        <f t="shared" si="80"/>
        <v>0</v>
      </c>
    </row>
    <row r="353" spans="1:20" ht="15" customHeight="1">
      <c r="A353" s="435" t="s">
        <v>15</v>
      </c>
      <c r="B353" s="427"/>
      <c r="C353" s="251" t="s">
        <v>118</v>
      </c>
      <c r="D353" s="322" t="s">
        <v>118</v>
      </c>
      <c r="E353" s="322" t="s">
        <v>118</v>
      </c>
      <c r="F353" s="229" t="s">
        <v>118</v>
      </c>
      <c r="G353" s="229" t="s">
        <v>118</v>
      </c>
      <c r="H353" s="268">
        <f aca="true" t="shared" si="81" ref="H353:P353">SUM(H324:H352)</f>
        <v>113148.70000000001</v>
      </c>
      <c r="I353" s="268">
        <f t="shared" si="81"/>
        <v>97806.38000000002</v>
      </c>
      <c r="J353" s="268">
        <f t="shared" si="81"/>
        <v>93832.12000000001</v>
      </c>
      <c r="K353" s="240">
        <f t="shared" si="81"/>
        <v>4283</v>
      </c>
      <c r="L353" s="268">
        <f t="shared" si="81"/>
        <v>84528047.27000001</v>
      </c>
      <c r="M353" s="268">
        <f t="shared" si="81"/>
        <v>0</v>
      </c>
      <c r="N353" s="268">
        <f t="shared" si="81"/>
        <v>0</v>
      </c>
      <c r="O353" s="268">
        <f t="shared" si="81"/>
        <v>0</v>
      </c>
      <c r="P353" s="268">
        <f t="shared" si="81"/>
        <v>84528047.27000001</v>
      </c>
      <c r="Q353" s="322" t="s">
        <v>118</v>
      </c>
      <c r="R353" s="322" t="s">
        <v>118</v>
      </c>
      <c r="S353" s="29">
        <f>L353-'раздел 2'!C350</f>
        <v>0</v>
      </c>
      <c r="T353" s="106">
        <f t="shared" si="80"/>
        <v>0</v>
      </c>
    </row>
    <row r="354" spans="1:20" s="110" customFormat="1" ht="15" customHeight="1">
      <c r="A354" s="424" t="s">
        <v>32</v>
      </c>
      <c r="B354" s="425"/>
      <c r="C354" s="78" t="s">
        <v>118</v>
      </c>
      <c r="D354" s="174" t="s">
        <v>118</v>
      </c>
      <c r="E354" s="174" t="s">
        <v>118</v>
      </c>
      <c r="F354" s="91" t="s">
        <v>118</v>
      </c>
      <c r="G354" s="91" t="s">
        <v>118</v>
      </c>
      <c r="H354" s="350">
        <f aca="true" t="shared" si="82" ref="H354:P354">H322+H353</f>
        <v>114160.30000000002</v>
      </c>
      <c r="I354" s="350">
        <f t="shared" si="82"/>
        <v>98817.28000000001</v>
      </c>
      <c r="J354" s="350">
        <f t="shared" si="82"/>
        <v>94136.52</v>
      </c>
      <c r="K354" s="352">
        <f t="shared" si="82"/>
        <v>4352</v>
      </c>
      <c r="L354" s="350">
        <f t="shared" si="82"/>
        <v>88045081.55000001</v>
      </c>
      <c r="M354" s="350">
        <f t="shared" si="82"/>
        <v>0</v>
      </c>
      <c r="N354" s="350">
        <f t="shared" si="82"/>
        <v>0</v>
      </c>
      <c r="O354" s="350">
        <f t="shared" si="82"/>
        <v>0</v>
      </c>
      <c r="P354" s="350">
        <f t="shared" si="82"/>
        <v>88045081.55000001</v>
      </c>
      <c r="Q354" s="322" t="s">
        <v>118</v>
      </c>
      <c r="R354" s="322" t="s">
        <v>118</v>
      </c>
      <c r="S354" s="29">
        <f>L354-'раздел 2'!C351</f>
        <v>0</v>
      </c>
      <c r="T354" s="106">
        <f t="shared" si="80"/>
        <v>0</v>
      </c>
    </row>
    <row r="355" spans="1:20" ht="15" customHeight="1">
      <c r="A355" s="473" t="s">
        <v>76</v>
      </c>
      <c r="B355" s="474"/>
      <c r="C355" s="474"/>
      <c r="D355" s="474"/>
      <c r="E355" s="474"/>
      <c r="F355" s="474"/>
      <c r="G355" s="474"/>
      <c r="H355" s="474"/>
      <c r="I355" s="474"/>
      <c r="J355" s="474"/>
      <c r="K355" s="474"/>
      <c r="L355" s="474"/>
      <c r="M355" s="474"/>
      <c r="N355" s="474"/>
      <c r="O355" s="474"/>
      <c r="P355" s="474"/>
      <c r="Q355" s="474"/>
      <c r="R355" s="475"/>
      <c r="S355" s="29">
        <f>L355-'раздел 2'!C352</f>
        <v>0</v>
      </c>
      <c r="T355" s="106">
        <f t="shared" si="80"/>
        <v>0</v>
      </c>
    </row>
    <row r="356" spans="1:20" ht="15" customHeight="1">
      <c r="A356" s="424" t="s">
        <v>77</v>
      </c>
      <c r="B356" s="425"/>
      <c r="C356" s="251"/>
      <c r="D356" s="322"/>
      <c r="E356" s="322"/>
      <c r="F356" s="229"/>
      <c r="G356" s="229"/>
      <c r="H356" s="322"/>
      <c r="I356" s="322"/>
      <c r="J356" s="322"/>
      <c r="K356" s="251"/>
      <c r="L356" s="268"/>
      <c r="M356" s="322"/>
      <c r="N356" s="322"/>
      <c r="O356" s="322"/>
      <c r="P356" s="322"/>
      <c r="Q356" s="322"/>
      <c r="R356" s="322"/>
      <c r="S356" s="29">
        <f>L356-'раздел 2'!C353</f>
        <v>0</v>
      </c>
      <c r="T356" s="106">
        <f t="shared" si="80"/>
        <v>0</v>
      </c>
    </row>
    <row r="357" spans="1:20" ht="15" customHeight="1">
      <c r="A357" s="232">
        <f>A352+1</f>
        <v>237</v>
      </c>
      <c r="B357" s="162" t="s">
        <v>642</v>
      </c>
      <c r="C357" s="79">
        <v>1988</v>
      </c>
      <c r="D357" s="1"/>
      <c r="E357" s="326" t="s">
        <v>397</v>
      </c>
      <c r="F357" s="14">
        <v>9</v>
      </c>
      <c r="G357" s="2">
        <v>10</v>
      </c>
      <c r="H357" s="17">
        <v>20852.26</v>
      </c>
      <c r="I357" s="17">
        <v>18336.81</v>
      </c>
      <c r="J357" s="17">
        <v>11587.54</v>
      </c>
      <c r="K357" s="367">
        <v>799</v>
      </c>
      <c r="L357" s="347">
        <f>'раздел 2'!C354</f>
        <v>103101.46</v>
      </c>
      <c r="M357" s="347">
        <v>0</v>
      </c>
      <c r="N357" s="347">
        <v>0</v>
      </c>
      <c r="O357" s="347">
        <v>0</v>
      </c>
      <c r="P357" s="347">
        <f aca="true" t="shared" si="83" ref="P357:P363">L357</f>
        <v>103101.46</v>
      </c>
      <c r="Q357" s="32">
        <v>43830</v>
      </c>
      <c r="R357" s="326" t="s">
        <v>121</v>
      </c>
      <c r="S357" s="29">
        <f>L357-'раздел 2'!C354</f>
        <v>0</v>
      </c>
      <c r="T357" s="106">
        <f t="shared" si="80"/>
        <v>0</v>
      </c>
    </row>
    <row r="358" spans="1:20" ht="15" customHeight="1">
      <c r="A358" s="276">
        <f aca="true" t="shared" si="84" ref="A358:A363">A357+1</f>
        <v>238</v>
      </c>
      <c r="B358" s="162" t="s">
        <v>206</v>
      </c>
      <c r="C358" s="237">
        <v>1953</v>
      </c>
      <c r="D358" s="236"/>
      <c r="E358" s="326" t="s">
        <v>167</v>
      </c>
      <c r="F358" s="235">
        <v>2</v>
      </c>
      <c r="G358" s="234">
        <v>2</v>
      </c>
      <c r="H358" s="233">
        <v>700.9</v>
      </c>
      <c r="I358" s="233">
        <v>646.49</v>
      </c>
      <c r="J358" s="233">
        <v>534.58</v>
      </c>
      <c r="K358" s="368">
        <v>24</v>
      </c>
      <c r="L358" s="347">
        <f>'раздел 2'!C355</f>
        <v>539118.459</v>
      </c>
      <c r="M358" s="347">
        <v>0</v>
      </c>
      <c r="N358" s="347">
        <v>0</v>
      </c>
      <c r="O358" s="347">
        <v>0</v>
      </c>
      <c r="P358" s="347">
        <f t="shared" si="83"/>
        <v>539118.459</v>
      </c>
      <c r="Q358" s="32">
        <v>43830</v>
      </c>
      <c r="R358" s="326" t="s">
        <v>121</v>
      </c>
      <c r="S358" s="29">
        <f>L358-'раздел 2'!C355</f>
        <v>0</v>
      </c>
      <c r="T358" s="106">
        <f t="shared" si="80"/>
        <v>0</v>
      </c>
    </row>
    <row r="359" spans="1:20" ht="15" customHeight="1">
      <c r="A359" s="276">
        <f t="shared" si="84"/>
        <v>239</v>
      </c>
      <c r="B359" s="162" t="s">
        <v>207</v>
      </c>
      <c r="C359" s="18">
        <v>1951</v>
      </c>
      <c r="D359" s="1"/>
      <c r="E359" s="326" t="s">
        <v>167</v>
      </c>
      <c r="F359" s="14">
        <v>2</v>
      </c>
      <c r="G359" s="14">
        <v>2</v>
      </c>
      <c r="H359" s="119">
        <v>789.95</v>
      </c>
      <c r="I359" s="119">
        <v>728.35</v>
      </c>
      <c r="J359" s="119">
        <v>663.47</v>
      </c>
      <c r="K359" s="367">
        <v>35</v>
      </c>
      <c r="L359" s="347">
        <f>'раздел 2'!C356</f>
        <v>601720.02</v>
      </c>
      <c r="M359" s="347">
        <v>0</v>
      </c>
      <c r="N359" s="347">
        <v>0</v>
      </c>
      <c r="O359" s="347">
        <v>0</v>
      </c>
      <c r="P359" s="347">
        <f t="shared" si="83"/>
        <v>601720.02</v>
      </c>
      <c r="Q359" s="32">
        <v>43830</v>
      </c>
      <c r="R359" s="326" t="s">
        <v>121</v>
      </c>
      <c r="S359" s="29">
        <f>L359-'раздел 2'!C356</f>
        <v>0</v>
      </c>
      <c r="T359" s="106">
        <f t="shared" si="80"/>
        <v>0</v>
      </c>
    </row>
    <row r="360" spans="1:20" ht="15" customHeight="1">
      <c r="A360" s="276">
        <f t="shared" si="84"/>
        <v>240</v>
      </c>
      <c r="B360" s="162" t="s">
        <v>208</v>
      </c>
      <c r="C360" s="18">
        <v>1968</v>
      </c>
      <c r="D360" s="1"/>
      <c r="E360" s="326" t="s">
        <v>167</v>
      </c>
      <c r="F360" s="14">
        <v>5</v>
      </c>
      <c r="G360" s="14">
        <v>6</v>
      </c>
      <c r="H360" s="119">
        <v>6434.84</v>
      </c>
      <c r="I360" s="119">
        <v>6069.96</v>
      </c>
      <c r="J360" s="119">
        <v>2665.99</v>
      </c>
      <c r="K360" s="367">
        <v>199</v>
      </c>
      <c r="L360" s="347">
        <f>'раздел 2'!C357</f>
        <v>7080897.737</v>
      </c>
      <c r="M360" s="347">
        <v>0</v>
      </c>
      <c r="N360" s="347">
        <v>0</v>
      </c>
      <c r="O360" s="347">
        <v>0</v>
      </c>
      <c r="P360" s="347">
        <f t="shared" si="83"/>
        <v>7080897.737</v>
      </c>
      <c r="Q360" s="32">
        <v>43830</v>
      </c>
      <c r="R360" s="326" t="s">
        <v>121</v>
      </c>
      <c r="S360" s="29">
        <f>L360-'раздел 2'!C357</f>
        <v>0</v>
      </c>
      <c r="T360" s="106">
        <f t="shared" si="80"/>
        <v>0</v>
      </c>
    </row>
    <row r="361" spans="1:20" ht="15" customHeight="1">
      <c r="A361" s="276">
        <f t="shared" si="84"/>
        <v>241</v>
      </c>
      <c r="B361" s="162" t="s">
        <v>209</v>
      </c>
      <c r="C361" s="79">
        <v>1961</v>
      </c>
      <c r="D361" s="1"/>
      <c r="E361" s="326" t="s">
        <v>167</v>
      </c>
      <c r="F361" s="14">
        <v>2</v>
      </c>
      <c r="G361" s="2">
        <v>1</v>
      </c>
      <c r="H361" s="17">
        <v>409.98</v>
      </c>
      <c r="I361" s="17">
        <v>371.98</v>
      </c>
      <c r="J361" s="17">
        <v>371.98</v>
      </c>
      <c r="K361" s="367">
        <v>23</v>
      </c>
      <c r="L361" s="347">
        <f>'раздел 2'!C358</f>
        <v>1958594.69</v>
      </c>
      <c r="M361" s="347">
        <v>0</v>
      </c>
      <c r="N361" s="347">
        <v>0</v>
      </c>
      <c r="O361" s="347">
        <v>0</v>
      </c>
      <c r="P361" s="347">
        <f t="shared" si="83"/>
        <v>1958594.69</v>
      </c>
      <c r="Q361" s="32">
        <v>43830</v>
      </c>
      <c r="R361" s="326" t="s">
        <v>121</v>
      </c>
      <c r="S361" s="29">
        <f>L361-'раздел 2'!C358</f>
        <v>0</v>
      </c>
      <c r="T361" s="106">
        <f t="shared" si="80"/>
        <v>0</v>
      </c>
    </row>
    <row r="362" spans="1:20" ht="15" customHeight="1">
      <c r="A362" s="276">
        <f t="shared" si="84"/>
        <v>242</v>
      </c>
      <c r="B362" s="163" t="s">
        <v>210</v>
      </c>
      <c r="C362" s="79">
        <v>1948</v>
      </c>
      <c r="D362" s="1"/>
      <c r="E362" s="326" t="s">
        <v>399</v>
      </c>
      <c r="F362" s="14">
        <v>2</v>
      </c>
      <c r="G362" s="2">
        <v>2</v>
      </c>
      <c r="H362" s="17">
        <v>795.66</v>
      </c>
      <c r="I362" s="17">
        <v>710.45</v>
      </c>
      <c r="J362" s="17">
        <v>637.73</v>
      </c>
      <c r="K362" s="367">
        <v>37</v>
      </c>
      <c r="L362" s="347">
        <f>'раздел 2'!C359</f>
        <v>533453.467</v>
      </c>
      <c r="M362" s="347">
        <v>0</v>
      </c>
      <c r="N362" s="347">
        <v>0</v>
      </c>
      <c r="O362" s="347">
        <v>0</v>
      </c>
      <c r="P362" s="347">
        <f t="shared" si="83"/>
        <v>533453.467</v>
      </c>
      <c r="Q362" s="32">
        <v>43830</v>
      </c>
      <c r="R362" s="326" t="s">
        <v>121</v>
      </c>
      <c r="S362" s="29">
        <f>L362-'раздел 2'!C359</f>
        <v>0</v>
      </c>
      <c r="T362" s="106">
        <f t="shared" si="80"/>
        <v>0</v>
      </c>
    </row>
    <row r="363" spans="1:20" ht="15" customHeight="1">
      <c r="A363" s="276">
        <f t="shared" si="84"/>
        <v>243</v>
      </c>
      <c r="B363" s="162" t="s">
        <v>211</v>
      </c>
      <c r="C363" s="237">
        <v>1964</v>
      </c>
      <c r="D363" s="236"/>
      <c r="E363" s="326" t="s">
        <v>167</v>
      </c>
      <c r="F363" s="235">
        <v>4</v>
      </c>
      <c r="G363" s="234">
        <v>4</v>
      </c>
      <c r="H363" s="233">
        <v>2773.78</v>
      </c>
      <c r="I363" s="233">
        <v>2573.78</v>
      </c>
      <c r="J363" s="233">
        <v>2383.89</v>
      </c>
      <c r="K363" s="368">
        <v>118</v>
      </c>
      <c r="L363" s="347">
        <f>'раздел 2'!C360</f>
        <v>1318310.2855</v>
      </c>
      <c r="M363" s="347">
        <v>0</v>
      </c>
      <c r="N363" s="347">
        <v>0</v>
      </c>
      <c r="O363" s="347">
        <v>0</v>
      </c>
      <c r="P363" s="347">
        <f t="shared" si="83"/>
        <v>1318310.2855</v>
      </c>
      <c r="Q363" s="32">
        <v>43830</v>
      </c>
      <c r="R363" s="326" t="s">
        <v>121</v>
      </c>
      <c r="S363" s="29">
        <f>L363-'раздел 2'!C360</f>
        <v>0</v>
      </c>
      <c r="T363" s="106">
        <f t="shared" si="80"/>
        <v>0</v>
      </c>
    </row>
    <row r="364" spans="1:20" ht="15" customHeight="1">
      <c r="A364" s="435" t="s">
        <v>15</v>
      </c>
      <c r="B364" s="427"/>
      <c r="C364" s="251" t="s">
        <v>118</v>
      </c>
      <c r="D364" s="322" t="s">
        <v>118</v>
      </c>
      <c r="E364" s="322" t="s">
        <v>118</v>
      </c>
      <c r="F364" s="229" t="s">
        <v>118</v>
      </c>
      <c r="G364" s="229" t="s">
        <v>118</v>
      </c>
      <c r="H364" s="268">
        <f aca="true" t="shared" si="85" ref="H364:P364">SUM(H357:H363)</f>
        <v>32757.37</v>
      </c>
      <c r="I364" s="268">
        <f t="shared" si="85"/>
        <v>29437.82</v>
      </c>
      <c r="J364" s="268">
        <f t="shared" si="85"/>
        <v>18845.18</v>
      </c>
      <c r="K364" s="240">
        <f t="shared" si="85"/>
        <v>1235</v>
      </c>
      <c r="L364" s="268">
        <f t="shared" si="85"/>
        <v>12135196.1185</v>
      </c>
      <c r="M364" s="268">
        <f t="shared" si="85"/>
        <v>0</v>
      </c>
      <c r="N364" s="268">
        <f t="shared" si="85"/>
        <v>0</v>
      </c>
      <c r="O364" s="268">
        <f t="shared" si="85"/>
        <v>0</v>
      </c>
      <c r="P364" s="268">
        <f t="shared" si="85"/>
        <v>12135196.1185</v>
      </c>
      <c r="Q364" s="322" t="s">
        <v>118</v>
      </c>
      <c r="R364" s="322" t="s">
        <v>118</v>
      </c>
      <c r="S364" s="29">
        <f>L364-'раздел 2'!C361</f>
        <v>0</v>
      </c>
      <c r="T364" s="106">
        <f t="shared" si="80"/>
        <v>0</v>
      </c>
    </row>
    <row r="365" spans="1:20" ht="15" customHeight="1">
      <c r="A365" s="424" t="s">
        <v>78</v>
      </c>
      <c r="B365" s="425"/>
      <c r="C365" s="251"/>
      <c r="D365" s="54"/>
      <c r="E365" s="322"/>
      <c r="F365" s="155"/>
      <c r="G365" s="229"/>
      <c r="H365" s="268"/>
      <c r="I365" s="268"/>
      <c r="J365" s="268"/>
      <c r="K365" s="240"/>
      <c r="L365" s="268"/>
      <c r="M365" s="268"/>
      <c r="N365" s="268"/>
      <c r="O365" s="268"/>
      <c r="P365" s="268"/>
      <c r="Q365" s="322"/>
      <c r="R365" s="322"/>
      <c r="S365" s="29">
        <f>L365-'раздел 2'!C362</f>
        <v>0</v>
      </c>
      <c r="T365" s="106">
        <f t="shared" si="80"/>
        <v>0</v>
      </c>
    </row>
    <row r="366" spans="1:20" ht="15" customHeight="1">
      <c r="A366" s="232">
        <f>A363+1</f>
        <v>244</v>
      </c>
      <c r="B366" s="255" t="s">
        <v>644</v>
      </c>
      <c r="C366" s="258">
        <v>1960</v>
      </c>
      <c r="D366" s="271"/>
      <c r="E366" s="270" t="s">
        <v>167</v>
      </c>
      <c r="F366" s="258">
        <v>2</v>
      </c>
      <c r="G366" s="258">
        <v>2</v>
      </c>
      <c r="H366" s="283">
        <v>679.8</v>
      </c>
      <c r="I366" s="283">
        <v>632</v>
      </c>
      <c r="J366" s="283">
        <v>0</v>
      </c>
      <c r="K366" s="369">
        <v>26</v>
      </c>
      <c r="L366" s="268">
        <f>'раздел 2'!C363</f>
        <v>370911.88</v>
      </c>
      <c r="M366" s="347">
        <v>0</v>
      </c>
      <c r="N366" s="347">
        <v>0</v>
      </c>
      <c r="O366" s="347">
        <v>0</v>
      </c>
      <c r="P366" s="347">
        <f aca="true" t="shared" si="86" ref="P366:P374">L366</f>
        <v>370911.88</v>
      </c>
      <c r="Q366" s="32">
        <v>43830</v>
      </c>
      <c r="R366" s="326" t="s">
        <v>121</v>
      </c>
      <c r="S366" s="29">
        <f>L366-'раздел 2'!C363</f>
        <v>0</v>
      </c>
      <c r="T366" s="106">
        <f t="shared" si="80"/>
        <v>0</v>
      </c>
    </row>
    <row r="367" spans="1:20" ht="15" customHeight="1">
      <c r="A367" s="232">
        <f aca="true" t="shared" si="87" ref="A367:A374">A366+1</f>
        <v>245</v>
      </c>
      <c r="B367" s="255" t="s">
        <v>645</v>
      </c>
      <c r="C367" s="258">
        <v>1961</v>
      </c>
      <c r="D367" s="271"/>
      <c r="E367" s="270" t="s">
        <v>167</v>
      </c>
      <c r="F367" s="258">
        <v>2</v>
      </c>
      <c r="G367" s="258">
        <v>2</v>
      </c>
      <c r="H367" s="283">
        <v>679.8</v>
      </c>
      <c r="I367" s="283">
        <v>632</v>
      </c>
      <c r="J367" s="283">
        <v>0</v>
      </c>
      <c r="K367" s="369">
        <v>26</v>
      </c>
      <c r="L367" s="268">
        <f>'раздел 2'!C364</f>
        <v>370911.88</v>
      </c>
      <c r="M367" s="347">
        <v>0</v>
      </c>
      <c r="N367" s="347">
        <v>0</v>
      </c>
      <c r="O367" s="347">
        <v>0</v>
      </c>
      <c r="P367" s="347">
        <f t="shared" si="86"/>
        <v>370911.88</v>
      </c>
      <c r="Q367" s="32">
        <v>43830</v>
      </c>
      <c r="R367" s="326" t="s">
        <v>121</v>
      </c>
      <c r="S367" s="29">
        <f>L367-'раздел 2'!C364</f>
        <v>0</v>
      </c>
      <c r="T367" s="106">
        <f t="shared" si="80"/>
        <v>0</v>
      </c>
    </row>
    <row r="368" spans="1:20" ht="15" customHeight="1">
      <c r="A368" s="232">
        <f t="shared" si="87"/>
        <v>246</v>
      </c>
      <c r="B368" s="255" t="s">
        <v>646</v>
      </c>
      <c r="C368" s="258">
        <v>1962</v>
      </c>
      <c r="D368" s="271"/>
      <c r="E368" s="270" t="s">
        <v>167</v>
      </c>
      <c r="F368" s="258">
        <v>2</v>
      </c>
      <c r="G368" s="258">
        <v>2</v>
      </c>
      <c r="H368" s="283">
        <v>679.8</v>
      </c>
      <c r="I368" s="283">
        <v>632</v>
      </c>
      <c r="J368" s="283">
        <v>0</v>
      </c>
      <c r="K368" s="369">
        <v>26</v>
      </c>
      <c r="L368" s="268">
        <f>'раздел 2'!C365</f>
        <v>358537.38</v>
      </c>
      <c r="M368" s="347">
        <v>0</v>
      </c>
      <c r="N368" s="347">
        <v>0</v>
      </c>
      <c r="O368" s="347">
        <v>0</v>
      </c>
      <c r="P368" s="347">
        <f>L368</f>
        <v>358537.38</v>
      </c>
      <c r="Q368" s="32">
        <v>43830</v>
      </c>
      <c r="R368" s="326" t="s">
        <v>121</v>
      </c>
      <c r="S368" s="29">
        <f>L368-'раздел 2'!C365</f>
        <v>0</v>
      </c>
      <c r="T368" s="106">
        <f t="shared" si="80"/>
        <v>0</v>
      </c>
    </row>
    <row r="369" spans="1:20" ht="15" customHeight="1">
      <c r="A369" s="232">
        <f t="shared" si="87"/>
        <v>247</v>
      </c>
      <c r="B369" s="255" t="s">
        <v>647</v>
      </c>
      <c r="C369" s="258">
        <v>1963</v>
      </c>
      <c r="D369" s="271"/>
      <c r="E369" s="270" t="s">
        <v>167</v>
      </c>
      <c r="F369" s="258">
        <v>2</v>
      </c>
      <c r="G369" s="258">
        <v>2</v>
      </c>
      <c r="H369" s="283">
        <v>679.8</v>
      </c>
      <c r="I369" s="283">
        <v>632</v>
      </c>
      <c r="J369" s="283">
        <v>0</v>
      </c>
      <c r="K369" s="369">
        <v>26</v>
      </c>
      <c r="L369" s="268">
        <f>'раздел 2'!C366</f>
        <v>352577.67000000004</v>
      </c>
      <c r="M369" s="347">
        <v>0</v>
      </c>
      <c r="N369" s="347">
        <v>0</v>
      </c>
      <c r="O369" s="347">
        <v>0</v>
      </c>
      <c r="P369" s="347">
        <f t="shared" si="86"/>
        <v>352577.67000000004</v>
      </c>
      <c r="Q369" s="32">
        <v>43830</v>
      </c>
      <c r="R369" s="326" t="s">
        <v>121</v>
      </c>
      <c r="S369" s="29">
        <f>L369-'раздел 2'!C366</f>
        <v>0</v>
      </c>
      <c r="T369" s="106">
        <f t="shared" si="80"/>
        <v>0</v>
      </c>
    </row>
    <row r="370" spans="1:20" ht="15" customHeight="1">
      <c r="A370" s="232">
        <f t="shared" si="87"/>
        <v>248</v>
      </c>
      <c r="B370" s="255" t="s">
        <v>648</v>
      </c>
      <c r="C370" s="258">
        <v>1964</v>
      </c>
      <c r="D370" s="271"/>
      <c r="E370" s="270" t="s">
        <v>167</v>
      </c>
      <c r="F370" s="258">
        <v>2</v>
      </c>
      <c r="G370" s="258">
        <v>2</v>
      </c>
      <c r="H370" s="283">
        <v>679.8</v>
      </c>
      <c r="I370" s="283">
        <v>632</v>
      </c>
      <c r="J370" s="283">
        <v>0</v>
      </c>
      <c r="K370" s="369">
        <v>26</v>
      </c>
      <c r="L370" s="268">
        <f>'раздел 2'!C367</f>
        <v>249680.84</v>
      </c>
      <c r="M370" s="347">
        <v>0</v>
      </c>
      <c r="N370" s="347">
        <v>0</v>
      </c>
      <c r="O370" s="347">
        <v>0</v>
      </c>
      <c r="P370" s="347">
        <f t="shared" si="86"/>
        <v>249680.84</v>
      </c>
      <c r="Q370" s="32">
        <v>43830</v>
      </c>
      <c r="R370" s="326" t="s">
        <v>121</v>
      </c>
      <c r="S370" s="29">
        <f>L370-'раздел 2'!C367</f>
        <v>0</v>
      </c>
      <c r="T370" s="106">
        <f t="shared" si="80"/>
        <v>0</v>
      </c>
    </row>
    <row r="371" spans="1:20" ht="15" customHeight="1">
      <c r="A371" s="232">
        <f t="shared" si="87"/>
        <v>249</v>
      </c>
      <c r="B371" s="255" t="s">
        <v>649</v>
      </c>
      <c r="C371" s="258">
        <v>1965</v>
      </c>
      <c r="D371" s="271"/>
      <c r="E371" s="270" t="s">
        <v>167</v>
      </c>
      <c r="F371" s="258">
        <v>2</v>
      </c>
      <c r="G371" s="258">
        <v>2</v>
      </c>
      <c r="H371" s="283">
        <v>679.8</v>
      </c>
      <c r="I371" s="283">
        <v>632</v>
      </c>
      <c r="J371" s="283">
        <v>0</v>
      </c>
      <c r="K371" s="369">
        <v>26</v>
      </c>
      <c r="L371" s="268">
        <f>'раздел 2'!C368</f>
        <v>249680.84</v>
      </c>
      <c r="M371" s="347">
        <v>0</v>
      </c>
      <c r="N371" s="347">
        <v>0</v>
      </c>
      <c r="O371" s="347">
        <v>0</v>
      </c>
      <c r="P371" s="347">
        <f>L371</f>
        <v>249680.84</v>
      </c>
      <c r="Q371" s="32">
        <v>43830</v>
      </c>
      <c r="R371" s="326" t="s">
        <v>121</v>
      </c>
      <c r="S371" s="29">
        <f>L371-'раздел 2'!C368</f>
        <v>0</v>
      </c>
      <c r="T371" s="106">
        <f t="shared" si="80"/>
        <v>0</v>
      </c>
    </row>
    <row r="372" spans="1:20" ht="15" customHeight="1">
      <c r="A372" s="232">
        <f t="shared" si="87"/>
        <v>250</v>
      </c>
      <c r="B372" s="255" t="s">
        <v>296</v>
      </c>
      <c r="C372" s="264">
        <v>1957</v>
      </c>
      <c r="D372" s="322"/>
      <c r="E372" s="326" t="s">
        <v>167</v>
      </c>
      <c r="F372" s="229">
        <v>2</v>
      </c>
      <c r="G372" s="229">
        <v>3</v>
      </c>
      <c r="H372" s="268">
        <v>1597.24</v>
      </c>
      <c r="I372" s="268">
        <v>973.24</v>
      </c>
      <c r="J372" s="268">
        <v>875.74</v>
      </c>
      <c r="K372" s="240">
        <v>35</v>
      </c>
      <c r="L372" s="268">
        <f>'раздел 2'!C369</f>
        <v>12284131.0845</v>
      </c>
      <c r="M372" s="347">
        <v>0</v>
      </c>
      <c r="N372" s="347">
        <v>0</v>
      </c>
      <c r="O372" s="347">
        <v>0</v>
      </c>
      <c r="P372" s="347">
        <f>L372</f>
        <v>12284131.0845</v>
      </c>
      <c r="Q372" s="32">
        <v>43830</v>
      </c>
      <c r="R372" s="326" t="s">
        <v>121</v>
      </c>
      <c r="S372" s="29">
        <f>L372-'раздел 2'!C369</f>
        <v>0</v>
      </c>
      <c r="T372" s="106">
        <f t="shared" si="80"/>
        <v>0</v>
      </c>
    </row>
    <row r="373" spans="1:20" ht="15" customHeight="1">
      <c r="A373" s="232">
        <f t="shared" si="87"/>
        <v>251</v>
      </c>
      <c r="B373" s="255" t="s">
        <v>297</v>
      </c>
      <c r="C373" s="264">
        <v>1985</v>
      </c>
      <c r="D373" s="322"/>
      <c r="E373" s="326" t="s">
        <v>119</v>
      </c>
      <c r="F373" s="229">
        <v>5</v>
      </c>
      <c r="G373" s="229">
        <v>6</v>
      </c>
      <c r="H373" s="243">
        <v>5331.7</v>
      </c>
      <c r="I373" s="243">
        <v>4701.7</v>
      </c>
      <c r="J373" s="243">
        <v>2763.35</v>
      </c>
      <c r="K373" s="365">
        <v>224</v>
      </c>
      <c r="L373" s="268">
        <f>'раздел 2'!C370</f>
        <v>1661562.0325</v>
      </c>
      <c r="M373" s="347">
        <v>0</v>
      </c>
      <c r="N373" s="347">
        <v>0</v>
      </c>
      <c r="O373" s="347">
        <v>0</v>
      </c>
      <c r="P373" s="347">
        <f>L373</f>
        <v>1661562.0325</v>
      </c>
      <c r="Q373" s="32">
        <v>43830</v>
      </c>
      <c r="R373" s="326" t="s">
        <v>121</v>
      </c>
      <c r="S373" s="29">
        <f>L373-'раздел 2'!C370</f>
        <v>0</v>
      </c>
      <c r="T373" s="106">
        <f t="shared" si="80"/>
        <v>0</v>
      </c>
    </row>
    <row r="374" spans="1:20" ht="15" customHeight="1">
      <c r="A374" s="232">
        <f t="shared" si="87"/>
        <v>252</v>
      </c>
      <c r="B374" s="255" t="s">
        <v>298</v>
      </c>
      <c r="C374" s="264">
        <v>1977</v>
      </c>
      <c r="D374" s="322"/>
      <c r="E374" s="326" t="s">
        <v>117</v>
      </c>
      <c r="F374" s="229">
        <v>5</v>
      </c>
      <c r="G374" s="229">
        <v>6</v>
      </c>
      <c r="H374" s="268">
        <v>4620.69</v>
      </c>
      <c r="I374" s="268">
        <v>2591.62</v>
      </c>
      <c r="J374" s="268">
        <v>2029.07</v>
      </c>
      <c r="K374" s="240">
        <v>193</v>
      </c>
      <c r="L374" s="268">
        <f>'раздел 2'!C371</f>
        <v>1790784.554</v>
      </c>
      <c r="M374" s="347">
        <v>0</v>
      </c>
      <c r="N374" s="347">
        <v>0</v>
      </c>
      <c r="O374" s="347">
        <v>0</v>
      </c>
      <c r="P374" s="347">
        <f t="shared" si="86"/>
        <v>1790784.554</v>
      </c>
      <c r="Q374" s="32">
        <v>43830</v>
      </c>
      <c r="R374" s="326" t="s">
        <v>121</v>
      </c>
      <c r="S374" s="29">
        <f>L374-'раздел 2'!C371</f>
        <v>0</v>
      </c>
      <c r="T374" s="106">
        <f t="shared" si="80"/>
        <v>0</v>
      </c>
    </row>
    <row r="375" spans="1:20" ht="15" customHeight="1">
      <c r="A375" s="435" t="s">
        <v>15</v>
      </c>
      <c r="B375" s="427"/>
      <c r="C375" s="251" t="s">
        <v>118</v>
      </c>
      <c r="D375" s="322" t="s">
        <v>118</v>
      </c>
      <c r="E375" s="322" t="s">
        <v>118</v>
      </c>
      <c r="F375" s="229" t="s">
        <v>118</v>
      </c>
      <c r="G375" s="229" t="s">
        <v>118</v>
      </c>
      <c r="H375" s="268">
        <f aca="true" t="shared" si="88" ref="H375:P375">SUM(H366:H374)</f>
        <v>15628.43</v>
      </c>
      <c r="I375" s="268">
        <f t="shared" si="88"/>
        <v>12058.559999999998</v>
      </c>
      <c r="J375" s="268">
        <f t="shared" si="88"/>
        <v>5668.16</v>
      </c>
      <c r="K375" s="240">
        <f t="shared" si="88"/>
        <v>608</v>
      </c>
      <c r="L375" s="268">
        <f t="shared" si="88"/>
        <v>17688778.161000002</v>
      </c>
      <c r="M375" s="268">
        <f t="shared" si="88"/>
        <v>0</v>
      </c>
      <c r="N375" s="268">
        <f t="shared" si="88"/>
        <v>0</v>
      </c>
      <c r="O375" s="268">
        <f t="shared" si="88"/>
        <v>0</v>
      </c>
      <c r="P375" s="268">
        <f t="shared" si="88"/>
        <v>17688778.161000002</v>
      </c>
      <c r="Q375" s="322" t="s">
        <v>118</v>
      </c>
      <c r="R375" s="322" t="s">
        <v>118</v>
      </c>
      <c r="S375" s="29">
        <f>L375-'раздел 2'!C372</f>
        <v>0</v>
      </c>
      <c r="T375" s="106">
        <f t="shared" si="80"/>
        <v>0</v>
      </c>
    </row>
    <row r="376" spans="1:20" ht="15" customHeight="1">
      <c r="A376" s="424" t="s">
        <v>733</v>
      </c>
      <c r="B376" s="425"/>
      <c r="C376" s="251"/>
      <c r="D376" s="322"/>
      <c r="E376" s="322"/>
      <c r="F376" s="229"/>
      <c r="G376" s="229"/>
      <c r="H376" s="268"/>
      <c r="I376" s="268"/>
      <c r="J376" s="268"/>
      <c r="K376" s="240"/>
      <c r="L376" s="268"/>
      <c r="M376" s="268"/>
      <c r="N376" s="268"/>
      <c r="O376" s="268"/>
      <c r="P376" s="268"/>
      <c r="Q376" s="322"/>
      <c r="R376" s="322"/>
      <c r="S376" s="29">
        <f>L376-'раздел 2'!C373</f>
        <v>0</v>
      </c>
      <c r="T376" s="106">
        <f t="shared" si="80"/>
        <v>0</v>
      </c>
    </row>
    <row r="377" spans="1:20" ht="15" customHeight="1">
      <c r="A377" s="232">
        <f>A374+1</f>
        <v>253</v>
      </c>
      <c r="B377" s="231" t="s">
        <v>651</v>
      </c>
      <c r="C377" s="326">
        <v>1971</v>
      </c>
      <c r="D377" s="326"/>
      <c r="E377" s="326" t="s">
        <v>117</v>
      </c>
      <c r="F377" s="326">
        <v>5</v>
      </c>
      <c r="G377" s="326">
        <v>5</v>
      </c>
      <c r="H377" s="347">
        <v>3978.27</v>
      </c>
      <c r="I377" s="347">
        <v>3270.1</v>
      </c>
      <c r="J377" s="347">
        <v>2864.89</v>
      </c>
      <c r="K377" s="241">
        <v>142</v>
      </c>
      <c r="L377" s="268">
        <f>'раздел 2'!C374</f>
        <v>9178168.38</v>
      </c>
      <c r="M377" s="347">
        <v>0</v>
      </c>
      <c r="N377" s="347">
        <v>0</v>
      </c>
      <c r="O377" s="347">
        <v>0</v>
      </c>
      <c r="P377" s="347">
        <f>L377</f>
        <v>9178168.38</v>
      </c>
      <c r="Q377" s="32">
        <v>43830</v>
      </c>
      <c r="R377" s="326" t="s">
        <v>121</v>
      </c>
      <c r="S377" s="29">
        <f>L377-'раздел 2'!C374</f>
        <v>0</v>
      </c>
      <c r="T377" s="106">
        <f t="shared" si="80"/>
        <v>0</v>
      </c>
    </row>
    <row r="378" spans="1:20" ht="15" customHeight="1">
      <c r="A378" s="435" t="s">
        <v>15</v>
      </c>
      <c r="B378" s="427"/>
      <c r="C378" s="251" t="s">
        <v>118</v>
      </c>
      <c r="D378" s="322" t="s">
        <v>118</v>
      </c>
      <c r="E378" s="322" t="s">
        <v>118</v>
      </c>
      <c r="F378" s="229" t="s">
        <v>118</v>
      </c>
      <c r="G378" s="229" t="s">
        <v>118</v>
      </c>
      <c r="H378" s="268">
        <f>SUM(H377)</f>
        <v>3978.27</v>
      </c>
      <c r="I378" s="268">
        <f aca="true" t="shared" si="89" ref="I378:P378">SUM(I377)</f>
        <v>3270.1</v>
      </c>
      <c r="J378" s="268">
        <f t="shared" si="89"/>
        <v>2864.89</v>
      </c>
      <c r="K378" s="240">
        <f t="shared" si="89"/>
        <v>142</v>
      </c>
      <c r="L378" s="268">
        <f t="shared" si="89"/>
        <v>9178168.38</v>
      </c>
      <c r="M378" s="268">
        <f t="shared" si="89"/>
        <v>0</v>
      </c>
      <c r="N378" s="268">
        <f t="shared" si="89"/>
        <v>0</v>
      </c>
      <c r="O378" s="268">
        <f t="shared" si="89"/>
        <v>0</v>
      </c>
      <c r="P378" s="268">
        <f t="shared" si="89"/>
        <v>9178168.38</v>
      </c>
      <c r="Q378" s="322" t="s">
        <v>118</v>
      </c>
      <c r="R378" s="322" t="s">
        <v>118</v>
      </c>
      <c r="S378" s="29">
        <f>L378-'раздел 2'!C375</f>
        <v>0</v>
      </c>
      <c r="T378" s="106">
        <f t="shared" si="80"/>
        <v>0</v>
      </c>
    </row>
    <row r="379" spans="1:20" ht="15" customHeight="1">
      <c r="A379" s="424" t="s">
        <v>79</v>
      </c>
      <c r="B379" s="425"/>
      <c r="C379" s="251"/>
      <c r="D379" s="322"/>
      <c r="E379" s="322"/>
      <c r="F379" s="229"/>
      <c r="G379" s="229"/>
      <c r="H379" s="268"/>
      <c r="I379" s="268"/>
      <c r="J379" s="268"/>
      <c r="K379" s="240"/>
      <c r="L379" s="268"/>
      <c r="M379" s="268"/>
      <c r="N379" s="268"/>
      <c r="O379" s="268"/>
      <c r="P379" s="268"/>
      <c r="Q379" s="322"/>
      <c r="R379" s="322"/>
      <c r="S379" s="29">
        <f>L379-'раздел 2'!C376</f>
        <v>0</v>
      </c>
      <c r="T379" s="106">
        <f t="shared" si="80"/>
        <v>0</v>
      </c>
    </row>
    <row r="380" spans="1:20" ht="15" customHeight="1">
      <c r="A380" s="276">
        <f>A377+1</f>
        <v>254</v>
      </c>
      <c r="B380" s="255" t="s">
        <v>212</v>
      </c>
      <c r="C380" s="251">
        <v>1961</v>
      </c>
      <c r="D380" s="330"/>
      <c r="E380" s="326" t="s">
        <v>117</v>
      </c>
      <c r="F380" s="229">
        <v>2</v>
      </c>
      <c r="G380" s="229">
        <v>2</v>
      </c>
      <c r="H380" s="268">
        <v>502.52</v>
      </c>
      <c r="I380" s="268">
        <v>441.52</v>
      </c>
      <c r="J380" s="268">
        <v>231.6</v>
      </c>
      <c r="K380" s="240">
        <v>23</v>
      </c>
      <c r="L380" s="268">
        <f>'раздел 2'!C377</f>
        <v>2434997.28</v>
      </c>
      <c r="M380" s="347">
        <v>0</v>
      </c>
      <c r="N380" s="347">
        <v>0</v>
      </c>
      <c r="O380" s="347">
        <v>0</v>
      </c>
      <c r="P380" s="347">
        <f>L380</f>
        <v>2434997.28</v>
      </c>
      <c r="Q380" s="32">
        <v>43830</v>
      </c>
      <c r="R380" s="326" t="s">
        <v>121</v>
      </c>
      <c r="S380" s="29">
        <f>L380-'раздел 2'!C377</f>
        <v>0</v>
      </c>
      <c r="T380" s="106">
        <f t="shared" si="80"/>
        <v>0</v>
      </c>
    </row>
    <row r="381" spans="1:20" ht="15" customHeight="1">
      <c r="A381" s="232">
        <f>A380+1</f>
        <v>255</v>
      </c>
      <c r="B381" s="255" t="s">
        <v>213</v>
      </c>
      <c r="C381" s="264">
        <v>1959</v>
      </c>
      <c r="D381" s="330"/>
      <c r="E381" s="326" t="s">
        <v>125</v>
      </c>
      <c r="F381" s="229">
        <v>2</v>
      </c>
      <c r="G381" s="16">
        <v>1</v>
      </c>
      <c r="H381" s="243">
        <v>226.4</v>
      </c>
      <c r="I381" s="243">
        <v>194.7</v>
      </c>
      <c r="J381" s="243">
        <v>27.2</v>
      </c>
      <c r="K381" s="365">
        <v>4</v>
      </c>
      <c r="L381" s="268">
        <f>'раздел 2'!C378</f>
        <v>158616.5215</v>
      </c>
      <c r="M381" s="347">
        <v>0</v>
      </c>
      <c r="N381" s="347">
        <v>0</v>
      </c>
      <c r="O381" s="347">
        <v>0</v>
      </c>
      <c r="P381" s="347">
        <f>L381</f>
        <v>158616.5215</v>
      </c>
      <c r="Q381" s="32">
        <v>43830</v>
      </c>
      <c r="R381" s="326" t="s">
        <v>121</v>
      </c>
      <c r="S381" s="29">
        <f>L381-'раздел 2'!C378</f>
        <v>0</v>
      </c>
      <c r="T381" s="106">
        <f t="shared" si="80"/>
        <v>0</v>
      </c>
    </row>
    <row r="382" spans="1:20" ht="15" customHeight="1">
      <c r="A382" s="435" t="s">
        <v>15</v>
      </c>
      <c r="B382" s="427"/>
      <c r="C382" s="251" t="s">
        <v>118</v>
      </c>
      <c r="D382" s="322" t="s">
        <v>118</v>
      </c>
      <c r="E382" s="322" t="s">
        <v>118</v>
      </c>
      <c r="F382" s="229" t="s">
        <v>118</v>
      </c>
      <c r="G382" s="229" t="s">
        <v>118</v>
      </c>
      <c r="H382" s="268">
        <f>SUM(H380:H381)</f>
        <v>728.92</v>
      </c>
      <c r="I382" s="268">
        <f aca="true" t="shared" si="90" ref="I382:P382">SUM(I380:I381)</f>
        <v>636.22</v>
      </c>
      <c r="J382" s="268">
        <f t="shared" si="90"/>
        <v>258.8</v>
      </c>
      <c r="K382" s="240">
        <f t="shared" si="90"/>
        <v>27</v>
      </c>
      <c r="L382" s="268">
        <f t="shared" si="90"/>
        <v>2593613.8014999996</v>
      </c>
      <c r="M382" s="268">
        <f t="shared" si="90"/>
        <v>0</v>
      </c>
      <c r="N382" s="268">
        <f t="shared" si="90"/>
        <v>0</v>
      </c>
      <c r="O382" s="268">
        <f t="shared" si="90"/>
        <v>0</v>
      </c>
      <c r="P382" s="268">
        <f t="shared" si="90"/>
        <v>2593613.8014999996</v>
      </c>
      <c r="Q382" s="322" t="s">
        <v>118</v>
      </c>
      <c r="R382" s="322" t="s">
        <v>118</v>
      </c>
      <c r="S382" s="29">
        <f>L382-'раздел 2'!C379</f>
        <v>0</v>
      </c>
      <c r="T382" s="106">
        <f t="shared" si="80"/>
        <v>0</v>
      </c>
    </row>
    <row r="383" spans="1:20" s="110" customFormat="1" ht="15" customHeight="1">
      <c r="A383" s="424" t="s">
        <v>80</v>
      </c>
      <c r="B383" s="425"/>
      <c r="C383" s="78" t="s">
        <v>118</v>
      </c>
      <c r="D383" s="174" t="s">
        <v>118</v>
      </c>
      <c r="E383" s="174" t="s">
        <v>118</v>
      </c>
      <c r="F383" s="91" t="s">
        <v>118</v>
      </c>
      <c r="G383" s="91" t="s">
        <v>118</v>
      </c>
      <c r="H383" s="350">
        <f aca="true" t="shared" si="91" ref="H383:P383">H364+H375+H378+H382</f>
        <v>53092.99</v>
      </c>
      <c r="I383" s="350">
        <f t="shared" si="91"/>
        <v>45402.7</v>
      </c>
      <c r="J383" s="350">
        <f t="shared" si="91"/>
        <v>27637.03</v>
      </c>
      <c r="K383" s="352">
        <f t="shared" si="91"/>
        <v>2012</v>
      </c>
      <c r="L383" s="350">
        <f t="shared" si="91"/>
        <v>41595756.461</v>
      </c>
      <c r="M383" s="350">
        <f t="shared" si="91"/>
        <v>0</v>
      </c>
      <c r="N383" s="350">
        <f t="shared" si="91"/>
        <v>0</v>
      </c>
      <c r="O383" s="350">
        <f t="shared" si="91"/>
        <v>0</v>
      </c>
      <c r="P383" s="350">
        <f t="shared" si="91"/>
        <v>41595756.461</v>
      </c>
      <c r="Q383" s="322" t="s">
        <v>118</v>
      </c>
      <c r="R383" s="322" t="s">
        <v>118</v>
      </c>
      <c r="S383" s="29">
        <f>L383-'раздел 2'!C380</f>
        <v>0</v>
      </c>
      <c r="T383" s="106">
        <f t="shared" si="80"/>
        <v>0</v>
      </c>
    </row>
    <row r="384" spans="1:20" ht="15" customHeight="1">
      <c r="A384" s="457" t="s">
        <v>33</v>
      </c>
      <c r="B384" s="458"/>
      <c r="C384" s="458"/>
      <c r="D384" s="458"/>
      <c r="E384" s="458"/>
      <c r="F384" s="458"/>
      <c r="G384" s="458"/>
      <c r="H384" s="458"/>
      <c r="I384" s="458"/>
      <c r="J384" s="458"/>
      <c r="K384" s="458"/>
      <c r="L384" s="458"/>
      <c r="M384" s="458"/>
      <c r="N384" s="458"/>
      <c r="O384" s="458"/>
      <c r="P384" s="458"/>
      <c r="Q384" s="458"/>
      <c r="R384" s="459"/>
      <c r="S384" s="29">
        <f>L384-'раздел 2'!C381</f>
        <v>0</v>
      </c>
      <c r="T384" s="106">
        <f t="shared" si="80"/>
        <v>0</v>
      </c>
    </row>
    <row r="385" spans="1:20" ht="15" customHeight="1">
      <c r="A385" s="424" t="s">
        <v>34</v>
      </c>
      <c r="B385" s="425"/>
      <c r="C385" s="320"/>
      <c r="D385" s="320"/>
      <c r="E385" s="320"/>
      <c r="F385" s="320"/>
      <c r="G385" s="320"/>
      <c r="H385" s="320"/>
      <c r="I385" s="320"/>
      <c r="J385" s="320"/>
      <c r="K385" s="320"/>
      <c r="L385" s="320"/>
      <c r="M385" s="320"/>
      <c r="N385" s="320"/>
      <c r="O385" s="320"/>
      <c r="P385" s="320"/>
      <c r="Q385" s="320"/>
      <c r="R385" s="321"/>
      <c r="S385" s="29">
        <f>L385-'раздел 2'!C382</f>
        <v>0</v>
      </c>
      <c r="T385" s="106">
        <f t="shared" si="80"/>
        <v>0</v>
      </c>
    </row>
    <row r="386" spans="1:20" ht="15" customHeight="1">
      <c r="A386" s="276">
        <f>A381+1</f>
        <v>256</v>
      </c>
      <c r="B386" s="255" t="s">
        <v>653</v>
      </c>
      <c r="C386" s="251">
        <v>1978</v>
      </c>
      <c r="D386" s="322"/>
      <c r="E386" s="322" t="s">
        <v>119</v>
      </c>
      <c r="F386" s="229">
        <v>5</v>
      </c>
      <c r="G386" s="229">
        <v>6</v>
      </c>
      <c r="H386" s="268">
        <v>7490.7</v>
      </c>
      <c r="I386" s="268">
        <v>4605.4</v>
      </c>
      <c r="J386" s="268">
        <v>3804</v>
      </c>
      <c r="K386" s="240">
        <v>205</v>
      </c>
      <c r="L386" s="268">
        <f>'раздел 2'!C383</f>
        <v>520857.77</v>
      </c>
      <c r="M386" s="347">
        <v>0</v>
      </c>
      <c r="N386" s="347">
        <v>0</v>
      </c>
      <c r="O386" s="347">
        <v>0</v>
      </c>
      <c r="P386" s="347">
        <f>L386</f>
        <v>520857.77</v>
      </c>
      <c r="Q386" s="32">
        <v>43830</v>
      </c>
      <c r="R386" s="326" t="s">
        <v>121</v>
      </c>
      <c r="S386" s="29">
        <f>L386-'раздел 2'!C383</f>
        <v>0</v>
      </c>
      <c r="T386" s="106">
        <f t="shared" si="80"/>
        <v>0</v>
      </c>
    </row>
    <row r="387" spans="1:20" ht="15" customHeight="1">
      <c r="A387" s="152">
        <f>A386+1</f>
        <v>257</v>
      </c>
      <c r="B387" s="257" t="s">
        <v>652</v>
      </c>
      <c r="C387" s="251">
        <v>1983</v>
      </c>
      <c r="D387" s="322"/>
      <c r="E387" s="322" t="s">
        <v>119</v>
      </c>
      <c r="F387" s="229">
        <v>5</v>
      </c>
      <c r="G387" s="229">
        <v>4</v>
      </c>
      <c r="H387" s="268">
        <v>4942.8</v>
      </c>
      <c r="I387" s="268">
        <v>3106.8</v>
      </c>
      <c r="J387" s="268">
        <v>2785.7</v>
      </c>
      <c r="K387" s="240">
        <v>124</v>
      </c>
      <c r="L387" s="268">
        <f>'раздел 2'!C384</f>
        <v>407667.68</v>
      </c>
      <c r="M387" s="268">
        <v>0</v>
      </c>
      <c r="N387" s="268">
        <v>0</v>
      </c>
      <c r="O387" s="268">
        <v>0</v>
      </c>
      <c r="P387" s="347">
        <f>L387</f>
        <v>407667.68</v>
      </c>
      <c r="Q387" s="32">
        <v>43830</v>
      </c>
      <c r="R387" s="322" t="s">
        <v>121</v>
      </c>
      <c r="S387" s="29">
        <f>L387-'раздел 2'!C384</f>
        <v>0</v>
      </c>
      <c r="T387" s="106">
        <f t="shared" si="80"/>
        <v>0</v>
      </c>
    </row>
    <row r="388" spans="1:20" ht="15" customHeight="1">
      <c r="A388" s="435" t="s">
        <v>15</v>
      </c>
      <c r="B388" s="427"/>
      <c r="C388" s="251" t="s">
        <v>118</v>
      </c>
      <c r="D388" s="322" t="s">
        <v>118</v>
      </c>
      <c r="E388" s="322" t="s">
        <v>118</v>
      </c>
      <c r="F388" s="229" t="s">
        <v>118</v>
      </c>
      <c r="G388" s="229" t="s">
        <v>118</v>
      </c>
      <c r="H388" s="268">
        <f>SUM(H386:H387)</f>
        <v>12433.5</v>
      </c>
      <c r="I388" s="268">
        <f aca="true" t="shared" si="92" ref="I388:O388">SUM(I386:I387)</f>
        <v>7712.2</v>
      </c>
      <c r="J388" s="268">
        <f>SUM(J386:J387)</f>
        <v>6589.7</v>
      </c>
      <c r="K388" s="240">
        <f t="shared" si="92"/>
        <v>329</v>
      </c>
      <c r="L388" s="268">
        <f>SUM(L386:L387)</f>
        <v>928525.45</v>
      </c>
      <c r="M388" s="268">
        <f t="shared" si="92"/>
        <v>0</v>
      </c>
      <c r="N388" s="268">
        <f t="shared" si="92"/>
        <v>0</v>
      </c>
      <c r="O388" s="268">
        <f t="shared" si="92"/>
        <v>0</v>
      </c>
      <c r="P388" s="268">
        <f>SUM(P386:P387)</f>
        <v>928525.45</v>
      </c>
      <c r="Q388" s="322" t="s">
        <v>118</v>
      </c>
      <c r="R388" s="322" t="s">
        <v>118</v>
      </c>
      <c r="S388" s="29">
        <f>L388-'раздел 2'!C385</f>
        <v>0</v>
      </c>
      <c r="T388" s="106">
        <f t="shared" si="80"/>
        <v>0</v>
      </c>
    </row>
    <row r="389" spans="1:20" s="110" customFormat="1" ht="15" customHeight="1">
      <c r="A389" s="424" t="s">
        <v>35</v>
      </c>
      <c r="B389" s="425"/>
      <c r="C389" s="78" t="s">
        <v>118</v>
      </c>
      <c r="D389" s="174" t="s">
        <v>118</v>
      </c>
      <c r="E389" s="174" t="s">
        <v>118</v>
      </c>
      <c r="F389" s="91" t="s">
        <v>118</v>
      </c>
      <c r="G389" s="91" t="s">
        <v>118</v>
      </c>
      <c r="H389" s="350">
        <f aca="true" t="shared" si="93" ref="H389:P389">SUM(H388)</f>
        <v>12433.5</v>
      </c>
      <c r="I389" s="350">
        <f t="shared" si="93"/>
        <v>7712.2</v>
      </c>
      <c r="J389" s="350">
        <f t="shared" si="93"/>
        <v>6589.7</v>
      </c>
      <c r="K389" s="352">
        <f t="shared" si="93"/>
        <v>329</v>
      </c>
      <c r="L389" s="350">
        <f t="shared" si="93"/>
        <v>928525.45</v>
      </c>
      <c r="M389" s="350">
        <f t="shared" si="93"/>
        <v>0</v>
      </c>
      <c r="N389" s="350">
        <f t="shared" si="93"/>
        <v>0</v>
      </c>
      <c r="O389" s="350">
        <f t="shared" si="93"/>
        <v>0</v>
      </c>
      <c r="P389" s="350">
        <f t="shared" si="93"/>
        <v>928525.45</v>
      </c>
      <c r="Q389" s="174" t="s">
        <v>118</v>
      </c>
      <c r="R389" s="174" t="s">
        <v>118</v>
      </c>
      <c r="S389" s="29">
        <f>L389-'раздел 2'!C386</f>
        <v>0</v>
      </c>
      <c r="T389" s="106">
        <f t="shared" si="80"/>
        <v>0</v>
      </c>
    </row>
    <row r="390" spans="1:20" ht="15" customHeight="1">
      <c r="A390" s="433" t="s">
        <v>36</v>
      </c>
      <c r="B390" s="433"/>
      <c r="C390" s="433"/>
      <c r="D390" s="433"/>
      <c r="E390" s="433"/>
      <c r="F390" s="433"/>
      <c r="G390" s="433"/>
      <c r="H390" s="433"/>
      <c r="I390" s="433"/>
      <c r="J390" s="433"/>
      <c r="K390" s="433"/>
      <c r="L390" s="433"/>
      <c r="M390" s="433"/>
      <c r="N390" s="433"/>
      <c r="O390" s="433"/>
      <c r="P390" s="433"/>
      <c r="Q390" s="433"/>
      <c r="R390" s="434"/>
      <c r="S390" s="29">
        <f>L390-'раздел 2'!C387</f>
        <v>0</v>
      </c>
      <c r="T390" s="106">
        <f t="shared" si="80"/>
        <v>0</v>
      </c>
    </row>
    <row r="391" spans="1:20" ht="15" customHeight="1">
      <c r="A391" s="429" t="s">
        <v>132</v>
      </c>
      <c r="B391" s="430"/>
      <c r="C391" s="251"/>
      <c r="D391" s="322"/>
      <c r="E391" s="322"/>
      <c r="F391" s="229"/>
      <c r="G391" s="229"/>
      <c r="H391" s="322"/>
      <c r="I391" s="322"/>
      <c r="J391" s="322"/>
      <c r="K391" s="251"/>
      <c r="L391" s="268"/>
      <c r="M391" s="322"/>
      <c r="N391" s="322"/>
      <c r="O391" s="322"/>
      <c r="P391" s="322"/>
      <c r="Q391" s="322"/>
      <c r="R391" s="322"/>
      <c r="S391" s="29">
        <f>L391-'раздел 2'!C388</f>
        <v>0</v>
      </c>
      <c r="T391" s="106">
        <f aca="true" t="shared" si="94" ref="T391:T454">L391-P391</f>
        <v>0</v>
      </c>
    </row>
    <row r="392" spans="1:20" ht="15" customHeight="1">
      <c r="A392" s="276">
        <f>A387+1</f>
        <v>258</v>
      </c>
      <c r="B392" s="142" t="s">
        <v>654</v>
      </c>
      <c r="C392" s="271">
        <v>1996</v>
      </c>
      <c r="D392" s="270"/>
      <c r="E392" s="270" t="s">
        <v>167</v>
      </c>
      <c r="F392" s="270">
        <v>2</v>
      </c>
      <c r="G392" s="270">
        <v>2</v>
      </c>
      <c r="H392" s="252">
        <v>330.3</v>
      </c>
      <c r="I392" s="252">
        <v>330.3</v>
      </c>
      <c r="J392" s="252">
        <v>184.8</v>
      </c>
      <c r="K392" s="371">
        <v>16</v>
      </c>
      <c r="L392" s="268">
        <f>'раздел 2'!C389</f>
        <v>1739417.5</v>
      </c>
      <c r="M392" s="242">
        <v>0</v>
      </c>
      <c r="N392" s="242">
        <v>0</v>
      </c>
      <c r="O392" s="242">
        <v>0</v>
      </c>
      <c r="P392" s="324">
        <f>L392</f>
        <v>1739417.5</v>
      </c>
      <c r="Q392" s="32">
        <v>43830</v>
      </c>
      <c r="R392" s="322" t="s">
        <v>121</v>
      </c>
      <c r="S392" s="29">
        <f>L392-'раздел 2'!C389</f>
        <v>0</v>
      </c>
      <c r="T392" s="106">
        <f t="shared" si="94"/>
        <v>0</v>
      </c>
    </row>
    <row r="393" spans="1:20" ht="15" customHeight="1">
      <c r="A393" s="152">
        <f>A392+1</f>
        <v>259</v>
      </c>
      <c r="B393" s="142" t="s">
        <v>655</v>
      </c>
      <c r="C393" s="271">
        <v>1999</v>
      </c>
      <c r="D393" s="270"/>
      <c r="E393" s="270" t="s">
        <v>167</v>
      </c>
      <c r="F393" s="270">
        <v>2</v>
      </c>
      <c r="G393" s="270">
        <v>2</v>
      </c>
      <c r="H393" s="252">
        <v>330.3</v>
      </c>
      <c r="I393" s="252">
        <v>330.3</v>
      </c>
      <c r="J393" s="252">
        <v>104.6</v>
      </c>
      <c r="K393" s="371">
        <v>11</v>
      </c>
      <c r="L393" s="268">
        <f>'раздел 2'!C390</f>
        <v>1480959.83</v>
      </c>
      <c r="M393" s="242">
        <v>0</v>
      </c>
      <c r="N393" s="242">
        <v>0</v>
      </c>
      <c r="O393" s="242">
        <v>0</v>
      </c>
      <c r="P393" s="324">
        <f>L393</f>
        <v>1480959.83</v>
      </c>
      <c r="Q393" s="32">
        <v>43830</v>
      </c>
      <c r="R393" s="322" t="s">
        <v>121</v>
      </c>
      <c r="S393" s="29">
        <f>L393-'раздел 2'!C390</f>
        <v>0</v>
      </c>
      <c r="T393" s="106">
        <f t="shared" si="94"/>
        <v>0</v>
      </c>
    </row>
    <row r="394" spans="1:20" ht="15" customHeight="1">
      <c r="A394" s="152">
        <f>A393+1</f>
        <v>260</v>
      </c>
      <c r="B394" s="248" t="s">
        <v>656</v>
      </c>
      <c r="C394" s="271">
        <v>1965</v>
      </c>
      <c r="D394" s="270"/>
      <c r="E394" s="270" t="s">
        <v>167</v>
      </c>
      <c r="F394" s="270">
        <v>4</v>
      </c>
      <c r="G394" s="270">
        <v>3</v>
      </c>
      <c r="H394" s="252">
        <v>1994.26</v>
      </c>
      <c r="I394" s="252">
        <v>1994.26</v>
      </c>
      <c r="J394" s="252">
        <v>1824.7</v>
      </c>
      <c r="K394" s="371">
        <v>82</v>
      </c>
      <c r="L394" s="268">
        <f>'раздел 2'!C391</f>
        <v>16893131.1895</v>
      </c>
      <c r="M394" s="242">
        <v>0</v>
      </c>
      <c r="N394" s="242">
        <v>0</v>
      </c>
      <c r="O394" s="242">
        <v>0</v>
      </c>
      <c r="P394" s="324">
        <f>L394</f>
        <v>16893131.1895</v>
      </c>
      <c r="Q394" s="32">
        <v>43830</v>
      </c>
      <c r="R394" s="322" t="s">
        <v>121</v>
      </c>
      <c r="S394" s="29">
        <f>L394-'раздел 2'!C391</f>
        <v>0</v>
      </c>
      <c r="T394" s="106">
        <f t="shared" si="94"/>
        <v>0</v>
      </c>
    </row>
    <row r="395" spans="1:20" ht="15" customHeight="1">
      <c r="A395" s="152">
        <f>A394+1</f>
        <v>261</v>
      </c>
      <c r="B395" s="142" t="s">
        <v>214</v>
      </c>
      <c r="C395" s="251">
        <v>1976</v>
      </c>
      <c r="D395" s="322"/>
      <c r="E395" s="322" t="s">
        <v>392</v>
      </c>
      <c r="F395" s="229">
        <v>5</v>
      </c>
      <c r="G395" s="229">
        <v>4</v>
      </c>
      <c r="H395" s="268">
        <v>3265.8</v>
      </c>
      <c r="I395" s="268">
        <v>3265.8</v>
      </c>
      <c r="J395" s="268">
        <v>2562.2</v>
      </c>
      <c r="K395" s="240">
        <v>177</v>
      </c>
      <c r="L395" s="268">
        <f>'раздел 2'!C392</f>
        <v>14440638.844999999</v>
      </c>
      <c r="M395" s="242">
        <v>0</v>
      </c>
      <c r="N395" s="242">
        <v>0</v>
      </c>
      <c r="O395" s="242">
        <v>0</v>
      </c>
      <c r="P395" s="324">
        <f>L395</f>
        <v>14440638.844999999</v>
      </c>
      <c r="Q395" s="32">
        <v>43830</v>
      </c>
      <c r="R395" s="322" t="s">
        <v>121</v>
      </c>
      <c r="S395" s="29">
        <f>L395-'раздел 2'!C392</f>
        <v>0</v>
      </c>
      <c r="T395" s="106">
        <f t="shared" si="94"/>
        <v>0</v>
      </c>
    </row>
    <row r="396" spans="1:20" ht="15" customHeight="1">
      <c r="A396" s="441" t="s">
        <v>15</v>
      </c>
      <c r="B396" s="441"/>
      <c r="C396" s="251" t="s">
        <v>118</v>
      </c>
      <c r="D396" s="322" t="s">
        <v>118</v>
      </c>
      <c r="E396" s="322" t="s">
        <v>118</v>
      </c>
      <c r="F396" s="229" t="s">
        <v>118</v>
      </c>
      <c r="G396" s="229" t="s">
        <v>118</v>
      </c>
      <c r="H396" s="268">
        <f>SUM(H392:H395)</f>
        <v>5920.66</v>
      </c>
      <c r="I396" s="268">
        <f aca="true" t="shared" si="95" ref="I396:O396">SUM(I392:I395)</f>
        <v>5920.66</v>
      </c>
      <c r="J396" s="268">
        <f>SUM(J392:J395)</f>
        <v>4676.299999999999</v>
      </c>
      <c r="K396" s="240">
        <f>SUM(K392:K395)</f>
        <v>286</v>
      </c>
      <c r="L396" s="268">
        <f t="shared" si="95"/>
        <v>34554147.3645</v>
      </c>
      <c r="M396" s="242">
        <f t="shared" si="95"/>
        <v>0</v>
      </c>
      <c r="N396" s="242">
        <f t="shared" si="95"/>
        <v>0</v>
      </c>
      <c r="O396" s="242">
        <f t="shared" si="95"/>
        <v>0</v>
      </c>
      <c r="P396" s="268">
        <f>SUM(P392:P395)</f>
        <v>34554147.3645</v>
      </c>
      <c r="Q396" s="322" t="s">
        <v>118</v>
      </c>
      <c r="R396" s="322" t="s">
        <v>118</v>
      </c>
      <c r="S396" s="29">
        <f>L396-'раздел 2'!C393</f>
        <v>0</v>
      </c>
      <c r="T396" s="106">
        <f t="shared" si="94"/>
        <v>0</v>
      </c>
    </row>
    <row r="397" spans="1:20" ht="15" customHeight="1">
      <c r="A397" s="428" t="s">
        <v>657</v>
      </c>
      <c r="B397" s="428"/>
      <c r="C397" s="251"/>
      <c r="D397" s="322"/>
      <c r="E397" s="322"/>
      <c r="F397" s="229"/>
      <c r="G397" s="229"/>
      <c r="H397" s="268"/>
      <c r="I397" s="268"/>
      <c r="J397" s="268"/>
      <c r="K397" s="240"/>
      <c r="L397" s="268"/>
      <c r="M397" s="322"/>
      <c r="N397" s="322"/>
      <c r="O397" s="322"/>
      <c r="P397" s="322"/>
      <c r="Q397" s="322"/>
      <c r="R397" s="322"/>
      <c r="S397" s="29">
        <f>L397-'раздел 2'!C394</f>
        <v>0</v>
      </c>
      <c r="T397" s="106">
        <f t="shared" si="94"/>
        <v>0</v>
      </c>
    </row>
    <row r="398" spans="1:20" ht="15" customHeight="1">
      <c r="A398" s="229">
        <f>A395+1</f>
        <v>262</v>
      </c>
      <c r="B398" s="269" t="s">
        <v>658</v>
      </c>
      <c r="C398" s="262">
        <v>1994</v>
      </c>
      <c r="D398" s="262">
        <v>1994</v>
      </c>
      <c r="E398" s="345" t="s">
        <v>392</v>
      </c>
      <c r="F398" s="262">
        <v>5</v>
      </c>
      <c r="G398" s="262">
        <v>7</v>
      </c>
      <c r="H398" s="370">
        <v>8338.1</v>
      </c>
      <c r="I398" s="370">
        <v>8338.1</v>
      </c>
      <c r="J398" s="370">
        <v>8338.1</v>
      </c>
      <c r="K398" s="372">
        <v>366</v>
      </c>
      <c r="L398" s="268">
        <f>'раздел 2'!C395</f>
        <v>11475111.24</v>
      </c>
      <c r="M398" s="242">
        <v>0</v>
      </c>
      <c r="N398" s="242">
        <v>0</v>
      </c>
      <c r="O398" s="242">
        <v>0</v>
      </c>
      <c r="P398" s="324">
        <f>L398</f>
        <v>11475111.24</v>
      </c>
      <c r="Q398" s="32">
        <v>43830</v>
      </c>
      <c r="R398" s="322" t="s">
        <v>121</v>
      </c>
      <c r="S398" s="29">
        <f>L398-'раздел 2'!C395</f>
        <v>0</v>
      </c>
      <c r="T398" s="106">
        <f t="shared" si="94"/>
        <v>0</v>
      </c>
    </row>
    <row r="399" spans="1:20" ht="15" customHeight="1">
      <c r="A399" s="426" t="s">
        <v>15</v>
      </c>
      <c r="B399" s="427"/>
      <c r="C399" s="251" t="s">
        <v>118</v>
      </c>
      <c r="D399" s="322" t="s">
        <v>118</v>
      </c>
      <c r="E399" s="322" t="s">
        <v>118</v>
      </c>
      <c r="F399" s="229" t="s">
        <v>118</v>
      </c>
      <c r="G399" s="229" t="s">
        <v>118</v>
      </c>
      <c r="H399" s="268">
        <f aca="true" t="shared" si="96" ref="H399:P399">SUM(H398)</f>
        <v>8338.1</v>
      </c>
      <c r="I399" s="268">
        <f t="shared" si="96"/>
        <v>8338.1</v>
      </c>
      <c r="J399" s="268">
        <f t="shared" si="96"/>
        <v>8338.1</v>
      </c>
      <c r="K399" s="240">
        <f t="shared" si="96"/>
        <v>366</v>
      </c>
      <c r="L399" s="268">
        <f t="shared" si="96"/>
        <v>11475111.24</v>
      </c>
      <c r="M399" s="268">
        <f t="shared" si="96"/>
        <v>0</v>
      </c>
      <c r="N399" s="268">
        <f t="shared" si="96"/>
        <v>0</v>
      </c>
      <c r="O399" s="268">
        <f t="shared" si="96"/>
        <v>0</v>
      </c>
      <c r="P399" s="268">
        <f t="shared" si="96"/>
        <v>11475111.24</v>
      </c>
      <c r="Q399" s="322" t="s">
        <v>118</v>
      </c>
      <c r="R399" s="322" t="s">
        <v>118</v>
      </c>
      <c r="S399" s="29">
        <f>L399-'раздел 2'!C396</f>
        <v>0</v>
      </c>
      <c r="T399" s="106">
        <f t="shared" si="94"/>
        <v>0</v>
      </c>
    </row>
    <row r="400" spans="1:20" ht="15" customHeight="1">
      <c r="A400" s="429" t="s">
        <v>659</v>
      </c>
      <c r="B400" s="430"/>
      <c r="C400" s="251"/>
      <c r="D400" s="322"/>
      <c r="E400" s="322"/>
      <c r="F400" s="229"/>
      <c r="G400" s="229"/>
      <c r="H400" s="268"/>
      <c r="I400" s="268"/>
      <c r="J400" s="268"/>
      <c r="K400" s="240"/>
      <c r="L400" s="268"/>
      <c r="M400" s="322"/>
      <c r="N400" s="322"/>
      <c r="O400" s="322"/>
      <c r="P400" s="322"/>
      <c r="Q400" s="322"/>
      <c r="R400" s="322"/>
      <c r="S400" s="29">
        <f>L400-'раздел 2'!C397</f>
        <v>0</v>
      </c>
      <c r="T400" s="106">
        <f t="shared" si="94"/>
        <v>0</v>
      </c>
    </row>
    <row r="401" spans="1:20" ht="15" customHeight="1">
      <c r="A401" s="229">
        <f>A398+1</f>
        <v>263</v>
      </c>
      <c r="B401" s="269" t="s">
        <v>660</v>
      </c>
      <c r="C401" s="258">
        <v>1960</v>
      </c>
      <c r="D401" s="271" t="s">
        <v>168</v>
      </c>
      <c r="E401" s="270" t="s">
        <v>167</v>
      </c>
      <c r="F401" s="258">
        <v>2</v>
      </c>
      <c r="G401" s="258">
        <v>2</v>
      </c>
      <c r="H401" s="252">
        <v>5707.1</v>
      </c>
      <c r="I401" s="252">
        <v>3296</v>
      </c>
      <c r="J401" s="252">
        <v>527.2</v>
      </c>
      <c r="K401" s="371">
        <v>290</v>
      </c>
      <c r="L401" s="268">
        <f>'раздел 2'!C398</f>
        <v>7160923.2</v>
      </c>
      <c r="M401" s="242">
        <v>0</v>
      </c>
      <c r="N401" s="242">
        <v>0</v>
      </c>
      <c r="O401" s="242">
        <v>0</v>
      </c>
      <c r="P401" s="324">
        <f>L401</f>
        <v>7160923.2</v>
      </c>
      <c r="Q401" s="32">
        <v>43830</v>
      </c>
      <c r="R401" s="322" t="s">
        <v>121</v>
      </c>
      <c r="S401" s="29">
        <f>L401-'раздел 2'!C398</f>
        <v>0</v>
      </c>
      <c r="T401" s="106">
        <f t="shared" si="94"/>
        <v>0</v>
      </c>
    </row>
    <row r="402" spans="1:20" ht="15" customHeight="1">
      <c r="A402" s="426" t="s">
        <v>15</v>
      </c>
      <c r="B402" s="427"/>
      <c r="C402" s="251" t="s">
        <v>118</v>
      </c>
      <c r="D402" s="322" t="s">
        <v>118</v>
      </c>
      <c r="E402" s="322" t="s">
        <v>118</v>
      </c>
      <c r="F402" s="229" t="s">
        <v>118</v>
      </c>
      <c r="G402" s="229" t="s">
        <v>118</v>
      </c>
      <c r="H402" s="268">
        <f aca="true" t="shared" si="97" ref="H402:P402">SUM(H401:H401)</f>
        <v>5707.1</v>
      </c>
      <c r="I402" s="268">
        <f t="shared" si="97"/>
        <v>3296</v>
      </c>
      <c r="J402" s="268">
        <f t="shared" si="97"/>
        <v>527.2</v>
      </c>
      <c r="K402" s="240">
        <f t="shared" si="97"/>
        <v>290</v>
      </c>
      <c r="L402" s="268">
        <f t="shared" si="97"/>
        <v>7160923.2</v>
      </c>
      <c r="M402" s="268">
        <f t="shared" si="97"/>
        <v>0</v>
      </c>
      <c r="N402" s="268">
        <f t="shared" si="97"/>
        <v>0</v>
      </c>
      <c r="O402" s="268">
        <f t="shared" si="97"/>
        <v>0</v>
      </c>
      <c r="P402" s="268">
        <f t="shared" si="97"/>
        <v>7160923.2</v>
      </c>
      <c r="Q402" s="322" t="s">
        <v>118</v>
      </c>
      <c r="R402" s="322" t="s">
        <v>118</v>
      </c>
      <c r="S402" s="29">
        <f>L402-'раздел 2'!C399</f>
        <v>0</v>
      </c>
      <c r="T402" s="106">
        <f t="shared" si="94"/>
        <v>0</v>
      </c>
    </row>
    <row r="403" spans="1:20" s="63" customFormat="1" ht="12.75">
      <c r="A403" s="442" t="s">
        <v>94</v>
      </c>
      <c r="B403" s="442"/>
      <c r="C403" s="442"/>
      <c r="D403" s="442"/>
      <c r="E403" s="442"/>
      <c r="F403" s="437"/>
      <c r="G403" s="437"/>
      <c r="H403" s="437"/>
      <c r="I403" s="437"/>
      <c r="J403" s="437"/>
      <c r="K403" s="437"/>
      <c r="L403" s="437"/>
      <c r="M403" s="437"/>
      <c r="N403" s="437"/>
      <c r="O403" s="437"/>
      <c r="P403" s="437"/>
      <c r="Q403" s="437"/>
      <c r="R403" s="437"/>
      <c r="S403" s="29">
        <f>L403-'раздел 2'!C400</f>
        <v>0</v>
      </c>
      <c r="T403" s="106">
        <f t="shared" si="94"/>
        <v>0</v>
      </c>
    </row>
    <row r="404" spans="1:20" s="63" customFormat="1" ht="15">
      <c r="A404" s="264">
        <f>A401+1</f>
        <v>264</v>
      </c>
      <c r="B404" s="255" t="s">
        <v>661</v>
      </c>
      <c r="C404" s="264">
        <v>1977</v>
      </c>
      <c r="D404" s="330"/>
      <c r="E404" s="326" t="s">
        <v>117</v>
      </c>
      <c r="F404" s="264">
        <v>5</v>
      </c>
      <c r="G404" s="264">
        <v>5</v>
      </c>
      <c r="H404" s="268">
        <v>3465</v>
      </c>
      <c r="I404" s="268">
        <v>3465</v>
      </c>
      <c r="J404" s="268">
        <v>2064.1</v>
      </c>
      <c r="K404" s="240">
        <v>182</v>
      </c>
      <c r="L404" s="268">
        <f>'раздел 2'!C401</f>
        <v>411125.04</v>
      </c>
      <c r="M404" s="324">
        <v>0</v>
      </c>
      <c r="N404" s="324">
        <v>0</v>
      </c>
      <c r="O404" s="324">
        <v>0</v>
      </c>
      <c r="P404" s="324">
        <f>L404</f>
        <v>411125.04</v>
      </c>
      <c r="Q404" s="32">
        <v>43830</v>
      </c>
      <c r="R404" s="326" t="s">
        <v>121</v>
      </c>
      <c r="S404" s="29">
        <f>L404-'раздел 2'!C401</f>
        <v>0</v>
      </c>
      <c r="T404" s="106">
        <f t="shared" si="94"/>
        <v>0</v>
      </c>
    </row>
    <row r="405" spans="1:20" s="63" customFormat="1" ht="12.75">
      <c r="A405" s="438" t="s">
        <v>15</v>
      </c>
      <c r="B405" s="438"/>
      <c r="C405" s="330" t="s">
        <v>118</v>
      </c>
      <c r="D405" s="330" t="s">
        <v>118</v>
      </c>
      <c r="E405" s="330" t="s">
        <v>118</v>
      </c>
      <c r="F405" s="330" t="s">
        <v>118</v>
      </c>
      <c r="G405" s="330" t="s">
        <v>118</v>
      </c>
      <c r="H405" s="268">
        <f aca="true" t="shared" si="98" ref="H405:P405">SUM(H404:H404)</f>
        <v>3465</v>
      </c>
      <c r="I405" s="268">
        <f t="shared" si="98"/>
        <v>3465</v>
      </c>
      <c r="J405" s="268">
        <f t="shared" si="98"/>
        <v>2064.1</v>
      </c>
      <c r="K405" s="240">
        <f t="shared" si="98"/>
        <v>182</v>
      </c>
      <c r="L405" s="268">
        <f t="shared" si="98"/>
        <v>411125.04</v>
      </c>
      <c r="M405" s="268">
        <f t="shared" si="98"/>
        <v>0</v>
      </c>
      <c r="N405" s="268">
        <f t="shared" si="98"/>
        <v>0</v>
      </c>
      <c r="O405" s="268">
        <f t="shared" si="98"/>
        <v>0</v>
      </c>
      <c r="P405" s="268">
        <f t="shared" si="98"/>
        <v>411125.04</v>
      </c>
      <c r="Q405" s="227" t="s">
        <v>118</v>
      </c>
      <c r="R405" s="227" t="s">
        <v>118</v>
      </c>
      <c r="S405" s="29">
        <f>L405-'раздел 2'!C402</f>
        <v>0</v>
      </c>
      <c r="T405" s="106">
        <f t="shared" si="94"/>
        <v>0</v>
      </c>
    </row>
    <row r="406" spans="1:20" ht="15" customHeight="1">
      <c r="A406" s="429" t="s">
        <v>663</v>
      </c>
      <c r="B406" s="430"/>
      <c r="C406" s="251"/>
      <c r="D406" s="322"/>
      <c r="E406" s="322"/>
      <c r="F406" s="229"/>
      <c r="G406" s="229"/>
      <c r="H406" s="322"/>
      <c r="I406" s="322"/>
      <c r="J406" s="322"/>
      <c r="K406" s="240"/>
      <c r="L406" s="268"/>
      <c r="M406" s="322"/>
      <c r="N406" s="322"/>
      <c r="O406" s="322"/>
      <c r="P406" s="322"/>
      <c r="Q406" s="322"/>
      <c r="R406" s="322"/>
      <c r="S406" s="29">
        <f>L406-'раздел 2'!C403</f>
        <v>0</v>
      </c>
      <c r="T406" s="106">
        <f t="shared" si="94"/>
        <v>0</v>
      </c>
    </row>
    <row r="407" spans="1:20" ht="15" customHeight="1">
      <c r="A407" s="86">
        <f>A404+1</f>
        <v>265</v>
      </c>
      <c r="B407" s="256" t="s">
        <v>662</v>
      </c>
      <c r="C407" s="251">
        <v>1962</v>
      </c>
      <c r="D407" s="322"/>
      <c r="E407" s="322" t="s">
        <v>117</v>
      </c>
      <c r="F407" s="229">
        <v>3</v>
      </c>
      <c r="G407" s="229">
        <v>2</v>
      </c>
      <c r="H407" s="242">
        <v>964.2</v>
      </c>
      <c r="I407" s="242">
        <v>964.2</v>
      </c>
      <c r="J407" s="242">
        <v>738.7</v>
      </c>
      <c r="K407" s="251">
        <v>42</v>
      </c>
      <c r="L407" s="268">
        <f>'раздел 2'!C404</f>
        <v>3482229.4099999997</v>
      </c>
      <c r="M407" s="242">
        <v>0</v>
      </c>
      <c r="N407" s="242">
        <v>0</v>
      </c>
      <c r="O407" s="242">
        <v>0</v>
      </c>
      <c r="P407" s="324">
        <f>L407</f>
        <v>3482229.4099999997</v>
      </c>
      <c r="Q407" s="32">
        <v>43830</v>
      </c>
      <c r="R407" s="322" t="s">
        <v>121</v>
      </c>
      <c r="S407" s="29">
        <f>L407-'раздел 2'!C404</f>
        <v>0</v>
      </c>
      <c r="T407" s="106">
        <f t="shared" si="94"/>
        <v>0</v>
      </c>
    </row>
    <row r="408" spans="1:20" ht="15" customHeight="1">
      <c r="A408" s="152">
        <f>A407+1</f>
        <v>266</v>
      </c>
      <c r="B408" s="256" t="s">
        <v>664</v>
      </c>
      <c r="C408" s="251">
        <v>1962</v>
      </c>
      <c r="D408" s="322"/>
      <c r="E408" s="322" t="s">
        <v>117</v>
      </c>
      <c r="F408" s="229">
        <v>3</v>
      </c>
      <c r="G408" s="229">
        <v>3</v>
      </c>
      <c r="H408" s="242">
        <v>1116</v>
      </c>
      <c r="I408" s="242">
        <v>1116</v>
      </c>
      <c r="J408" s="242">
        <v>0</v>
      </c>
      <c r="K408" s="251">
        <v>19</v>
      </c>
      <c r="L408" s="268">
        <f>'раздел 2'!C405</f>
        <v>2934280.88</v>
      </c>
      <c r="M408" s="242">
        <v>0</v>
      </c>
      <c r="N408" s="242">
        <v>0</v>
      </c>
      <c r="O408" s="242">
        <v>0</v>
      </c>
      <c r="P408" s="324">
        <f>L408</f>
        <v>2934280.88</v>
      </c>
      <c r="Q408" s="32">
        <v>43830</v>
      </c>
      <c r="R408" s="322" t="s">
        <v>121</v>
      </c>
      <c r="S408" s="29">
        <f>L408-'раздел 2'!C405</f>
        <v>0</v>
      </c>
      <c r="T408" s="106">
        <f t="shared" si="94"/>
        <v>0</v>
      </c>
    </row>
    <row r="409" spans="1:20" ht="15" customHeight="1">
      <c r="A409" s="152">
        <f>A408+1</f>
        <v>267</v>
      </c>
      <c r="B409" s="256" t="s">
        <v>665</v>
      </c>
      <c r="C409" s="251">
        <v>1962</v>
      </c>
      <c r="D409" s="322"/>
      <c r="E409" s="322" t="s">
        <v>117</v>
      </c>
      <c r="F409" s="229">
        <v>3</v>
      </c>
      <c r="G409" s="229">
        <v>3</v>
      </c>
      <c r="H409" s="242">
        <v>1539</v>
      </c>
      <c r="I409" s="242">
        <v>1116</v>
      </c>
      <c r="J409" s="242">
        <v>0</v>
      </c>
      <c r="K409" s="251">
        <v>71</v>
      </c>
      <c r="L409" s="268">
        <f>'раздел 2'!C406</f>
        <v>4292564.71</v>
      </c>
      <c r="M409" s="242">
        <v>0</v>
      </c>
      <c r="N409" s="242">
        <v>0</v>
      </c>
      <c r="O409" s="242">
        <v>0</v>
      </c>
      <c r="P409" s="324">
        <f>L409</f>
        <v>4292564.71</v>
      </c>
      <c r="Q409" s="32">
        <v>43830</v>
      </c>
      <c r="R409" s="322" t="s">
        <v>121</v>
      </c>
      <c r="S409" s="29">
        <f>L409-'раздел 2'!C406</f>
        <v>0</v>
      </c>
      <c r="T409" s="106">
        <f t="shared" si="94"/>
        <v>0</v>
      </c>
    </row>
    <row r="410" spans="1:20" ht="15" customHeight="1">
      <c r="A410" s="426" t="s">
        <v>15</v>
      </c>
      <c r="B410" s="427"/>
      <c r="C410" s="251" t="s">
        <v>118</v>
      </c>
      <c r="D410" s="322" t="s">
        <v>118</v>
      </c>
      <c r="E410" s="322" t="s">
        <v>118</v>
      </c>
      <c r="F410" s="229" t="s">
        <v>118</v>
      </c>
      <c r="G410" s="229" t="s">
        <v>118</v>
      </c>
      <c r="H410" s="268">
        <f aca="true" t="shared" si="99" ref="H410:O410">SUM(H407:H409)</f>
        <v>3619.2</v>
      </c>
      <c r="I410" s="268">
        <f t="shared" si="99"/>
        <v>3196.2</v>
      </c>
      <c r="J410" s="268">
        <f t="shared" si="99"/>
        <v>738.7</v>
      </c>
      <c r="K410" s="251">
        <f t="shared" si="99"/>
        <v>132</v>
      </c>
      <c r="L410" s="268">
        <f t="shared" si="99"/>
        <v>10709075</v>
      </c>
      <c r="M410" s="268">
        <f t="shared" si="99"/>
        <v>0</v>
      </c>
      <c r="N410" s="268">
        <f t="shared" si="99"/>
        <v>0</v>
      </c>
      <c r="O410" s="268">
        <f t="shared" si="99"/>
        <v>0</v>
      </c>
      <c r="P410" s="268">
        <f>SUM(P407:P409)</f>
        <v>10709075</v>
      </c>
      <c r="Q410" s="322" t="s">
        <v>118</v>
      </c>
      <c r="R410" s="322" t="s">
        <v>118</v>
      </c>
      <c r="S410" s="29">
        <f>L410-'раздел 2'!C407</f>
        <v>0</v>
      </c>
      <c r="T410" s="106">
        <f t="shared" si="94"/>
        <v>0</v>
      </c>
    </row>
    <row r="411" spans="1:20" ht="15" customHeight="1">
      <c r="A411" s="429" t="s">
        <v>734</v>
      </c>
      <c r="B411" s="430"/>
      <c r="C411" s="251"/>
      <c r="D411" s="322"/>
      <c r="E411" s="322"/>
      <c r="F411" s="229"/>
      <c r="G411" s="229"/>
      <c r="H411" s="268"/>
      <c r="I411" s="268"/>
      <c r="J411" s="268"/>
      <c r="K411" s="240"/>
      <c r="L411" s="268"/>
      <c r="M411" s="268"/>
      <c r="N411" s="268"/>
      <c r="O411" s="268"/>
      <c r="P411" s="268"/>
      <c r="Q411" s="322"/>
      <c r="R411" s="322"/>
      <c r="S411" s="29">
        <f>L411-'раздел 2'!C408</f>
        <v>0</v>
      </c>
      <c r="T411" s="106">
        <f t="shared" si="94"/>
        <v>0</v>
      </c>
    </row>
    <row r="412" spans="1:20" ht="15" customHeight="1">
      <c r="A412" s="152">
        <f>A409+1</f>
        <v>268</v>
      </c>
      <c r="B412" s="269" t="s">
        <v>667</v>
      </c>
      <c r="C412" s="271">
        <v>1981</v>
      </c>
      <c r="D412" s="272"/>
      <c r="E412" s="271" t="s">
        <v>735</v>
      </c>
      <c r="F412" s="253">
        <v>5</v>
      </c>
      <c r="G412" s="253">
        <v>4</v>
      </c>
      <c r="H412" s="245">
        <v>3238</v>
      </c>
      <c r="I412" s="245">
        <v>3238</v>
      </c>
      <c r="J412" s="245">
        <v>2897.2</v>
      </c>
      <c r="K412" s="253">
        <v>163</v>
      </c>
      <c r="L412" s="268">
        <f>'раздел 2'!C409</f>
        <v>5156753.39</v>
      </c>
      <c r="M412" s="242">
        <v>0</v>
      </c>
      <c r="N412" s="242">
        <v>0</v>
      </c>
      <c r="O412" s="242">
        <v>0</v>
      </c>
      <c r="P412" s="324">
        <f>L412</f>
        <v>5156753.39</v>
      </c>
      <c r="Q412" s="32">
        <v>43830</v>
      </c>
      <c r="R412" s="322" t="s">
        <v>466</v>
      </c>
      <c r="S412" s="29">
        <f>L412-'раздел 2'!C409</f>
        <v>0</v>
      </c>
      <c r="T412" s="106">
        <f t="shared" si="94"/>
        <v>0</v>
      </c>
    </row>
    <row r="413" spans="1:20" ht="15" customHeight="1">
      <c r="A413" s="229">
        <f>A412+1</f>
        <v>269</v>
      </c>
      <c r="B413" s="269" t="s">
        <v>668</v>
      </c>
      <c r="C413" s="250">
        <v>1983</v>
      </c>
      <c r="D413" s="273"/>
      <c r="E413" s="271" t="s">
        <v>735</v>
      </c>
      <c r="F413" s="253">
        <v>5</v>
      </c>
      <c r="G413" s="253">
        <v>4</v>
      </c>
      <c r="H413" s="245">
        <v>3274.9</v>
      </c>
      <c r="I413" s="245">
        <v>3274.9</v>
      </c>
      <c r="J413" s="245">
        <v>2628.3</v>
      </c>
      <c r="K413" s="253">
        <v>170</v>
      </c>
      <c r="L413" s="268">
        <f>'раздел 2'!C410</f>
        <v>5115161.94</v>
      </c>
      <c r="M413" s="242">
        <v>0</v>
      </c>
      <c r="N413" s="242">
        <v>0</v>
      </c>
      <c r="O413" s="242">
        <v>0</v>
      </c>
      <c r="P413" s="324">
        <f>L413</f>
        <v>5115161.94</v>
      </c>
      <c r="Q413" s="32">
        <v>43830</v>
      </c>
      <c r="R413" s="322" t="s">
        <v>466</v>
      </c>
      <c r="S413" s="29">
        <f>L413-'раздел 2'!C410</f>
        <v>0</v>
      </c>
      <c r="T413" s="106">
        <f t="shared" si="94"/>
        <v>0</v>
      </c>
    </row>
    <row r="414" spans="1:20" ht="15" customHeight="1">
      <c r="A414" s="441" t="s">
        <v>15</v>
      </c>
      <c r="B414" s="441"/>
      <c r="C414" s="251" t="s">
        <v>118</v>
      </c>
      <c r="D414" s="322" t="s">
        <v>118</v>
      </c>
      <c r="E414" s="322" t="s">
        <v>118</v>
      </c>
      <c r="F414" s="229" t="s">
        <v>118</v>
      </c>
      <c r="G414" s="229" t="s">
        <v>118</v>
      </c>
      <c r="H414" s="268">
        <f aca="true" t="shared" si="100" ref="H414:P414">SUM(H412:H413)</f>
        <v>6512.9</v>
      </c>
      <c r="I414" s="268">
        <f t="shared" si="100"/>
        <v>6512.9</v>
      </c>
      <c r="J414" s="268">
        <f t="shared" si="100"/>
        <v>5525.5</v>
      </c>
      <c r="K414" s="240">
        <f t="shared" si="100"/>
        <v>333</v>
      </c>
      <c r="L414" s="268">
        <f t="shared" si="100"/>
        <v>10271915.33</v>
      </c>
      <c r="M414" s="268">
        <f t="shared" si="100"/>
        <v>0</v>
      </c>
      <c r="N414" s="268">
        <f t="shared" si="100"/>
        <v>0</v>
      </c>
      <c r="O414" s="268">
        <f t="shared" si="100"/>
        <v>0</v>
      </c>
      <c r="P414" s="268">
        <f t="shared" si="100"/>
        <v>10271915.33</v>
      </c>
      <c r="Q414" s="322" t="s">
        <v>118</v>
      </c>
      <c r="R414" s="322" t="s">
        <v>118</v>
      </c>
      <c r="S414" s="29">
        <f>L414-'раздел 2'!C411</f>
        <v>0</v>
      </c>
      <c r="T414" s="106">
        <f t="shared" si="94"/>
        <v>0</v>
      </c>
    </row>
    <row r="415" spans="1:20" ht="15" customHeight="1">
      <c r="A415" s="429" t="s">
        <v>365</v>
      </c>
      <c r="B415" s="430"/>
      <c r="C415" s="251"/>
      <c r="D415" s="322"/>
      <c r="E415" s="322"/>
      <c r="F415" s="229"/>
      <c r="G415" s="229"/>
      <c r="H415" s="322"/>
      <c r="I415" s="322"/>
      <c r="J415" s="322"/>
      <c r="K415" s="240"/>
      <c r="L415" s="268"/>
      <c r="M415" s="322"/>
      <c r="N415" s="322"/>
      <c r="O415" s="322"/>
      <c r="P415" s="322"/>
      <c r="Q415" s="322"/>
      <c r="R415" s="322"/>
      <c r="S415" s="29">
        <f>L415-'раздел 2'!C412</f>
        <v>0</v>
      </c>
      <c r="T415" s="106">
        <f t="shared" si="94"/>
        <v>0</v>
      </c>
    </row>
    <row r="416" spans="1:20" ht="15" customHeight="1">
      <c r="A416" s="276">
        <f>A413+1</f>
        <v>270</v>
      </c>
      <c r="B416" s="7" t="s">
        <v>366</v>
      </c>
      <c r="C416" s="251">
        <v>1974</v>
      </c>
      <c r="D416" s="322"/>
      <c r="E416" s="322" t="s">
        <v>119</v>
      </c>
      <c r="F416" s="229">
        <v>5</v>
      </c>
      <c r="G416" s="229">
        <v>8</v>
      </c>
      <c r="H416" s="322">
        <v>5805.1</v>
      </c>
      <c r="I416" s="322">
        <v>5805.1</v>
      </c>
      <c r="J416" s="322">
        <v>4571.4</v>
      </c>
      <c r="K416" s="240">
        <v>350</v>
      </c>
      <c r="L416" s="268">
        <f>'раздел 2'!C413</f>
        <v>28139014.0695</v>
      </c>
      <c r="M416" s="242">
        <v>0</v>
      </c>
      <c r="N416" s="242">
        <v>0</v>
      </c>
      <c r="O416" s="242">
        <v>0</v>
      </c>
      <c r="P416" s="324">
        <f>L416</f>
        <v>28139014.0695</v>
      </c>
      <c r="Q416" s="32">
        <v>43830</v>
      </c>
      <c r="R416" s="322" t="s">
        <v>121</v>
      </c>
      <c r="S416" s="29">
        <f>L416-'раздел 2'!C413</f>
        <v>0</v>
      </c>
      <c r="T416" s="106">
        <f t="shared" si="94"/>
        <v>0</v>
      </c>
    </row>
    <row r="417" spans="1:20" ht="15" customHeight="1">
      <c r="A417" s="276">
        <f>A416+1</f>
        <v>271</v>
      </c>
      <c r="B417" s="7" t="s">
        <v>775</v>
      </c>
      <c r="C417" s="251">
        <v>1981</v>
      </c>
      <c r="D417" s="322"/>
      <c r="E417" s="322" t="s">
        <v>119</v>
      </c>
      <c r="F417" s="229">
        <v>5</v>
      </c>
      <c r="G417" s="229">
        <v>8</v>
      </c>
      <c r="H417" s="322">
        <v>6472.8</v>
      </c>
      <c r="I417" s="322">
        <v>6472.8</v>
      </c>
      <c r="J417" s="322">
        <v>3732.2</v>
      </c>
      <c r="K417" s="240">
        <v>357</v>
      </c>
      <c r="L417" s="268">
        <f>'раздел 2'!C414</f>
        <v>17879790.217</v>
      </c>
      <c r="M417" s="242">
        <v>0</v>
      </c>
      <c r="N417" s="242">
        <v>0</v>
      </c>
      <c r="O417" s="242">
        <v>0</v>
      </c>
      <c r="P417" s="324">
        <f>L417</f>
        <v>17879790.217</v>
      </c>
      <c r="Q417" s="32">
        <v>43830</v>
      </c>
      <c r="R417" s="322" t="s">
        <v>121</v>
      </c>
      <c r="S417" s="29">
        <f>L417-'раздел 2'!C414</f>
        <v>0</v>
      </c>
      <c r="T417" s="106">
        <f t="shared" si="94"/>
        <v>0</v>
      </c>
    </row>
    <row r="418" spans="1:20" ht="15" customHeight="1">
      <c r="A418" s="439" t="s">
        <v>15</v>
      </c>
      <c r="B418" s="440"/>
      <c r="C418" s="251" t="s">
        <v>118</v>
      </c>
      <c r="D418" s="322" t="s">
        <v>118</v>
      </c>
      <c r="E418" s="322" t="s">
        <v>118</v>
      </c>
      <c r="F418" s="229" t="s">
        <v>118</v>
      </c>
      <c r="G418" s="229" t="s">
        <v>118</v>
      </c>
      <c r="H418" s="268">
        <f aca="true" t="shared" si="101" ref="H418:P418">SUM(H416:H417)</f>
        <v>12277.900000000001</v>
      </c>
      <c r="I418" s="268">
        <f t="shared" si="101"/>
        <v>12277.900000000001</v>
      </c>
      <c r="J418" s="268">
        <f t="shared" si="101"/>
        <v>8303.599999999999</v>
      </c>
      <c r="K418" s="240">
        <f t="shared" si="101"/>
        <v>707</v>
      </c>
      <c r="L418" s="268">
        <f t="shared" si="101"/>
        <v>46018804.2865</v>
      </c>
      <c r="M418" s="268">
        <f t="shared" si="101"/>
        <v>0</v>
      </c>
      <c r="N418" s="268">
        <f t="shared" si="101"/>
        <v>0</v>
      </c>
      <c r="O418" s="268">
        <f t="shared" si="101"/>
        <v>0</v>
      </c>
      <c r="P418" s="268">
        <f t="shared" si="101"/>
        <v>46018804.2865</v>
      </c>
      <c r="Q418" s="322" t="s">
        <v>118</v>
      </c>
      <c r="R418" s="322" t="s">
        <v>118</v>
      </c>
      <c r="S418" s="29">
        <f>L418-'раздел 2'!C415</f>
        <v>0</v>
      </c>
      <c r="T418" s="106">
        <f t="shared" si="94"/>
        <v>0</v>
      </c>
    </row>
    <row r="419" spans="1:20" ht="15" customHeight="1">
      <c r="A419" s="428" t="s">
        <v>368</v>
      </c>
      <c r="B419" s="428"/>
      <c r="C419" s="251"/>
      <c r="D419" s="322"/>
      <c r="E419" s="322"/>
      <c r="F419" s="229"/>
      <c r="G419" s="229"/>
      <c r="H419" s="322"/>
      <c r="I419" s="322"/>
      <c r="J419" s="322"/>
      <c r="K419" s="240"/>
      <c r="L419" s="268"/>
      <c r="M419" s="322"/>
      <c r="N419" s="322"/>
      <c r="O419" s="322"/>
      <c r="P419" s="322"/>
      <c r="Q419" s="322"/>
      <c r="R419" s="322"/>
      <c r="S419" s="29">
        <f>L419-'раздел 2'!C416</f>
        <v>0</v>
      </c>
      <c r="T419" s="106">
        <f t="shared" si="94"/>
        <v>0</v>
      </c>
    </row>
    <row r="420" spans="1:20" ht="15" customHeight="1">
      <c r="A420" s="276">
        <f>A417+1</f>
        <v>272</v>
      </c>
      <c r="B420" s="244" t="s">
        <v>369</v>
      </c>
      <c r="C420" s="264">
        <v>1969</v>
      </c>
      <c r="D420" s="322"/>
      <c r="E420" s="322" t="s">
        <v>117</v>
      </c>
      <c r="F420" s="251">
        <v>2</v>
      </c>
      <c r="G420" s="251">
        <v>2</v>
      </c>
      <c r="H420" s="242">
        <v>563.6</v>
      </c>
      <c r="I420" s="242">
        <v>563.3</v>
      </c>
      <c r="J420" s="242">
        <v>146</v>
      </c>
      <c r="K420" s="240">
        <v>26</v>
      </c>
      <c r="L420" s="268">
        <f>'раздел 2'!C417</f>
        <v>2627052.2935</v>
      </c>
      <c r="M420" s="242">
        <v>0</v>
      </c>
      <c r="N420" s="242">
        <v>0</v>
      </c>
      <c r="O420" s="242">
        <v>0</v>
      </c>
      <c r="P420" s="324">
        <f>L420</f>
        <v>2627052.2935</v>
      </c>
      <c r="Q420" s="32">
        <v>43830</v>
      </c>
      <c r="R420" s="322" t="s">
        <v>121</v>
      </c>
      <c r="S420" s="29">
        <f>L420-'раздел 2'!C417</f>
        <v>0</v>
      </c>
      <c r="T420" s="106">
        <f t="shared" si="94"/>
        <v>0</v>
      </c>
    </row>
    <row r="421" spans="1:20" ht="15" customHeight="1">
      <c r="A421" s="152">
        <f>A420+1</f>
        <v>273</v>
      </c>
      <c r="B421" s="244" t="s">
        <v>371</v>
      </c>
      <c r="C421" s="264">
        <v>1970</v>
      </c>
      <c r="D421" s="322"/>
      <c r="E421" s="322" t="s">
        <v>117</v>
      </c>
      <c r="F421" s="251">
        <v>2</v>
      </c>
      <c r="G421" s="251">
        <v>2</v>
      </c>
      <c r="H421" s="242">
        <v>563.6</v>
      </c>
      <c r="I421" s="242">
        <v>563.3</v>
      </c>
      <c r="J421" s="242">
        <v>0</v>
      </c>
      <c r="K421" s="240">
        <v>28</v>
      </c>
      <c r="L421" s="268">
        <f>'раздел 2'!C418</f>
        <v>2773562.4</v>
      </c>
      <c r="M421" s="242">
        <v>0</v>
      </c>
      <c r="N421" s="242">
        <v>0</v>
      </c>
      <c r="O421" s="242">
        <v>0</v>
      </c>
      <c r="P421" s="324">
        <f>L421</f>
        <v>2773562.4</v>
      </c>
      <c r="Q421" s="32">
        <v>43830</v>
      </c>
      <c r="R421" s="322" t="s">
        <v>121</v>
      </c>
      <c r="S421" s="29">
        <f>L421-'раздел 2'!C418</f>
        <v>0</v>
      </c>
      <c r="T421" s="106">
        <f t="shared" si="94"/>
        <v>0</v>
      </c>
    </row>
    <row r="422" spans="1:20" ht="15" customHeight="1">
      <c r="A422" s="152">
        <f>A421+1</f>
        <v>274</v>
      </c>
      <c r="B422" s="244" t="s">
        <v>372</v>
      </c>
      <c r="C422" s="251">
        <v>1974</v>
      </c>
      <c r="D422" s="322"/>
      <c r="E422" s="322" t="s">
        <v>117</v>
      </c>
      <c r="F422" s="229">
        <v>2</v>
      </c>
      <c r="G422" s="229">
        <v>1</v>
      </c>
      <c r="H422" s="242">
        <v>347.9</v>
      </c>
      <c r="I422" s="242">
        <v>347.9</v>
      </c>
      <c r="J422" s="242">
        <v>39.4</v>
      </c>
      <c r="K422" s="240">
        <v>23</v>
      </c>
      <c r="L422" s="268">
        <f>'раздел 2'!C419</f>
        <v>3933766.21</v>
      </c>
      <c r="M422" s="242">
        <v>0</v>
      </c>
      <c r="N422" s="242">
        <v>0</v>
      </c>
      <c r="O422" s="242">
        <v>0</v>
      </c>
      <c r="P422" s="324">
        <f>L422</f>
        <v>3933766.21</v>
      </c>
      <c r="Q422" s="32">
        <v>43830</v>
      </c>
      <c r="R422" s="322" t="s">
        <v>121</v>
      </c>
      <c r="S422" s="29">
        <f>L422-'раздел 2'!C419</f>
        <v>0</v>
      </c>
      <c r="T422" s="106">
        <f t="shared" si="94"/>
        <v>0</v>
      </c>
    </row>
    <row r="423" spans="1:20" ht="15" customHeight="1">
      <c r="A423" s="426" t="s">
        <v>15</v>
      </c>
      <c r="B423" s="427"/>
      <c r="C423" s="251" t="s">
        <v>118</v>
      </c>
      <c r="D423" s="322" t="s">
        <v>118</v>
      </c>
      <c r="E423" s="322" t="s">
        <v>118</v>
      </c>
      <c r="F423" s="229" t="s">
        <v>118</v>
      </c>
      <c r="G423" s="229" t="s">
        <v>118</v>
      </c>
      <c r="H423" s="268">
        <f>SUM(H420:H422)</f>
        <v>1475.1</v>
      </c>
      <c r="I423" s="268">
        <f aca="true" t="shared" si="102" ref="I423:O423">SUM(I420:I422)</f>
        <v>1474.5</v>
      </c>
      <c r="J423" s="268">
        <f t="shared" si="102"/>
        <v>185.4</v>
      </c>
      <c r="K423" s="240">
        <f t="shared" si="102"/>
        <v>77</v>
      </c>
      <c r="L423" s="268">
        <f>SUM(L420:L422)</f>
        <v>9334380.9035</v>
      </c>
      <c r="M423" s="268">
        <f t="shared" si="102"/>
        <v>0</v>
      </c>
      <c r="N423" s="268">
        <f t="shared" si="102"/>
        <v>0</v>
      </c>
      <c r="O423" s="268">
        <f t="shared" si="102"/>
        <v>0</v>
      </c>
      <c r="P423" s="268">
        <f>SUM(P420:P422)</f>
        <v>9334380.9035</v>
      </c>
      <c r="Q423" s="322" t="s">
        <v>118</v>
      </c>
      <c r="R423" s="322" t="s">
        <v>118</v>
      </c>
      <c r="S423" s="29">
        <f>L423-'раздел 2'!C420</f>
        <v>0</v>
      </c>
      <c r="T423" s="106">
        <f t="shared" si="94"/>
        <v>0</v>
      </c>
    </row>
    <row r="424" spans="1:20" ht="15" customHeight="1">
      <c r="A424" s="429" t="s">
        <v>736</v>
      </c>
      <c r="B424" s="430"/>
      <c r="C424" s="251"/>
      <c r="D424" s="322"/>
      <c r="E424" s="322"/>
      <c r="F424" s="229"/>
      <c r="G424" s="229"/>
      <c r="H424" s="322"/>
      <c r="I424" s="322"/>
      <c r="J424" s="322"/>
      <c r="K424" s="240"/>
      <c r="L424" s="268"/>
      <c r="M424" s="322"/>
      <c r="N424" s="322"/>
      <c r="O424" s="322"/>
      <c r="P424" s="322"/>
      <c r="Q424" s="322"/>
      <c r="R424" s="322"/>
      <c r="S424" s="29">
        <f>L424-'раздел 2'!C421</f>
        <v>0</v>
      </c>
      <c r="T424" s="106">
        <f t="shared" si="94"/>
        <v>0</v>
      </c>
    </row>
    <row r="425" spans="1:20" ht="15" customHeight="1">
      <c r="A425" s="276">
        <f>A422+1</f>
        <v>275</v>
      </c>
      <c r="B425" s="249" t="s">
        <v>670</v>
      </c>
      <c r="C425" s="251">
        <v>1967</v>
      </c>
      <c r="D425" s="322"/>
      <c r="E425" s="322" t="s">
        <v>167</v>
      </c>
      <c r="F425" s="229">
        <v>2</v>
      </c>
      <c r="G425" s="229">
        <v>2</v>
      </c>
      <c r="H425" s="242">
        <v>509.5</v>
      </c>
      <c r="I425" s="242">
        <v>509.5</v>
      </c>
      <c r="J425" s="242">
        <v>372.8</v>
      </c>
      <c r="K425" s="240">
        <v>41</v>
      </c>
      <c r="L425" s="268">
        <f>'раздел 2'!C422</f>
        <v>4367396.77</v>
      </c>
      <c r="M425" s="242">
        <v>0</v>
      </c>
      <c r="N425" s="242">
        <v>0</v>
      </c>
      <c r="O425" s="242">
        <v>0</v>
      </c>
      <c r="P425" s="324">
        <f>L425</f>
        <v>4367396.77</v>
      </c>
      <c r="Q425" s="32">
        <v>43830</v>
      </c>
      <c r="R425" s="322" t="s">
        <v>121</v>
      </c>
      <c r="S425" s="29">
        <f>L425-'раздел 2'!C422</f>
        <v>0</v>
      </c>
      <c r="T425" s="106">
        <f t="shared" si="94"/>
        <v>0</v>
      </c>
    </row>
    <row r="426" spans="1:20" ht="15" customHeight="1">
      <c r="A426" s="426" t="s">
        <v>15</v>
      </c>
      <c r="B426" s="427"/>
      <c r="C426" s="251" t="s">
        <v>118</v>
      </c>
      <c r="D426" s="322" t="s">
        <v>118</v>
      </c>
      <c r="E426" s="322" t="s">
        <v>118</v>
      </c>
      <c r="F426" s="229" t="s">
        <v>118</v>
      </c>
      <c r="G426" s="229" t="s">
        <v>118</v>
      </c>
      <c r="H426" s="268">
        <f aca="true" t="shared" si="103" ref="H426:P426">SUM(H425)</f>
        <v>509.5</v>
      </c>
      <c r="I426" s="268">
        <f t="shared" si="103"/>
        <v>509.5</v>
      </c>
      <c r="J426" s="268">
        <f t="shared" si="103"/>
        <v>372.8</v>
      </c>
      <c r="K426" s="240">
        <f t="shared" si="103"/>
        <v>41</v>
      </c>
      <c r="L426" s="268">
        <f t="shared" si="103"/>
        <v>4367396.77</v>
      </c>
      <c r="M426" s="268">
        <f t="shared" si="103"/>
        <v>0</v>
      </c>
      <c r="N426" s="268">
        <f t="shared" si="103"/>
        <v>0</v>
      </c>
      <c r="O426" s="268">
        <f t="shared" si="103"/>
        <v>0</v>
      </c>
      <c r="P426" s="268">
        <f t="shared" si="103"/>
        <v>4367396.77</v>
      </c>
      <c r="Q426" s="322" t="s">
        <v>118</v>
      </c>
      <c r="R426" s="322" t="s">
        <v>118</v>
      </c>
      <c r="S426" s="29">
        <f>L426-'раздел 2'!C423</f>
        <v>0</v>
      </c>
      <c r="T426" s="106">
        <f t="shared" si="94"/>
        <v>0</v>
      </c>
    </row>
    <row r="427" spans="1:20" ht="15" customHeight="1">
      <c r="A427" s="436" t="s">
        <v>37</v>
      </c>
      <c r="B427" s="425"/>
      <c r="C427" s="78" t="s">
        <v>118</v>
      </c>
      <c r="D427" s="174" t="s">
        <v>118</v>
      </c>
      <c r="E427" s="174" t="s">
        <v>118</v>
      </c>
      <c r="F427" s="91" t="s">
        <v>118</v>
      </c>
      <c r="G427" s="91" t="s">
        <v>118</v>
      </c>
      <c r="H427" s="268">
        <f aca="true" t="shared" si="104" ref="H427:P427">H396+H399+H402+H405+H410+H414+H418+H423+H426</f>
        <v>47825.46</v>
      </c>
      <c r="I427" s="268">
        <f t="shared" si="104"/>
        <v>44990.76</v>
      </c>
      <c r="J427" s="268">
        <f t="shared" si="104"/>
        <v>30731.7</v>
      </c>
      <c r="K427" s="240">
        <f t="shared" si="104"/>
        <v>2414</v>
      </c>
      <c r="L427" s="268">
        <f t="shared" si="104"/>
        <v>134302879.1345</v>
      </c>
      <c r="M427" s="268">
        <f t="shared" si="104"/>
        <v>0</v>
      </c>
      <c r="N427" s="268">
        <f t="shared" si="104"/>
        <v>0</v>
      </c>
      <c r="O427" s="268">
        <f t="shared" si="104"/>
        <v>0</v>
      </c>
      <c r="P427" s="268">
        <f t="shared" si="104"/>
        <v>134302879.1345</v>
      </c>
      <c r="Q427" s="322" t="s">
        <v>118</v>
      </c>
      <c r="R427" s="322" t="s">
        <v>118</v>
      </c>
      <c r="S427" s="29">
        <f>L427-'раздел 2'!C424</f>
        <v>0</v>
      </c>
      <c r="T427" s="106">
        <f t="shared" si="94"/>
        <v>0</v>
      </c>
    </row>
    <row r="428" spans="1:20" ht="15" customHeight="1">
      <c r="A428" s="433" t="s">
        <v>38</v>
      </c>
      <c r="B428" s="433"/>
      <c r="C428" s="433"/>
      <c r="D428" s="433"/>
      <c r="E428" s="433"/>
      <c r="F428" s="433"/>
      <c r="G428" s="433"/>
      <c r="H428" s="433"/>
      <c r="I428" s="433"/>
      <c r="J428" s="433"/>
      <c r="K428" s="433"/>
      <c r="L428" s="433"/>
      <c r="M428" s="433"/>
      <c r="N428" s="433"/>
      <c r="O428" s="433"/>
      <c r="P428" s="433"/>
      <c r="Q428" s="433"/>
      <c r="R428" s="434"/>
      <c r="S428" s="29">
        <f>L428-'раздел 2'!C425</f>
        <v>0</v>
      </c>
      <c r="T428" s="106">
        <f t="shared" si="94"/>
        <v>0</v>
      </c>
    </row>
    <row r="429" spans="1:20" ht="15" customHeight="1">
      <c r="A429" s="428" t="s">
        <v>39</v>
      </c>
      <c r="B429" s="428"/>
      <c r="C429" s="251"/>
      <c r="D429" s="322"/>
      <c r="E429" s="322"/>
      <c r="F429" s="229"/>
      <c r="G429" s="229"/>
      <c r="H429" s="322"/>
      <c r="I429" s="322"/>
      <c r="J429" s="322"/>
      <c r="K429" s="251"/>
      <c r="L429" s="268"/>
      <c r="M429" s="322"/>
      <c r="N429" s="322"/>
      <c r="O429" s="322"/>
      <c r="P429" s="322"/>
      <c r="Q429" s="322"/>
      <c r="R429" s="322"/>
      <c r="S429" s="29">
        <f>L429-'раздел 2'!C426</f>
        <v>0</v>
      </c>
      <c r="T429" s="106">
        <f t="shared" si="94"/>
        <v>0</v>
      </c>
    </row>
    <row r="430" spans="1:20" ht="15" customHeight="1">
      <c r="A430" s="37">
        <f>A425+1</f>
        <v>276</v>
      </c>
      <c r="B430" s="244" t="s">
        <v>671</v>
      </c>
      <c r="C430" s="75">
        <v>1936</v>
      </c>
      <c r="D430" s="48"/>
      <c r="E430" s="48" t="s">
        <v>117</v>
      </c>
      <c r="F430" s="13">
        <v>4</v>
      </c>
      <c r="G430" s="13">
        <v>3</v>
      </c>
      <c r="H430" s="62">
        <v>2260.5</v>
      </c>
      <c r="I430" s="62">
        <v>2048.7</v>
      </c>
      <c r="J430" s="62">
        <v>1127.2</v>
      </c>
      <c r="K430" s="373">
        <v>100</v>
      </c>
      <c r="L430" s="62">
        <f>'раздел 2'!C427</f>
        <v>1428660</v>
      </c>
      <c r="M430" s="62">
        <v>0</v>
      </c>
      <c r="N430" s="62">
        <v>0</v>
      </c>
      <c r="O430" s="268">
        <v>0</v>
      </c>
      <c r="P430" s="347">
        <f aca="true" t="shared" si="105" ref="P430:P438">L430</f>
        <v>1428660</v>
      </c>
      <c r="Q430" s="32">
        <v>43830</v>
      </c>
      <c r="R430" s="322" t="s">
        <v>121</v>
      </c>
      <c r="S430" s="29">
        <f>L430-'раздел 2'!C427</f>
        <v>0</v>
      </c>
      <c r="T430" s="106">
        <f t="shared" si="94"/>
        <v>0</v>
      </c>
    </row>
    <row r="431" spans="1:20" ht="15" customHeight="1">
      <c r="A431" s="152">
        <f>A430+1</f>
        <v>277</v>
      </c>
      <c r="B431" s="244" t="s">
        <v>747</v>
      </c>
      <c r="C431" s="278">
        <v>1983</v>
      </c>
      <c r="D431" s="279"/>
      <c r="E431" s="278" t="s">
        <v>167</v>
      </c>
      <c r="F431" s="278">
        <v>9</v>
      </c>
      <c r="G431" s="278">
        <v>1</v>
      </c>
      <c r="H431" s="202">
        <v>7725.6</v>
      </c>
      <c r="I431" s="202">
        <v>4196.9</v>
      </c>
      <c r="J431" s="202">
        <v>3943.7299999999996</v>
      </c>
      <c r="K431" s="374">
        <v>206</v>
      </c>
      <c r="L431" s="62">
        <f>'раздел 2'!C428</f>
        <v>37097349.65</v>
      </c>
      <c r="M431" s="62">
        <v>0</v>
      </c>
      <c r="N431" s="62">
        <v>0</v>
      </c>
      <c r="O431" s="268">
        <v>0</v>
      </c>
      <c r="P431" s="347">
        <f>L431</f>
        <v>37097349.65</v>
      </c>
      <c r="Q431" s="32">
        <v>43830</v>
      </c>
      <c r="R431" s="322" t="s">
        <v>121</v>
      </c>
      <c r="S431" s="29">
        <f>L431-'раздел 2'!C428</f>
        <v>0</v>
      </c>
      <c r="T431" s="106">
        <f t="shared" si="94"/>
        <v>0</v>
      </c>
    </row>
    <row r="432" spans="1:20" ht="15" customHeight="1">
      <c r="A432" s="152">
        <f aca="true" t="shared" si="106" ref="A432:A438">A431+1</f>
        <v>278</v>
      </c>
      <c r="B432" s="244" t="s">
        <v>456</v>
      </c>
      <c r="C432" s="251">
        <v>1978</v>
      </c>
      <c r="D432" s="322"/>
      <c r="E432" s="322" t="s">
        <v>119</v>
      </c>
      <c r="F432" s="229">
        <v>5</v>
      </c>
      <c r="G432" s="229">
        <v>6</v>
      </c>
      <c r="H432" s="268">
        <v>6421.6</v>
      </c>
      <c r="I432" s="268">
        <v>6421.6</v>
      </c>
      <c r="J432" s="268">
        <v>4863.5</v>
      </c>
      <c r="K432" s="240">
        <v>185</v>
      </c>
      <c r="L432" s="62">
        <f>'раздел 2'!C429</f>
        <v>3171813.72</v>
      </c>
      <c r="M432" s="268">
        <v>0</v>
      </c>
      <c r="N432" s="268">
        <v>0</v>
      </c>
      <c r="O432" s="268">
        <v>0</v>
      </c>
      <c r="P432" s="347">
        <f t="shared" si="105"/>
        <v>3171813.72</v>
      </c>
      <c r="Q432" s="32">
        <v>43830</v>
      </c>
      <c r="R432" s="322" t="s">
        <v>121</v>
      </c>
      <c r="S432" s="29">
        <f>L432-'раздел 2'!C429</f>
        <v>0</v>
      </c>
      <c r="T432" s="106">
        <f t="shared" si="94"/>
        <v>0</v>
      </c>
    </row>
    <row r="433" spans="1:20" ht="15" customHeight="1">
      <c r="A433" s="152">
        <f t="shared" si="106"/>
        <v>279</v>
      </c>
      <c r="B433" s="244" t="s">
        <v>673</v>
      </c>
      <c r="C433" s="322">
        <v>1975</v>
      </c>
      <c r="D433" s="322"/>
      <c r="E433" s="322" t="s">
        <v>167</v>
      </c>
      <c r="F433" s="229">
        <v>5</v>
      </c>
      <c r="G433" s="229">
        <v>1</v>
      </c>
      <c r="H433" s="268">
        <v>2949.3</v>
      </c>
      <c r="I433" s="268">
        <v>2327.4</v>
      </c>
      <c r="J433" s="268">
        <v>87.24</v>
      </c>
      <c r="K433" s="240">
        <v>100</v>
      </c>
      <c r="L433" s="62">
        <f>'раздел 2'!C430</f>
        <v>5529543.47</v>
      </c>
      <c r="M433" s="243">
        <v>0</v>
      </c>
      <c r="N433" s="243">
        <v>0</v>
      </c>
      <c r="O433" s="268">
        <v>0</v>
      </c>
      <c r="P433" s="347">
        <f t="shared" si="105"/>
        <v>5529543.47</v>
      </c>
      <c r="Q433" s="32">
        <v>43830</v>
      </c>
      <c r="R433" s="322" t="s">
        <v>121</v>
      </c>
      <c r="S433" s="29">
        <f>L433-'раздел 2'!C430</f>
        <v>0</v>
      </c>
      <c r="T433" s="106">
        <f t="shared" si="94"/>
        <v>0</v>
      </c>
    </row>
    <row r="434" spans="1:20" ht="15" customHeight="1">
      <c r="A434" s="152">
        <f t="shared" si="106"/>
        <v>280</v>
      </c>
      <c r="B434" s="52" t="s">
        <v>449</v>
      </c>
      <c r="C434" s="322">
        <v>1994</v>
      </c>
      <c r="D434" s="322"/>
      <c r="E434" s="322" t="s">
        <v>422</v>
      </c>
      <c r="F434" s="229">
        <v>5</v>
      </c>
      <c r="G434" s="229">
        <v>4</v>
      </c>
      <c r="H434" s="268">
        <v>7571.2</v>
      </c>
      <c r="I434" s="268">
        <v>5555.2</v>
      </c>
      <c r="J434" s="268">
        <v>198</v>
      </c>
      <c r="K434" s="240">
        <v>198</v>
      </c>
      <c r="L434" s="62">
        <f>'раздел 2'!C431</f>
        <v>5222306.64</v>
      </c>
      <c r="M434" s="268">
        <v>0</v>
      </c>
      <c r="N434" s="268">
        <v>0</v>
      </c>
      <c r="O434" s="268">
        <v>0</v>
      </c>
      <c r="P434" s="347">
        <f t="shared" si="105"/>
        <v>5222306.64</v>
      </c>
      <c r="Q434" s="32">
        <v>43830</v>
      </c>
      <c r="R434" s="322" t="s">
        <v>121</v>
      </c>
      <c r="S434" s="29">
        <f>L434-'раздел 2'!C431</f>
        <v>0</v>
      </c>
      <c r="T434" s="106">
        <f t="shared" si="94"/>
        <v>0</v>
      </c>
    </row>
    <row r="435" spans="1:20" ht="15" customHeight="1">
      <c r="A435" s="152">
        <f t="shared" si="106"/>
        <v>281</v>
      </c>
      <c r="B435" s="269" t="s">
        <v>450</v>
      </c>
      <c r="C435" s="322">
        <v>1968</v>
      </c>
      <c r="D435" s="322"/>
      <c r="E435" s="322" t="s">
        <v>421</v>
      </c>
      <c r="F435" s="229">
        <v>5</v>
      </c>
      <c r="G435" s="229">
        <v>4</v>
      </c>
      <c r="H435" s="268">
        <v>4154.8</v>
      </c>
      <c r="I435" s="268">
        <v>4154.8</v>
      </c>
      <c r="J435" s="268">
        <v>2542.9</v>
      </c>
      <c r="K435" s="240">
        <v>92</v>
      </c>
      <c r="L435" s="62">
        <f>'раздел 2'!C432</f>
        <v>2809180.52</v>
      </c>
      <c r="M435" s="268">
        <v>0</v>
      </c>
      <c r="N435" s="268">
        <v>0</v>
      </c>
      <c r="O435" s="268">
        <v>0</v>
      </c>
      <c r="P435" s="347">
        <f t="shared" si="105"/>
        <v>2809180.52</v>
      </c>
      <c r="Q435" s="32">
        <v>43830</v>
      </c>
      <c r="R435" s="322" t="s">
        <v>121</v>
      </c>
      <c r="S435" s="29">
        <f>L435-'раздел 2'!C432</f>
        <v>0</v>
      </c>
      <c r="T435" s="106">
        <f t="shared" si="94"/>
        <v>0</v>
      </c>
    </row>
    <row r="436" spans="1:20" ht="15" customHeight="1">
      <c r="A436" s="152">
        <f t="shared" si="106"/>
        <v>282</v>
      </c>
      <c r="B436" s="39" t="s">
        <v>451</v>
      </c>
      <c r="C436" s="322">
        <v>1967</v>
      </c>
      <c r="D436" s="322"/>
      <c r="E436" s="322" t="s">
        <v>421</v>
      </c>
      <c r="F436" s="229">
        <v>5</v>
      </c>
      <c r="G436" s="229">
        <v>4</v>
      </c>
      <c r="H436" s="268">
        <v>4319.2</v>
      </c>
      <c r="I436" s="268">
        <v>4319.2</v>
      </c>
      <c r="J436" s="268">
        <v>3125.4</v>
      </c>
      <c r="K436" s="240">
        <v>119</v>
      </c>
      <c r="L436" s="62">
        <f>'раздел 2'!C433</f>
        <v>2787823.57</v>
      </c>
      <c r="M436" s="268">
        <v>0</v>
      </c>
      <c r="N436" s="268">
        <v>0</v>
      </c>
      <c r="O436" s="268">
        <v>0</v>
      </c>
      <c r="P436" s="347">
        <f t="shared" si="105"/>
        <v>2787823.57</v>
      </c>
      <c r="Q436" s="32">
        <v>43830</v>
      </c>
      <c r="R436" s="322" t="s">
        <v>121</v>
      </c>
      <c r="S436" s="29">
        <f>L436-'раздел 2'!C433</f>
        <v>0</v>
      </c>
      <c r="T436" s="106">
        <f t="shared" si="94"/>
        <v>0</v>
      </c>
    </row>
    <row r="437" spans="1:20" ht="15" customHeight="1">
      <c r="A437" s="152">
        <f t="shared" si="106"/>
        <v>283</v>
      </c>
      <c r="B437" s="39" t="s">
        <v>750</v>
      </c>
      <c r="C437" s="322">
        <v>1968</v>
      </c>
      <c r="D437" s="322"/>
      <c r="E437" s="322" t="s">
        <v>117</v>
      </c>
      <c r="F437" s="229">
        <v>5</v>
      </c>
      <c r="G437" s="229">
        <v>4</v>
      </c>
      <c r="H437" s="268">
        <v>4370.9</v>
      </c>
      <c r="I437" s="268">
        <v>2745.1</v>
      </c>
      <c r="J437" s="268">
        <v>1822.2</v>
      </c>
      <c r="K437" s="240">
        <v>119</v>
      </c>
      <c r="L437" s="62">
        <f>'раздел 2'!C434</f>
        <v>5524459.1899999995</v>
      </c>
      <c r="M437" s="268">
        <v>0</v>
      </c>
      <c r="N437" s="268">
        <v>0</v>
      </c>
      <c r="O437" s="268">
        <v>0</v>
      </c>
      <c r="P437" s="347">
        <f t="shared" si="105"/>
        <v>5524459.1899999995</v>
      </c>
      <c r="Q437" s="32">
        <v>43830</v>
      </c>
      <c r="R437" s="322" t="s">
        <v>121</v>
      </c>
      <c r="S437" s="29">
        <f>L437-'раздел 2'!C434</f>
        <v>0</v>
      </c>
      <c r="T437" s="106">
        <f t="shared" si="94"/>
        <v>0</v>
      </c>
    </row>
    <row r="438" spans="1:20" ht="15" customHeight="1">
      <c r="A438" s="152">
        <f t="shared" si="106"/>
        <v>284</v>
      </c>
      <c r="B438" s="39" t="s">
        <v>452</v>
      </c>
      <c r="C438" s="322">
        <v>1976</v>
      </c>
      <c r="D438" s="322"/>
      <c r="E438" s="322" t="s">
        <v>423</v>
      </c>
      <c r="F438" s="229">
        <v>5</v>
      </c>
      <c r="G438" s="229">
        <v>6</v>
      </c>
      <c r="H438" s="268">
        <v>5085.6</v>
      </c>
      <c r="I438" s="268">
        <v>5085.6</v>
      </c>
      <c r="J438" s="268">
        <v>4662.3</v>
      </c>
      <c r="K438" s="240">
        <v>182</v>
      </c>
      <c r="L438" s="62">
        <f>'раздел 2'!C435</f>
        <v>3121139.26</v>
      </c>
      <c r="M438" s="268">
        <v>0</v>
      </c>
      <c r="N438" s="268">
        <v>0</v>
      </c>
      <c r="O438" s="268">
        <v>0</v>
      </c>
      <c r="P438" s="347">
        <f t="shared" si="105"/>
        <v>3121139.26</v>
      </c>
      <c r="Q438" s="32">
        <v>43830</v>
      </c>
      <c r="R438" s="322" t="s">
        <v>121</v>
      </c>
      <c r="S438" s="29">
        <f>L438-'раздел 2'!C435</f>
        <v>0</v>
      </c>
      <c r="T438" s="106">
        <f t="shared" si="94"/>
        <v>0</v>
      </c>
    </row>
    <row r="439" spans="1:20" ht="15" customHeight="1">
      <c r="A439" s="426" t="s">
        <v>15</v>
      </c>
      <c r="B439" s="427"/>
      <c r="C439" s="251" t="s">
        <v>118</v>
      </c>
      <c r="D439" s="322" t="s">
        <v>118</v>
      </c>
      <c r="E439" s="322" t="s">
        <v>118</v>
      </c>
      <c r="F439" s="229" t="s">
        <v>118</v>
      </c>
      <c r="G439" s="229" t="s">
        <v>118</v>
      </c>
      <c r="H439" s="268">
        <f>SUM(H430:H438)</f>
        <v>44858.7</v>
      </c>
      <c r="I439" s="268">
        <f aca="true" t="shared" si="107" ref="I439:O439">SUM(I430:I438)</f>
        <v>36854.5</v>
      </c>
      <c r="J439" s="268">
        <f t="shared" si="107"/>
        <v>22372.469999999998</v>
      </c>
      <c r="K439" s="240">
        <f>SUM(K430:K438)</f>
        <v>1301</v>
      </c>
      <c r="L439" s="268">
        <f>SUM(L430:L438)</f>
        <v>66692276.019999996</v>
      </c>
      <c r="M439" s="268">
        <f t="shared" si="107"/>
        <v>0</v>
      </c>
      <c r="N439" s="268">
        <f t="shared" si="107"/>
        <v>0</v>
      </c>
      <c r="O439" s="268">
        <f t="shared" si="107"/>
        <v>0</v>
      </c>
      <c r="P439" s="268">
        <f>SUM(P430:P438)</f>
        <v>66692276.019999996</v>
      </c>
      <c r="Q439" s="322" t="s">
        <v>118</v>
      </c>
      <c r="R439" s="322" t="s">
        <v>118</v>
      </c>
      <c r="S439" s="29">
        <f>L439-'раздел 2'!C436</f>
        <v>0</v>
      </c>
      <c r="T439" s="106">
        <f t="shared" si="94"/>
        <v>0</v>
      </c>
    </row>
    <row r="440" spans="1:20" ht="15" customHeight="1">
      <c r="A440" s="429" t="s">
        <v>40</v>
      </c>
      <c r="B440" s="430"/>
      <c r="C440" s="251"/>
      <c r="D440" s="322"/>
      <c r="E440" s="322"/>
      <c r="F440" s="229"/>
      <c r="G440" s="229"/>
      <c r="H440" s="268"/>
      <c r="I440" s="268"/>
      <c r="J440" s="268"/>
      <c r="K440" s="240"/>
      <c r="L440" s="268"/>
      <c r="M440" s="268"/>
      <c r="N440" s="268"/>
      <c r="O440" s="268"/>
      <c r="P440" s="268"/>
      <c r="Q440" s="322"/>
      <c r="R440" s="322"/>
      <c r="S440" s="29">
        <f>L440-'раздел 2'!C437</f>
        <v>0</v>
      </c>
      <c r="T440" s="106">
        <f t="shared" si="94"/>
        <v>0</v>
      </c>
    </row>
    <row r="441" spans="1:20" ht="15" customHeight="1">
      <c r="A441" s="276">
        <f>A438+1</f>
        <v>285</v>
      </c>
      <c r="B441" s="257" t="s">
        <v>216</v>
      </c>
      <c r="C441" s="251">
        <v>1965</v>
      </c>
      <c r="D441" s="322"/>
      <c r="E441" s="322" t="s">
        <v>424</v>
      </c>
      <c r="F441" s="229">
        <v>2</v>
      </c>
      <c r="G441" s="229">
        <v>2</v>
      </c>
      <c r="H441" s="268">
        <v>791.1</v>
      </c>
      <c r="I441" s="268">
        <v>733.1</v>
      </c>
      <c r="J441" s="268">
        <v>531.6</v>
      </c>
      <c r="K441" s="240">
        <v>41</v>
      </c>
      <c r="L441" s="268">
        <f>'раздел 2'!C438</f>
        <v>3970279.1484999997</v>
      </c>
      <c r="M441" s="268">
        <v>0</v>
      </c>
      <c r="N441" s="268">
        <v>0</v>
      </c>
      <c r="O441" s="268">
        <v>0</v>
      </c>
      <c r="P441" s="347">
        <f>L441</f>
        <v>3970279.1484999997</v>
      </c>
      <c r="Q441" s="32">
        <v>43830</v>
      </c>
      <c r="R441" s="322" t="s">
        <v>121</v>
      </c>
      <c r="S441" s="29">
        <f>L441-'раздел 2'!C438</f>
        <v>0</v>
      </c>
      <c r="T441" s="106">
        <f t="shared" si="94"/>
        <v>0</v>
      </c>
    </row>
    <row r="442" spans="1:20" ht="15" customHeight="1">
      <c r="A442" s="426" t="s">
        <v>15</v>
      </c>
      <c r="B442" s="427"/>
      <c r="C442" s="251" t="s">
        <v>118</v>
      </c>
      <c r="D442" s="322" t="s">
        <v>118</v>
      </c>
      <c r="E442" s="322" t="s">
        <v>118</v>
      </c>
      <c r="F442" s="229" t="s">
        <v>118</v>
      </c>
      <c r="G442" s="229" t="s">
        <v>118</v>
      </c>
      <c r="H442" s="268">
        <f>SUM(H441)</f>
        <v>791.1</v>
      </c>
      <c r="I442" s="268">
        <f>SUM(I441)</f>
        <v>733.1</v>
      </c>
      <c r="J442" s="268">
        <f>SUM(J441)</f>
        <v>531.6</v>
      </c>
      <c r="K442" s="240">
        <f>SUM(K441)</f>
        <v>41</v>
      </c>
      <c r="L442" s="268">
        <f>SUM(L441)</f>
        <v>3970279.1484999997</v>
      </c>
      <c r="M442" s="268">
        <f>SUM(M441:M441)</f>
        <v>0</v>
      </c>
      <c r="N442" s="268">
        <f>SUM(N441:N441)</f>
        <v>0</v>
      </c>
      <c r="O442" s="268">
        <f>SUM(O441:O441)</f>
        <v>0</v>
      </c>
      <c r="P442" s="268">
        <f>SUM(P441:P441)</f>
        <v>3970279.1484999997</v>
      </c>
      <c r="Q442" s="322" t="s">
        <v>118</v>
      </c>
      <c r="R442" s="322" t="s">
        <v>118</v>
      </c>
      <c r="S442" s="29">
        <f>L442-'раздел 2'!C439</f>
        <v>0</v>
      </c>
      <c r="T442" s="106">
        <f t="shared" si="94"/>
        <v>0</v>
      </c>
    </row>
    <row r="443" spans="1:20" ht="15" customHeight="1">
      <c r="A443" s="429" t="s">
        <v>41</v>
      </c>
      <c r="B443" s="430"/>
      <c r="C443" s="251"/>
      <c r="D443" s="322"/>
      <c r="E443" s="322"/>
      <c r="F443" s="229"/>
      <c r="G443" s="229"/>
      <c r="H443" s="268"/>
      <c r="I443" s="268"/>
      <c r="J443" s="268"/>
      <c r="K443" s="240"/>
      <c r="L443" s="268"/>
      <c r="M443" s="268"/>
      <c r="N443" s="268"/>
      <c r="O443" s="268"/>
      <c r="P443" s="268"/>
      <c r="Q443" s="322"/>
      <c r="R443" s="322"/>
      <c r="S443" s="29">
        <f>L443-'раздел 2'!C440</f>
        <v>0</v>
      </c>
      <c r="T443" s="106">
        <f t="shared" si="94"/>
        <v>0</v>
      </c>
    </row>
    <row r="444" spans="1:20" ht="15" customHeight="1">
      <c r="A444" s="276">
        <f>A441+1</f>
        <v>286</v>
      </c>
      <c r="B444" s="244" t="s">
        <v>215</v>
      </c>
      <c r="C444" s="251">
        <v>1983</v>
      </c>
      <c r="D444" s="322"/>
      <c r="E444" s="322" t="s">
        <v>125</v>
      </c>
      <c r="F444" s="229">
        <v>2</v>
      </c>
      <c r="G444" s="229">
        <v>1</v>
      </c>
      <c r="H444" s="268">
        <v>282.8</v>
      </c>
      <c r="I444" s="268">
        <v>235.4</v>
      </c>
      <c r="J444" s="268">
        <v>70.3</v>
      </c>
      <c r="K444" s="240">
        <v>11</v>
      </c>
      <c r="L444" s="268">
        <f>'раздел 2'!C441</f>
        <v>1605663.6</v>
      </c>
      <c r="M444" s="268">
        <v>0</v>
      </c>
      <c r="N444" s="268">
        <v>0</v>
      </c>
      <c r="O444" s="268">
        <v>0</v>
      </c>
      <c r="P444" s="347">
        <f>L444</f>
        <v>1605663.6</v>
      </c>
      <c r="Q444" s="32">
        <v>43830</v>
      </c>
      <c r="R444" s="322" t="s">
        <v>121</v>
      </c>
      <c r="S444" s="29">
        <f>L444-'раздел 2'!C441</f>
        <v>0</v>
      </c>
      <c r="T444" s="106">
        <f t="shared" si="94"/>
        <v>0</v>
      </c>
    </row>
    <row r="445" spans="1:20" ht="15" customHeight="1">
      <c r="A445" s="426" t="s">
        <v>15</v>
      </c>
      <c r="B445" s="427"/>
      <c r="C445" s="251" t="s">
        <v>118</v>
      </c>
      <c r="D445" s="322" t="s">
        <v>118</v>
      </c>
      <c r="E445" s="322" t="s">
        <v>118</v>
      </c>
      <c r="F445" s="229" t="s">
        <v>118</v>
      </c>
      <c r="G445" s="229" t="s">
        <v>118</v>
      </c>
      <c r="H445" s="268">
        <f aca="true" t="shared" si="108" ref="H445:P445">H444</f>
        <v>282.8</v>
      </c>
      <c r="I445" s="268">
        <f t="shared" si="108"/>
        <v>235.4</v>
      </c>
      <c r="J445" s="268">
        <f t="shared" si="108"/>
        <v>70.3</v>
      </c>
      <c r="K445" s="240">
        <f t="shared" si="108"/>
        <v>11</v>
      </c>
      <c r="L445" s="268">
        <f t="shared" si="108"/>
        <v>1605663.6</v>
      </c>
      <c r="M445" s="268">
        <f t="shared" si="108"/>
        <v>0</v>
      </c>
      <c r="N445" s="268">
        <f t="shared" si="108"/>
        <v>0</v>
      </c>
      <c r="O445" s="268">
        <f t="shared" si="108"/>
        <v>0</v>
      </c>
      <c r="P445" s="268">
        <f t="shared" si="108"/>
        <v>1605663.6</v>
      </c>
      <c r="Q445" s="322" t="s">
        <v>118</v>
      </c>
      <c r="R445" s="322" t="s">
        <v>118</v>
      </c>
      <c r="S445" s="29">
        <f>L445-'раздел 2'!C442</f>
        <v>0</v>
      </c>
      <c r="T445" s="106">
        <f t="shared" si="94"/>
        <v>0</v>
      </c>
    </row>
    <row r="446" spans="1:20" ht="15" customHeight="1">
      <c r="A446" s="429" t="s">
        <v>375</v>
      </c>
      <c r="B446" s="430"/>
      <c r="C446" s="251"/>
      <c r="D446" s="322"/>
      <c r="E446" s="322"/>
      <c r="F446" s="229"/>
      <c r="G446" s="229"/>
      <c r="H446" s="268"/>
      <c r="I446" s="268"/>
      <c r="J446" s="268"/>
      <c r="K446" s="240"/>
      <c r="L446" s="268"/>
      <c r="M446" s="268"/>
      <c r="N446" s="268"/>
      <c r="O446" s="268"/>
      <c r="P446" s="268"/>
      <c r="Q446" s="322"/>
      <c r="R446" s="322"/>
      <c r="S446" s="29">
        <f>L446-'раздел 2'!C443</f>
        <v>0</v>
      </c>
      <c r="T446" s="106">
        <f t="shared" si="94"/>
        <v>0</v>
      </c>
    </row>
    <row r="447" spans="1:20" ht="15" customHeight="1">
      <c r="A447" s="53">
        <f>A444+1</f>
        <v>287</v>
      </c>
      <c r="B447" s="231" t="s">
        <v>674</v>
      </c>
      <c r="C447" s="251">
        <v>1970</v>
      </c>
      <c r="D447" s="322"/>
      <c r="E447" s="322" t="s">
        <v>117</v>
      </c>
      <c r="F447" s="229">
        <v>2</v>
      </c>
      <c r="G447" s="229">
        <v>2</v>
      </c>
      <c r="H447" s="268">
        <v>782.7</v>
      </c>
      <c r="I447" s="268">
        <v>724.7</v>
      </c>
      <c r="J447" s="268">
        <v>294.8</v>
      </c>
      <c r="K447" s="240">
        <v>35</v>
      </c>
      <c r="L447" s="268">
        <f>'раздел 2'!C444</f>
        <v>3828394.18</v>
      </c>
      <c r="M447" s="268">
        <v>0</v>
      </c>
      <c r="N447" s="268">
        <v>0</v>
      </c>
      <c r="O447" s="268">
        <v>0</v>
      </c>
      <c r="P447" s="347">
        <f>L447</f>
        <v>3828394.18</v>
      </c>
      <c r="Q447" s="32">
        <v>43830</v>
      </c>
      <c r="R447" s="322" t="s">
        <v>121</v>
      </c>
      <c r="S447" s="29">
        <f>L447-'раздел 2'!C444</f>
        <v>0</v>
      </c>
      <c r="T447" s="106">
        <f t="shared" si="94"/>
        <v>0</v>
      </c>
    </row>
    <row r="448" spans="1:20" ht="15" customHeight="1">
      <c r="A448" s="426" t="s">
        <v>15</v>
      </c>
      <c r="B448" s="427"/>
      <c r="C448" s="251" t="s">
        <v>118</v>
      </c>
      <c r="D448" s="322" t="s">
        <v>118</v>
      </c>
      <c r="E448" s="322" t="s">
        <v>118</v>
      </c>
      <c r="F448" s="229" t="s">
        <v>118</v>
      </c>
      <c r="G448" s="229" t="s">
        <v>118</v>
      </c>
      <c r="H448" s="268">
        <f>SUM(H447)</f>
        <v>782.7</v>
      </c>
      <c r="I448" s="268">
        <f>SUM(I447)</f>
        <v>724.7</v>
      </c>
      <c r="J448" s="268">
        <f>SUM(J447)</f>
        <v>294.8</v>
      </c>
      <c r="K448" s="240">
        <f>SUM(K447)</f>
        <v>35</v>
      </c>
      <c r="L448" s="268">
        <f>SUM(L447)</f>
        <v>3828394.18</v>
      </c>
      <c r="M448" s="268">
        <f>SUM(M447:M447)</f>
        <v>0</v>
      </c>
      <c r="N448" s="268">
        <f>SUM(N447:N447)</f>
        <v>0</v>
      </c>
      <c r="O448" s="268">
        <f>SUM(O447:O447)</f>
        <v>0</v>
      </c>
      <c r="P448" s="268">
        <f>SUM(P447:P447)</f>
        <v>3828394.18</v>
      </c>
      <c r="Q448" s="322" t="s">
        <v>118</v>
      </c>
      <c r="R448" s="322" t="s">
        <v>118</v>
      </c>
      <c r="S448" s="29">
        <f>L448-'раздел 2'!C445</f>
        <v>0</v>
      </c>
      <c r="T448" s="106">
        <f t="shared" si="94"/>
        <v>0</v>
      </c>
    </row>
    <row r="449" spans="1:20" ht="15" customHeight="1">
      <c r="A449" s="429" t="s">
        <v>217</v>
      </c>
      <c r="B449" s="430"/>
      <c r="C449" s="251"/>
      <c r="D449" s="322"/>
      <c r="E449" s="322"/>
      <c r="F449" s="229"/>
      <c r="G449" s="229"/>
      <c r="H449" s="268"/>
      <c r="I449" s="268"/>
      <c r="J449" s="268"/>
      <c r="K449" s="240"/>
      <c r="L449" s="268"/>
      <c r="M449" s="268"/>
      <c r="N449" s="268"/>
      <c r="O449" s="268"/>
      <c r="P449" s="268"/>
      <c r="Q449" s="322"/>
      <c r="R449" s="322"/>
      <c r="S449" s="29">
        <f>L449-'раздел 2'!C446</f>
        <v>0</v>
      </c>
      <c r="T449" s="106">
        <f t="shared" si="94"/>
        <v>0</v>
      </c>
    </row>
    <row r="450" spans="1:20" ht="15" customHeight="1">
      <c r="A450" s="86">
        <f>A447+1</f>
        <v>288</v>
      </c>
      <c r="B450" s="257" t="s">
        <v>283</v>
      </c>
      <c r="C450" s="251">
        <v>1978</v>
      </c>
      <c r="D450" s="322"/>
      <c r="E450" s="322" t="s">
        <v>117</v>
      </c>
      <c r="F450" s="229">
        <v>2</v>
      </c>
      <c r="G450" s="229">
        <v>2</v>
      </c>
      <c r="H450" s="268">
        <v>1788.5</v>
      </c>
      <c r="I450" s="268">
        <v>814.5</v>
      </c>
      <c r="J450" s="268">
        <v>974</v>
      </c>
      <c r="K450" s="240">
        <v>59</v>
      </c>
      <c r="L450" s="268">
        <f>'раздел 2'!C447</f>
        <v>10042415.57</v>
      </c>
      <c r="M450" s="268">
        <v>0</v>
      </c>
      <c r="N450" s="268">
        <v>0</v>
      </c>
      <c r="O450" s="268">
        <v>0</v>
      </c>
      <c r="P450" s="347">
        <f>L450</f>
        <v>10042415.57</v>
      </c>
      <c r="Q450" s="32">
        <v>43830</v>
      </c>
      <c r="R450" s="322" t="s">
        <v>121</v>
      </c>
      <c r="S450" s="29">
        <f>L450-'раздел 2'!C447</f>
        <v>0</v>
      </c>
      <c r="T450" s="106">
        <f t="shared" si="94"/>
        <v>0</v>
      </c>
    </row>
    <row r="451" spans="1:20" ht="15" customHeight="1">
      <c r="A451" s="152">
        <f>A450+1</f>
        <v>289</v>
      </c>
      <c r="B451" s="257" t="s">
        <v>284</v>
      </c>
      <c r="C451" s="251">
        <v>1983</v>
      </c>
      <c r="D451" s="322"/>
      <c r="E451" s="322" t="s">
        <v>394</v>
      </c>
      <c r="F451" s="229">
        <v>2</v>
      </c>
      <c r="G451" s="229">
        <v>2</v>
      </c>
      <c r="H451" s="268">
        <v>2116.9</v>
      </c>
      <c r="I451" s="268">
        <v>813.2</v>
      </c>
      <c r="J451" s="268">
        <v>1303.7</v>
      </c>
      <c r="K451" s="240">
        <v>73</v>
      </c>
      <c r="L451" s="268">
        <f>'раздел 2'!C448</f>
        <v>8736532.65</v>
      </c>
      <c r="M451" s="268">
        <v>0</v>
      </c>
      <c r="N451" s="268">
        <v>0</v>
      </c>
      <c r="O451" s="268">
        <v>0</v>
      </c>
      <c r="P451" s="347">
        <f>L451</f>
        <v>8736532.65</v>
      </c>
      <c r="Q451" s="32">
        <v>43830</v>
      </c>
      <c r="R451" s="322" t="s">
        <v>121</v>
      </c>
      <c r="S451" s="29">
        <f>L451-'раздел 2'!C448</f>
        <v>0</v>
      </c>
      <c r="T451" s="106">
        <f t="shared" si="94"/>
        <v>0</v>
      </c>
    </row>
    <row r="452" spans="1:20" ht="15" customHeight="1">
      <c r="A452" s="152">
        <f>A451+1</f>
        <v>290</v>
      </c>
      <c r="B452" s="257" t="s">
        <v>218</v>
      </c>
      <c r="C452" s="251">
        <v>1953</v>
      </c>
      <c r="D452" s="322"/>
      <c r="E452" s="322" t="s">
        <v>117</v>
      </c>
      <c r="F452" s="229">
        <v>2</v>
      </c>
      <c r="G452" s="229">
        <v>1</v>
      </c>
      <c r="H452" s="268">
        <v>447.1</v>
      </c>
      <c r="I452" s="268">
        <v>187.3</v>
      </c>
      <c r="J452" s="268">
        <v>259.8</v>
      </c>
      <c r="K452" s="240">
        <v>13</v>
      </c>
      <c r="L452" s="268">
        <f>'раздел 2'!C449</f>
        <v>2361228.86</v>
      </c>
      <c r="M452" s="268">
        <v>0</v>
      </c>
      <c r="N452" s="268">
        <v>0</v>
      </c>
      <c r="O452" s="268">
        <v>0</v>
      </c>
      <c r="P452" s="347">
        <f>L452</f>
        <v>2361228.86</v>
      </c>
      <c r="Q452" s="32">
        <v>43830</v>
      </c>
      <c r="R452" s="322" t="s">
        <v>121</v>
      </c>
      <c r="S452" s="29">
        <f>L452-'раздел 2'!C449</f>
        <v>0</v>
      </c>
      <c r="T452" s="106">
        <f t="shared" si="94"/>
        <v>0</v>
      </c>
    </row>
    <row r="453" spans="1:20" ht="15" customHeight="1">
      <c r="A453" s="439" t="s">
        <v>15</v>
      </c>
      <c r="B453" s="440"/>
      <c r="C453" s="251" t="s">
        <v>118</v>
      </c>
      <c r="D453" s="322" t="s">
        <v>118</v>
      </c>
      <c r="E453" s="322" t="s">
        <v>118</v>
      </c>
      <c r="F453" s="229" t="s">
        <v>118</v>
      </c>
      <c r="G453" s="229" t="s">
        <v>118</v>
      </c>
      <c r="H453" s="268">
        <f>SUM(H450:H452)</f>
        <v>4352.5</v>
      </c>
      <c r="I453" s="268">
        <f>SUM(I450:I452)</f>
        <v>1815</v>
      </c>
      <c r="J453" s="268">
        <f>SUM(J450:J452)</f>
        <v>2537.5</v>
      </c>
      <c r="K453" s="240">
        <f aca="true" t="shared" si="109" ref="K453:P453">SUM(K450:K452)</f>
        <v>145</v>
      </c>
      <c r="L453" s="268">
        <f t="shared" si="109"/>
        <v>21140177.08</v>
      </c>
      <c r="M453" s="268">
        <f t="shared" si="109"/>
        <v>0</v>
      </c>
      <c r="N453" s="268">
        <f t="shared" si="109"/>
        <v>0</v>
      </c>
      <c r="O453" s="268">
        <f t="shared" si="109"/>
        <v>0</v>
      </c>
      <c r="P453" s="268">
        <f t="shared" si="109"/>
        <v>21140177.08</v>
      </c>
      <c r="Q453" s="322" t="s">
        <v>118</v>
      </c>
      <c r="R453" s="322" t="s">
        <v>118</v>
      </c>
      <c r="S453" s="29">
        <f>L453-'раздел 2'!C450</f>
        <v>0</v>
      </c>
      <c r="T453" s="106">
        <f t="shared" si="94"/>
        <v>0</v>
      </c>
    </row>
    <row r="454" spans="1:20" s="110" customFormat="1" ht="15" customHeight="1">
      <c r="A454" s="428" t="s">
        <v>42</v>
      </c>
      <c r="B454" s="431"/>
      <c r="C454" s="78" t="s">
        <v>118</v>
      </c>
      <c r="D454" s="174" t="s">
        <v>118</v>
      </c>
      <c r="E454" s="174" t="s">
        <v>118</v>
      </c>
      <c r="F454" s="91" t="s">
        <v>118</v>
      </c>
      <c r="G454" s="91" t="s">
        <v>118</v>
      </c>
      <c r="H454" s="350">
        <f>H439+H442+H445+H448+H453</f>
        <v>51067.799999999996</v>
      </c>
      <c r="I454" s="350">
        <f>I439+I442+I445+I448+I453</f>
        <v>40362.7</v>
      </c>
      <c r="J454" s="350">
        <f aca="true" t="shared" si="110" ref="J454:O454">J439+J442+J445+J448+J453</f>
        <v>25806.669999999995</v>
      </c>
      <c r="K454" s="352">
        <f>K439+K442+K445+K448+K453</f>
        <v>1533</v>
      </c>
      <c r="L454" s="350">
        <f>L439+L442+L445+L448+L453</f>
        <v>97236790.02849999</v>
      </c>
      <c r="M454" s="350">
        <f t="shared" si="110"/>
        <v>0</v>
      </c>
      <c r="N454" s="350">
        <f t="shared" si="110"/>
        <v>0</v>
      </c>
      <c r="O454" s="350">
        <f t="shared" si="110"/>
        <v>0</v>
      </c>
      <c r="P454" s="350">
        <f>P439+P442+P445+P448+P453</f>
        <v>97236790.02849999</v>
      </c>
      <c r="Q454" s="174" t="s">
        <v>118</v>
      </c>
      <c r="R454" s="174" t="s">
        <v>118</v>
      </c>
      <c r="S454" s="29">
        <f>L454-'раздел 2'!C451</f>
        <v>0</v>
      </c>
      <c r="T454" s="106">
        <f t="shared" si="94"/>
        <v>0</v>
      </c>
    </row>
    <row r="455" spans="1:20" ht="15" customHeight="1">
      <c r="A455" s="432" t="s">
        <v>43</v>
      </c>
      <c r="B455" s="433"/>
      <c r="C455" s="433"/>
      <c r="D455" s="433"/>
      <c r="E455" s="433"/>
      <c r="F455" s="433"/>
      <c r="G455" s="433"/>
      <c r="H455" s="433"/>
      <c r="I455" s="433"/>
      <c r="J455" s="433"/>
      <c r="K455" s="433"/>
      <c r="L455" s="433"/>
      <c r="M455" s="433"/>
      <c r="N455" s="433"/>
      <c r="O455" s="433"/>
      <c r="P455" s="433"/>
      <c r="Q455" s="433"/>
      <c r="R455" s="434"/>
      <c r="S455" s="29">
        <f>L455-'раздел 2'!C452</f>
        <v>0</v>
      </c>
      <c r="T455" s="106">
        <f aca="true" t="shared" si="111" ref="T455:T512">L455-P455</f>
        <v>0</v>
      </c>
    </row>
    <row r="456" spans="1:20" ht="15" customHeight="1">
      <c r="A456" s="436" t="s">
        <v>219</v>
      </c>
      <c r="B456" s="425"/>
      <c r="C456" s="251"/>
      <c r="D456" s="322"/>
      <c r="E456" s="322"/>
      <c r="F456" s="229"/>
      <c r="G456" s="229"/>
      <c r="H456" s="322"/>
      <c r="I456" s="322"/>
      <c r="J456" s="322"/>
      <c r="K456" s="251"/>
      <c r="L456" s="268"/>
      <c r="M456" s="322"/>
      <c r="N456" s="322"/>
      <c r="O456" s="322"/>
      <c r="P456" s="322"/>
      <c r="Q456" s="322"/>
      <c r="R456" s="322"/>
      <c r="S456" s="29">
        <f>L456-'раздел 2'!C453</f>
        <v>0</v>
      </c>
      <c r="T456" s="106">
        <f t="shared" si="111"/>
        <v>0</v>
      </c>
    </row>
    <row r="457" spans="1:20" ht="15" customHeight="1">
      <c r="A457" s="276">
        <f>A452+1</f>
        <v>291</v>
      </c>
      <c r="B457" s="210" t="s">
        <v>679</v>
      </c>
      <c r="C457" s="251">
        <v>1988</v>
      </c>
      <c r="D457" s="322"/>
      <c r="E457" s="322" t="s">
        <v>119</v>
      </c>
      <c r="F457" s="229">
        <v>5</v>
      </c>
      <c r="G457" s="229">
        <v>9</v>
      </c>
      <c r="H457" s="268">
        <v>8505.7</v>
      </c>
      <c r="I457" s="268">
        <v>6612.23</v>
      </c>
      <c r="J457" s="268">
        <v>6497.93</v>
      </c>
      <c r="K457" s="240">
        <v>366</v>
      </c>
      <c r="L457" s="268">
        <f>'раздел 2'!C454</f>
        <v>18753300.78</v>
      </c>
      <c r="M457" s="268">
        <v>0</v>
      </c>
      <c r="N457" s="268">
        <v>0</v>
      </c>
      <c r="O457" s="268">
        <v>0</v>
      </c>
      <c r="P457" s="347">
        <f>L457</f>
        <v>18753300.78</v>
      </c>
      <c r="Q457" s="32">
        <v>43830</v>
      </c>
      <c r="R457" s="322" t="s">
        <v>121</v>
      </c>
      <c r="S457" s="29">
        <f>L457-'раздел 2'!C454</f>
        <v>0</v>
      </c>
      <c r="T457" s="106">
        <f t="shared" si="111"/>
        <v>0</v>
      </c>
    </row>
    <row r="458" spans="1:20" ht="15" customHeight="1">
      <c r="A458" s="152">
        <f>A457+1</f>
        <v>292</v>
      </c>
      <c r="B458" s="257" t="s">
        <v>220</v>
      </c>
      <c r="C458" s="251">
        <v>1969</v>
      </c>
      <c r="D458" s="322"/>
      <c r="E458" s="322" t="s">
        <v>117</v>
      </c>
      <c r="F458" s="229">
        <v>5</v>
      </c>
      <c r="G458" s="229">
        <v>4</v>
      </c>
      <c r="H458" s="268">
        <v>3201.5</v>
      </c>
      <c r="I458" s="268">
        <v>2885.99</v>
      </c>
      <c r="J458" s="268">
        <v>2822.59</v>
      </c>
      <c r="K458" s="240">
        <v>135</v>
      </c>
      <c r="L458" s="268">
        <f>'раздел 2'!C455</f>
        <v>7438402.17</v>
      </c>
      <c r="M458" s="268">
        <v>0</v>
      </c>
      <c r="N458" s="268">
        <v>0</v>
      </c>
      <c r="O458" s="268">
        <v>0</v>
      </c>
      <c r="P458" s="347">
        <f>L458</f>
        <v>7438402.17</v>
      </c>
      <c r="Q458" s="32">
        <v>43830</v>
      </c>
      <c r="R458" s="322" t="s">
        <v>121</v>
      </c>
      <c r="S458" s="29">
        <f>L458-'раздел 2'!C455</f>
        <v>0</v>
      </c>
      <c r="T458" s="106">
        <f t="shared" si="111"/>
        <v>0</v>
      </c>
    </row>
    <row r="459" spans="1:20" ht="15" customHeight="1">
      <c r="A459" s="152">
        <f>A458+1</f>
        <v>293</v>
      </c>
      <c r="B459" s="257" t="s">
        <v>221</v>
      </c>
      <c r="C459" s="251">
        <v>1993</v>
      </c>
      <c r="D459" s="322"/>
      <c r="E459" s="322" t="s">
        <v>119</v>
      </c>
      <c r="F459" s="229">
        <v>5</v>
      </c>
      <c r="G459" s="229">
        <v>4</v>
      </c>
      <c r="H459" s="268">
        <v>3945.8</v>
      </c>
      <c r="I459" s="268">
        <v>2897.4</v>
      </c>
      <c r="J459" s="268">
        <v>2897.4</v>
      </c>
      <c r="K459" s="240">
        <v>152</v>
      </c>
      <c r="L459" s="268">
        <f>'раздел 2'!C456</f>
        <v>14011570.150000002</v>
      </c>
      <c r="M459" s="268">
        <v>0</v>
      </c>
      <c r="N459" s="268">
        <v>0</v>
      </c>
      <c r="O459" s="268">
        <v>0</v>
      </c>
      <c r="P459" s="347">
        <f>L459</f>
        <v>14011570.150000002</v>
      </c>
      <c r="Q459" s="32">
        <v>43830</v>
      </c>
      <c r="R459" s="322" t="s">
        <v>121</v>
      </c>
      <c r="S459" s="29">
        <f>L459-'раздел 2'!C456</f>
        <v>0</v>
      </c>
      <c r="T459" s="106">
        <f t="shared" si="111"/>
        <v>0</v>
      </c>
    </row>
    <row r="460" spans="1:20" ht="15" customHeight="1">
      <c r="A460" s="435" t="s">
        <v>15</v>
      </c>
      <c r="B460" s="427"/>
      <c r="C460" s="251" t="s">
        <v>118</v>
      </c>
      <c r="D460" s="322" t="s">
        <v>118</v>
      </c>
      <c r="E460" s="322" t="s">
        <v>118</v>
      </c>
      <c r="F460" s="229" t="s">
        <v>118</v>
      </c>
      <c r="G460" s="229" t="s">
        <v>118</v>
      </c>
      <c r="H460" s="268">
        <f>SUM(H457:H459)</f>
        <v>15653</v>
      </c>
      <c r="I460" s="268">
        <f aca="true" t="shared" si="112" ref="I460:O460">SUM(I457:I459)</f>
        <v>12395.619999999999</v>
      </c>
      <c r="J460" s="268">
        <f>SUM(J457:J459)</f>
        <v>12217.92</v>
      </c>
      <c r="K460" s="240">
        <f>SUM(K457:K459)</f>
        <v>653</v>
      </c>
      <c r="L460" s="268">
        <f t="shared" si="112"/>
        <v>40203273.10000001</v>
      </c>
      <c r="M460" s="268">
        <f t="shared" si="112"/>
        <v>0</v>
      </c>
      <c r="N460" s="268">
        <f t="shared" si="112"/>
        <v>0</v>
      </c>
      <c r="O460" s="268">
        <f t="shared" si="112"/>
        <v>0</v>
      </c>
      <c r="P460" s="268">
        <f>SUM(P457:P459)</f>
        <v>40203273.10000001</v>
      </c>
      <c r="Q460" s="322" t="s">
        <v>118</v>
      </c>
      <c r="R460" s="322" t="s">
        <v>118</v>
      </c>
      <c r="S460" s="29">
        <f>L460-'раздел 2'!C457</f>
        <v>0</v>
      </c>
      <c r="T460" s="106">
        <f t="shared" si="111"/>
        <v>0</v>
      </c>
    </row>
    <row r="461" spans="1:20" ht="15" customHeight="1">
      <c r="A461" s="436" t="s">
        <v>677</v>
      </c>
      <c r="B461" s="425"/>
      <c r="C461" s="251"/>
      <c r="D461" s="322"/>
      <c r="E461" s="322"/>
      <c r="F461" s="229"/>
      <c r="G461" s="229"/>
      <c r="H461" s="268"/>
      <c r="I461" s="268"/>
      <c r="J461" s="268"/>
      <c r="K461" s="240"/>
      <c r="L461" s="268"/>
      <c r="M461" s="268"/>
      <c r="N461" s="268"/>
      <c r="O461" s="268"/>
      <c r="P461" s="268"/>
      <c r="Q461" s="322"/>
      <c r="R461" s="322"/>
      <c r="S461" s="29">
        <f>L461-'раздел 2'!C458</f>
        <v>0</v>
      </c>
      <c r="T461" s="106">
        <f t="shared" si="111"/>
        <v>0</v>
      </c>
    </row>
    <row r="462" spans="1:20" ht="15" customHeight="1">
      <c r="A462" s="229">
        <f>A459+1</f>
        <v>294</v>
      </c>
      <c r="B462" s="231" t="s">
        <v>678</v>
      </c>
      <c r="C462" s="251">
        <v>1968</v>
      </c>
      <c r="D462" s="322"/>
      <c r="E462" s="322" t="s">
        <v>117</v>
      </c>
      <c r="F462" s="229">
        <v>5</v>
      </c>
      <c r="G462" s="229">
        <v>4</v>
      </c>
      <c r="H462" s="268">
        <v>3447.25</v>
      </c>
      <c r="I462" s="268">
        <v>3447.25</v>
      </c>
      <c r="J462" s="268">
        <v>2719.25</v>
      </c>
      <c r="K462" s="240">
        <v>148</v>
      </c>
      <c r="L462" s="268">
        <f>'раздел 2'!C459</f>
        <v>1969105.5099999998</v>
      </c>
      <c r="M462" s="268">
        <v>0</v>
      </c>
      <c r="N462" s="268">
        <v>0</v>
      </c>
      <c r="O462" s="268">
        <v>0</v>
      </c>
      <c r="P462" s="347">
        <f>L462</f>
        <v>1969105.5099999998</v>
      </c>
      <c r="Q462" s="32">
        <v>43830</v>
      </c>
      <c r="R462" s="322" t="s">
        <v>121</v>
      </c>
      <c r="S462" s="29">
        <f>L462-'раздел 2'!C459</f>
        <v>0</v>
      </c>
      <c r="T462" s="106">
        <f t="shared" si="111"/>
        <v>0</v>
      </c>
    </row>
    <row r="463" spans="1:20" ht="15" customHeight="1">
      <c r="A463" s="435" t="s">
        <v>15</v>
      </c>
      <c r="B463" s="427"/>
      <c r="C463" s="251" t="s">
        <v>118</v>
      </c>
      <c r="D463" s="322" t="s">
        <v>118</v>
      </c>
      <c r="E463" s="322" t="s">
        <v>118</v>
      </c>
      <c r="F463" s="229" t="s">
        <v>118</v>
      </c>
      <c r="G463" s="229" t="s">
        <v>118</v>
      </c>
      <c r="H463" s="268">
        <f aca="true" t="shared" si="113" ref="H463:P463">SUM(H462)</f>
        <v>3447.25</v>
      </c>
      <c r="I463" s="268">
        <f t="shared" si="113"/>
        <v>3447.25</v>
      </c>
      <c r="J463" s="268">
        <f t="shared" si="113"/>
        <v>2719.25</v>
      </c>
      <c r="K463" s="240">
        <f t="shared" si="113"/>
        <v>148</v>
      </c>
      <c r="L463" s="268">
        <f t="shared" si="113"/>
        <v>1969105.5099999998</v>
      </c>
      <c r="M463" s="268">
        <f t="shared" si="113"/>
        <v>0</v>
      </c>
      <c r="N463" s="268">
        <f t="shared" si="113"/>
        <v>0</v>
      </c>
      <c r="O463" s="268">
        <f t="shared" si="113"/>
        <v>0</v>
      </c>
      <c r="P463" s="268">
        <f t="shared" si="113"/>
        <v>1969105.5099999998</v>
      </c>
      <c r="Q463" s="322" t="s">
        <v>118</v>
      </c>
      <c r="R463" s="322" t="s">
        <v>118</v>
      </c>
      <c r="S463" s="29">
        <f>L463-'раздел 2'!C460</f>
        <v>0</v>
      </c>
      <c r="T463" s="106">
        <f t="shared" si="111"/>
        <v>0</v>
      </c>
    </row>
    <row r="464" spans="1:20" ht="15" customHeight="1">
      <c r="A464" s="424" t="s">
        <v>224</v>
      </c>
      <c r="B464" s="425"/>
      <c r="C464" s="251"/>
      <c r="D464" s="322"/>
      <c r="E464" s="322"/>
      <c r="F464" s="229"/>
      <c r="G464" s="229"/>
      <c r="H464" s="268"/>
      <c r="I464" s="268"/>
      <c r="J464" s="268"/>
      <c r="K464" s="240"/>
      <c r="L464" s="268"/>
      <c r="M464" s="268"/>
      <c r="N464" s="268"/>
      <c r="O464" s="268"/>
      <c r="P464" s="268"/>
      <c r="Q464" s="322"/>
      <c r="R464" s="322"/>
      <c r="S464" s="29">
        <f>L464-'раздел 2'!C461</f>
        <v>0</v>
      </c>
      <c r="T464" s="106">
        <f t="shared" si="111"/>
        <v>0</v>
      </c>
    </row>
    <row r="465" spans="1:20" ht="15" customHeight="1">
      <c r="A465" s="276">
        <f>A462+1</f>
        <v>295</v>
      </c>
      <c r="B465" s="7" t="s">
        <v>222</v>
      </c>
      <c r="C465" s="251">
        <v>1987</v>
      </c>
      <c r="D465" s="322"/>
      <c r="E465" s="322" t="s">
        <v>167</v>
      </c>
      <c r="F465" s="229">
        <v>4</v>
      </c>
      <c r="G465" s="229">
        <v>2</v>
      </c>
      <c r="H465" s="268">
        <v>1614.2</v>
      </c>
      <c r="I465" s="268">
        <v>1614.2</v>
      </c>
      <c r="J465" s="268">
        <v>1221.4</v>
      </c>
      <c r="K465" s="240">
        <v>91</v>
      </c>
      <c r="L465" s="268">
        <f>'раздел 2'!C462</f>
        <v>3850987.9</v>
      </c>
      <c r="M465" s="268">
        <v>0</v>
      </c>
      <c r="N465" s="268">
        <v>0</v>
      </c>
      <c r="O465" s="268">
        <v>0</v>
      </c>
      <c r="P465" s="347">
        <f>L465</f>
        <v>3850987.9</v>
      </c>
      <c r="Q465" s="32">
        <v>43830</v>
      </c>
      <c r="R465" s="322" t="s">
        <v>121</v>
      </c>
      <c r="S465" s="29">
        <f>L465-'раздел 2'!C462</f>
        <v>0</v>
      </c>
      <c r="T465" s="106">
        <f t="shared" si="111"/>
        <v>0</v>
      </c>
    </row>
    <row r="466" spans="1:20" ht="15" customHeight="1">
      <c r="A466" s="152">
        <f>A465+1</f>
        <v>296</v>
      </c>
      <c r="B466" s="7" t="s">
        <v>223</v>
      </c>
      <c r="C466" s="251">
        <v>1990</v>
      </c>
      <c r="D466" s="322"/>
      <c r="E466" s="322" t="s">
        <v>167</v>
      </c>
      <c r="F466" s="229">
        <v>4</v>
      </c>
      <c r="G466" s="229">
        <v>3</v>
      </c>
      <c r="H466" s="268">
        <v>2310.2</v>
      </c>
      <c r="I466" s="268">
        <v>2310.2</v>
      </c>
      <c r="J466" s="268">
        <v>2027.6</v>
      </c>
      <c r="K466" s="240">
        <v>114</v>
      </c>
      <c r="L466" s="268">
        <f>'раздел 2'!C463</f>
        <v>4117017.07</v>
      </c>
      <c r="M466" s="268">
        <v>0</v>
      </c>
      <c r="N466" s="268">
        <v>0</v>
      </c>
      <c r="O466" s="268">
        <v>0</v>
      </c>
      <c r="P466" s="347">
        <f>L466</f>
        <v>4117017.07</v>
      </c>
      <c r="Q466" s="322" t="s">
        <v>398</v>
      </c>
      <c r="R466" s="322" t="s">
        <v>121</v>
      </c>
      <c r="S466" s="29">
        <f>L466-'раздел 2'!C463</f>
        <v>0</v>
      </c>
      <c r="T466" s="106">
        <f t="shared" si="111"/>
        <v>0</v>
      </c>
    </row>
    <row r="467" spans="1:20" ht="15" customHeight="1">
      <c r="A467" s="435" t="s">
        <v>15</v>
      </c>
      <c r="B467" s="427"/>
      <c r="C467" s="251" t="s">
        <v>118</v>
      </c>
      <c r="D467" s="322" t="s">
        <v>118</v>
      </c>
      <c r="E467" s="322" t="s">
        <v>118</v>
      </c>
      <c r="F467" s="229" t="s">
        <v>118</v>
      </c>
      <c r="G467" s="229" t="s">
        <v>118</v>
      </c>
      <c r="H467" s="268">
        <f>SUM(H465:H466)</f>
        <v>3924.3999999999996</v>
      </c>
      <c r="I467" s="268">
        <f aca="true" t="shared" si="114" ref="I467:P467">SUM(I465:I466)</f>
        <v>3924.3999999999996</v>
      </c>
      <c r="J467" s="268">
        <f t="shared" si="114"/>
        <v>3249</v>
      </c>
      <c r="K467" s="240">
        <f t="shared" si="114"/>
        <v>205</v>
      </c>
      <c r="L467" s="268">
        <f t="shared" si="114"/>
        <v>7968004.97</v>
      </c>
      <c r="M467" s="268">
        <f t="shared" si="114"/>
        <v>0</v>
      </c>
      <c r="N467" s="268">
        <f t="shared" si="114"/>
        <v>0</v>
      </c>
      <c r="O467" s="268">
        <f t="shared" si="114"/>
        <v>0</v>
      </c>
      <c r="P467" s="268">
        <f t="shared" si="114"/>
        <v>7968004.97</v>
      </c>
      <c r="Q467" s="322" t="s">
        <v>118</v>
      </c>
      <c r="R467" s="322" t="s">
        <v>118</v>
      </c>
      <c r="S467" s="29">
        <f>L467-'раздел 2'!C464</f>
        <v>0</v>
      </c>
      <c r="T467" s="106">
        <f t="shared" si="111"/>
        <v>0</v>
      </c>
    </row>
    <row r="468" spans="1:20" ht="15" customHeight="1">
      <c r="A468" s="424" t="s">
        <v>45</v>
      </c>
      <c r="B468" s="425"/>
      <c r="C468" s="251"/>
      <c r="D468" s="322"/>
      <c r="E468" s="322"/>
      <c r="F468" s="229"/>
      <c r="G468" s="229"/>
      <c r="H468" s="268"/>
      <c r="I468" s="268"/>
      <c r="J468" s="268"/>
      <c r="K468" s="240"/>
      <c r="L468" s="268"/>
      <c r="M468" s="268"/>
      <c r="N468" s="268"/>
      <c r="O468" s="268"/>
      <c r="P468" s="268"/>
      <c r="Q468" s="322"/>
      <c r="R468" s="322"/>
      <c r="S468" s="29">
        <f>L468-'раздел 2'!C465</f>
        <v>0</v>
      </c>
      <c r="T468" s="106">
        <f t="shared" si="111"/>
        <v>0</v>
      </c>
    </row>
    <row r="469" spans="1:20" ht="15" customHeight="1">
      <c r="A469" s="276">
        <f>A466+1</f>
        <v>297</v>
      </c>
      <c r="B469" s="244" t="s">
        <v>675</v>
      </c>
      <c r="C469" s="264">
        <v>1977</v>
      </c>
      <c r="D469" s="322"/>
      <c r="E469" s="326" t="s">
        <v>117</v>
      </c>
      <c r="F469" s="251">
        <v>2</v>
      </c>
      <c r="G469" s="251">
        <v>2</v>
      </c>
      <c r="H469" s="268">
        <v>809</v>
      </c>
      <c r="I469" s="268">
        <v>746.5</v>
      </c>
      <c r="J469" s="268">
        <v>446.7</v>
      </c>
      <c r="K469" s="240">
        <v>36</v>
      </c>
      <c r="L469" s="268">
        <f>'раздел 2'!C466</f>
        <v>2443074.44</v>
      </c>
      <c r="M469" s="268">
        <v>0</v>
      </c>
      <c r="N469" s="268">
        <v>0</v>
      </c>
      <c r="O469" s="268">
        <v>0</v>
      </c>
      <c r="P469" s="347">
        <f aca="true" t="shared" si="115" ref="P469:P474">L469</f>
        <v>2443074.44</v>
      </c>
      <c r="Q469" s="32">
        <v>43830</v>
      </c>
      <c r="R469" s="322" t="s">
        <v>121</v>
      </c>
      <c r="S469" s="29">
        <f>L469-'раздел 2'!C466</f>
        <v>0</v>
      </c>
      <c r="T469" s="106">
        <f t="shared" si="111"/>
        <v>0</v>
      </c>
    </row>
    <row r="470" spans="1:20" ht="15" customHeight="1">
      <c r="A470" s="152">
        <f>A469+1</f>
        <v>298</v>
      </c>
      <c r="B470" s="67" t="s">
        <v>228</v>
      </c>
      <c r="C470" s="251">
        <v>1974</v>
      </c>
      <c r="D470" s="322"/>
      <c r="E470" s="322" t="s">
        <v>117</v>
      </c>
      <c r="F470" s="229">
        <v>5</v>
      </c>
      <c r="G470" s="229">
        <v>6</v>
      </c>
      <c r="H470" s="268">
        <v>5917.3</v>
      </c>
      <c r="I470" s="268">
        <v>4420.58</v>
      </c>
      <c r="J470" s="268">
        <v>4188.55</v>
      </c>
      <c r="K470" s="240">
        <v>181</v>
      </c>
      <c r="L470" s="268">
        <f>'раздел 2'!C467</f>
        <v>15315626.055</v>
      </c>
      <c r="M470" s="268">
        <v>0</v>
      </c>
      <c r="N470" s="268">
        <v>0</v>
      </c>
      <c r="O470" s="268">
        <v>0</v>
      </c>
      <c r="P470" s="347">
        <f t="shared" si="115"/>
        <v>15315626.055</v>
      </c>
      <c r="Q470" s="32">
        <v>43830</v>
      </c>
      <c r="R470" s="322" t="s">
        <v>121</v>
      </c>
      <c r="S470" s="29">
        <f>L470-'раздел 2'!C467</f>
        <v>0</v>
      </c>
      <c r="T470" s="106">
        <f t="shared" si="111"/>
        <v>0</v>
      </c>
    </row>
    <row r="471" spans="1:20" ht="15" customHeight="1">
      <c r="A471" s="152">
        <f>A470+1</f>
        <v>299</v>
      </c>
      <c r="B471" s="67" t="s">
        <v>229</v>
      </c>
      <c r="C471" s="251">
        <v>1986</v>
      </c>
      <c r="D471" s="322"/>
      <c r="E471" s="322" t="s">
        <v>394</v>
      </c>
      <c r="F471" s="229">
        <v>5</v>
      </c>
      <c r="G471" s="229">
        <v>6</v>
      </c>
      <c r="H471" s="268">
        <v>5939.3</v>
      </c>
      <c r="I471" s="268">
        <v>4586.3</v>
      </c>
      <c r="J471" s="268">
        <v>3767.1</v>
      </c>
      <c r="K471" s="240">
        <v>247</v>
      </c>
      <c r="L471" s="268">
        <f>'раздел 2'!C468</f>
        <v>29776192.3135</v>
      </c>
      <c r="M471" s="268">
        <v>0</v>
      </c>
      <c r="N471" s="268">
        <v>0</v>
      </c>
      <c r="O471" s="268">
        <v>0</v>
      </c>
      <c r="P471" s="347">
        <f t="shared" si="115"/>
        <v>29776192.3135</v>
      </c>
      <c r="Q471" s="32">
        <v>43830</v>
      </c>
      <c r="R471" s="322" t="s">
        <v>121</v>
      </c>
      <c r="S471" s="29">
        <f>L471-'раздел 2'!C468</f>
        <v>0</v>
      </c>
      <c r="T471" s="106">
        <f t="shared" si="111"/>
        <v>0</v>
      </c>
    </row>
    <row r="472" spans="1:20" ht="15" customHeight="1">
      <c r="A472" s="152">
        <f>A471+1</f>
        <v>300</v>
      </c>
      <c r="B472" s="244" t="s">
        <v>676</v>
      </c>
      <c r="C472" s="326">
        <v>1972</v>
      </c>
      <c r="D472" s="326"/>
      <c r="E472" s="326" t="s">
        <v>117</v>
      </c>
      <c r="F472" s="326">
        <v>5</v>
      </c>
      <c r="G472" s="326">
        <v>8</v>
      </c>
      <c r="H472" s="347">
        <v>7993.7</v>
      </c>
      <c r="I472" s="347">
        <v>5958.3</v>
      </c>
      <c r="J472" s="347">
        <v>5654</v>
      </c>
      <c r="K472" s="241">
        <v>286</v>
      </c>
      <c r="L472" s="268">
        <f>'раздел 2'!C469</f>
        <v>13283730.440000001</v>
      </c>
      <c r="M472" s="268">
        <v>0</v>
      </c>
      <c r="N472" s="268">
        <v>0</v>
      </c>
      <c r="O472" s="268">
        <v>0</v>
      </c>
      <c r="P472" s="347">
        <f t="shared" si="115"/>
        <v>13283730.440000001</v>
      </c>
      <c r="Q472" s="32">
        <v>43830</v>
      </c>
      <c r="R472" s="322" t="s">
        <v>121</v>
      </c>
      <c r="S472" s="29">
        <f>L472-'раздел 2'!C469</f>
        <v>0</v>
      </c>
      <c r="T472" s="106">
        <f t="shared" si="111"/>
        <v>0</v>
      </c>
    </row>
    <row r="473" spans="1:20" ht="15" customHeight="1">
      <c r="A473" s="152">
        <f>A472+1</f>
        <v>301</v>
      </c>
      <c r="B473" s="67" t="s">
        <v>463</v>
      </c>
      <c r="C473" s="251">
        <v>1980</v>
      </c>
      <c r="D473" s="322"/>
      <c r="E473" s="322" t="s">
        <v>119</v>
      </c>
      <c r="F473" s="229">
        <v>5</v>
      </c>
      <c r="G473" s="229">
        <v>4</v>
      </c>
      <c r="H473" s="268">
        <v>3289.5</v>
      </c>
      <c r="I473" s="268">
        <v>2892.4</v>
      </c>
      <c r="J473" s="268">
        <v>2354.8</v>
      </c>
      <c r="K473" s="240">
        <v>142</v>
      </c>
      <c r="L473" s="268">
        <f>'раздел 2'!C470</f>
        <v>4905737.528</v>
      </c>
      <c r="M473" s="268">
        <v>0</v>
      </c>
      <c r="N473" s="268">
        <v>0</v>
      </c>
      <c r="O473" s="268">
        <v>0</v>
      </c>
      <c r="P473" s="347">
        <f t="shared" si="115"/>
        <v>4905737.528</v>
      </c>
      <c r="Q473" s="32">
        <v>43830</v>
      </c>
      <c r="R473" s="322" t="s">
        <v>121</v>
      </c>
      <c r="S473" s="29">
        <f>L473-'раздел 2'!C470</f>
        <v>0</v>
      </c>
      <c r="T473" s="106">
        <f t="shared" si="111"/>
        <v>0</v>
      </c>
    </row>
    <row r="474" spans="1:20" ht="15" customHeight="1">
      <c r="A474" s="152">
        <f>A473+1</f>
        <v>302</v>
      </c>
      <c r="B474" s="67" t="s">
        <v>230</v>
      </c>
      <c r="C474" s="251">
        <v>2003</v>
      </c>
      <c r="D474" s="322"/>
      <c r="E474" s="322" t="s">
        <v>119</v>
      </c>
      <c r="F474" s="229">
        <v>9</v>
      </c>
      <c r="G474" s="229">
        <v>2</v>
      </c>
      <c r="H474" s="268">
        <v>6311.2</v>
      </c>
      <c r="I474" s="268">
        <v>5142.7</v>
      </c>
      <c r="J474" s="268">
        <v>5000.4</v>
      </c>
      <c r="K474" s="240">
        <v>190</v>
      </c>
      <c r="L474" s="268">
        <f>'раздел 2'!C471</f>
        <v>2062445.15</v>
      </c>
      <c r="M474" s="268">
        <v>0</v>
      </c>
      <c r="N474" s="268">
        <v>0</v>
      </c>
      <c r="O474" s="268">
        <v>0</v>
      </c>
      <c r="P474" s="347">
        <f t="shared" si="115"/>
        <v>2062445.15</v>
      </c>
      <c r="Q474" s="32">
        <v>43830</v>
      </c>
      <c r="R474" s="322" t="s">
        <v>121</v>
      </c>
      <c r="S474" s="29">
        <f>L474-'раздел 2'!C471</f>
        <v>0</v>
      </c>
      <c r="T474" s="106">
        <f t="shared" si="111"/>
        <v>0</v>
      </c>
    </row>
    <row r="475" spans="1:20" ht="15" customHeight="1">
      <c r="A475" s="435" t="s">
        <v>15</v>
      </c>
      <c r="B475" s="427"/>
      <c r="C475" s="251" t="s">
        <v>118</v>
      </c>
      <c r="D475" s="322" t="s">
        <v>118</v>
      </c>
      <c r="E475" s="322" t="s">
        <v>118</v>
      </c>
      <c r="F475" s="229" t="s">
        <v>118</v>
      </c>
      <c r="G475" s="229" t="s">
        <v>118</v>
      </c>
      <c r="H475" s="268">
        <f>SUM(H469:H474)</f>
        <v>30260</v>
      </c>
      <c r="I475" s="268">
        <f aca="true" t="shared" si="116" ref="I475:P475">SUM(I469:I474)</f>
        <v>23746.780000000002</v>
      </c>
      <c r="J475" s="268">
        <f t="shared" si="116"/>
        <v>21411.550000000003</v>
      </c>
      <c r="K475" s="240">
        <f t="shared" si="116"/>
        <v>1082</v>
      </c>
      <c r="L475" s="268">
        <f t="shared" si="116"/>
        <v>67786805.92650001</v>
      </c>
      <c r="M475" s="268">
        <f t="shared" si="116"/>
        <v>0</v>
      </c>
      <c r="N475" s="268">
        <f t="shared" si="116"/>
        <v>0</v>
      </c>
      <c r="O475" s="268">
        <f t="shared" si="116"/>
        <v>0</v>
      </c>
      <c r="P475" s="268">
        <f t="shared" si="116"/>
        <v>67786805.92650001</v>
      </c>
      <c r="Q475" s="322" t="s">
        <v>118</v>
      </c>
      <c r="R475" s="322" t="s">
        <v>118</v>
      </c>
      <c r="S475" s="29">
        <f>L475-'раздел 2'!C472</f>
        <v>0</v>
      </c>
      <c r="T475" s="106">
        <f t="shared" si="111"/>
        <v>0</v>
      </c>
    </row>
    <row r="476" spans="1:20" s="110" customFormat="1" ht="15" customHeight="1">
      <c r="A476" s="424" t="s">
        <v>46</v>
      </c>
      <c r="B476" s="425"/>
      <c r="C476" s="78" t="s">
        <v>118</v>
      </c>
      <c r="D476" s="174" t="s">
        <v>118</v>
      </c>
      <c r="E476" s="174" t="s">
        <v>118</v>
      </c>
      <c r="F476" s="91" t="s">
        <v>118</v>
      </c>
      <c r="G476" s="91" t="s">
        <v>118</v>
      </c>
      <c r="H476" s="350">
        <f>H460+H463+H467+H475</f>
        <v>53284.65</v>
      </c>
      <c r="I476" s="350">
        <f aca="true" t="shared" si="117" ref="I476:O476">I460+I463+I467+I475</f>
        <v>43514.05</v>
      </c>
      <c r="J476" s="350">
        <f>J460+J463+J467+J475</f>
        <v>39597.72</v>
      </c>
      <c r="K476" s="352">
        <f t="shared" si="117"/>
        <v>2088</v>
      </c>
      <c r="L476" s="350">
        <f t="shared" si="117"/>
        <v>117927189.5065</v>
      </c>
      <c r="M476" s="350">
        <f t="shared" si="117"/>
        <v>0</v>
      </c>
      <c r="N476" s="350">
        <f t="shared" si="117"/>
        <v>0</v>
      </c>
      <c r="O476" s="350">
        <f t="shared" si="117"/>
        <v>0</v>
      </c>
      <c r="P476" s="350">
        <f>P460+P463+P467+P475</f>
        <v>117927189.5065</v>
      </c>
      <c r="Q476" s="174" t="s">
        <v>118</v>
      </c>
      <c r="R476" s="174" t="s">
        <v>118</v>
      </c>
      <c r="S476" s="29">
        <f>L476-'раздел 2'!C473</f>
        <v>0</v>
      </c>
      <c r="T476" s="106">
        <f t="shared" si="111"/>
        <v>0</v>
      </c>
    </row>
    <row r="477" spans="1:20" s="19" customFormat="1" ht="15" customHeight="1">
      <c r="A477" s="443" t="s">
        <v>47</v>
      </c>
      <c r="B477" s="443"/>
      <c r="C477" s="443"/>
      <c r="D477" s="443"/>
      <c r="E477" s="443"/>
      <c r="F477" s="443"/>
      <c r="G477" s="443"/>
      <c r="H477" s="443"/>
      <c r="I477" s="443"/>
      <c r="J477" s="443"/>
      <c r="K477" s="443"/>
      <c r="L477" s="443"/>
      <c r="M477" s="443"/>
      <c r="N477" s="443"/>
      <c r="O477" s="443"/>
      <c r="P477" s="443"/>
      <c r="Q477" s="443"/>
      <c r="R477" s="443"/>
      <c r="S477" s="29">
        <f>L477-'раздел 2'!C474</f>
        <v>0</v>
      </c>
      <c r="T477" s="106">
        <f t="shared" si="111"/>
        <v>0</v>
      </c>
    </row>
    <row r="478" spans="1:20" ht="15" customHeight="1">
      <c r="A478" s="428" t="s">
        <v>376</v>
      </c>
      <c r="B478" s="428"/>
      <c r="C478" s="251"/>
      <c r="D478" s="322"/>
      <c r="E478" s="322"/>
      <c r="F478" s="229"/>
      <c r="G478" s="229"/>
      <c r="H478" s="322"/>
      <c r="I478" s="322"/>
      <c r="J478" s="322"/>
      <c r="K478" s="251"/>
      <c r="L478" s="268"/>
      <c r="M478" s="322"/>
      <c r="N478" s="322"/>
      <c r="O478" s="322"/>
      <c r="P478" s="322"/>
      <c r="Q478" s="322"/>
      <c r="R478" s="322"/>
      <c r="S478" s="29">
        <f>L478-'раздел 2'!C475</f>
        <v>0</v>
      </c>
      <c r="T478" s="106">
        <f t="shared" si="111"/>
        <v>0</v>
      </c>
    </row>
    <row r="479" spans="1:20" ht="15" customHeight="1">
      <c r="A479" s="276">
        <f>A474+1</f>
        <v>303</v>
      </c>
      <c r="B479" s="275" t="s">
        <v>377</v>
      </c>
      <c r="C479" s="251">
        <v>1969</v>
      </c>
      <c r="D479" s="322"/>
      <c r="E479" s="322" t="s">
        <v>117</v>
      </c>
      <c r="F479" s="229">
        <v>2</v>
      </c>
      <c r="G479" s="229">
        <v>2</v>
      </c>
      <c r="H479" s="268">
        <v>512.2</v>
      </c>
      <c r="I479" s="268">
        <v>512.2</v>
      </c>
      <c r="J479" s="268">
        <v>447.1</v>
      </c>
      <c r="K479" s="240">
        <v>24</v>
      </c>
      <c r="L479" s="268">
        <f>'раздел 2'!C476</f>
        <v>4323488.94</v>
      </c>
      <c r="M479" s="268">
        <v>0</v>
      </c>
      <c r="N479" s="268">
        <v>0</v>
      </c>
      <c r="O479" s="268">
        <v>0</v>
      </c>
      <c r="P479" s="347">
        <f>L479</f>
        <v>4323488.94</v>
      </c>
      <c r="Q479" s="32">
        <v>43830</v>
      </c>
      <c r="R479" s="322" t="s">
        <v>121</v>
      </c>
      <c r="S479" s="29">
        <f>L479-'раздел 2'!C476</f>
        <v>0</v>
      </c>
      <c r="T479" s="106">
        <f t="shared" si="111"/>
        <v>0</v>
      </c>
    </row>
    <row r="480" spans="1:20" ht="15" customHeight="1">
      <c r="A480" s="152">
        <f>A479+1</f>
        <v>304</v>
      </c>
      <c r="B480" s="275" t="s">
        <v>379</v>
      </c>
      <c r="C480" s="251">
        <v>1974</v>
      </c>
      <c r="D480" s="322"/>
      <c r="E480" s="322" t="s">
        <v>119</v>
      </c>
      <c r="F480" s="229">
        <v>5</v>
      </c>
      <c r="G480" s="229">
        <v>4</v>
      </c>
      <c r="H480" s="268">
        <v>2968.56</v>
      </c>
      <c r="I480" s="268">
        <v>2968.56</v>
      </c>
      <c r="J480" s="268">
        <v>2744.56</v>
      </c>
      <c r="K480" s="240">
        <v>130</v>
      </c>
      <c r="L480" s="268">
        <f>'раздел 2'!C477</f>
        <v>3706179.47</v>
      </c>
      <c r="M480" s="268">
        <v>0</v>
      </c>
      <c r="N480" s="268">
        <v>0</v>
      </c>
      <c r="O480" s="268">
        <v>0</v>
      </c>
      <c r="P480" s="347">
        <f>L480</f>
        <v>3706179.47</v>
      </c>
      <c r="Q480" s="32">
        <v>43830</v>
      </c>
      <c r="R480" s="322" t="s">
        <v>121</v>
      </c>
      <c r="S480" s="29">
        <f>L480-'раздел 2'!C477</f>
        <v>0</v>
      </c>
      <c r="T480" s="106">
        <f t="shared" si="111"/>
        <v>0</v>
      </c>
    </row>
    <row r="481" spans="1:20" ht="15" customHeight="1">
      <c r="A481" s="426" t="s">
        <v>15</v>
      </c>
      <c r="B481" s="427"/>
      <c r="C481" s="251" t="s">
        <v>118</v>
      </c>
      <c r="D481" s="322" t="s">
        <v>118</v>
      </c>
      <c r="E481" s="322" t="s">
        <v>118</v>
      </c>
      <c r="F481" s="229" t="s">
        <v>118</v>
      </c>
      <c r="G481" s="229" t="s">
        <v>118</v>
      </c>
      <c r="H481" s="268">
        <f>SUM(H479:H480)</f>
        <v>3480.76</v>
      </c>
      <c r="I481" s="268">
        <f aca="true" t="shared" si="118" ref="I481:P481">SUM(I479:I480)</f>
        <v>3480.76</v>
      </c>
      <c r="J481" s="268">
        <f t="shared" si="118"/>
        <v>3191.66</v>
      </c>
      <c r="K481" s="240">
        <f t="shared" si="118"/>
        <v>154</v>
      </c>
      <c r="L481" s="268">
        <f t="shared" si="118"/>
        <v>8029668.41</v>
      </c>
      <c r="M481" s="268">
        <f t="shared" si="118"/>
        <v>0</v>
      </c>
      <c r="N481" s="268">
        <f t="shared" si="118"/>
        <v>0</v>
      </c>
      <c r="O481" s="268">
        <f t="shared" si="118"/>
        <v>0</v>
      </c>
      <c r="P481" s="268">
        <f t="shared" si="118"/>
        <v>8029668.41</v>
      </c>
      <c r="Q481" s="322" t="s">
        <v>118</v>
      </c>
      <c r="R481" s="322" t="s">
        <v>118</v>
      </c>
      <c r="S481" s="29">
        <f>L481-'раздел 2'!C478</f>
        <v>0</v>
      </c>
      <c r="T481" s="106">
        <f t="shared" si="111"/>
        <v>0</v>
      </c>
    </row>
    <row r="482" spans="1:20" ht="15" customHeight="1">
      <c r="A482" s="429" t="s">
        <v>48</v>
      </c>
      <c r="B482" s="430"/>
      <c r="C482" s="251"/>
      <c r="D482" s="322"/>
      <c r="E482" s="322"/>
      <c r="F482" s="229"/>
      <c r="G482" s="229"/>
      <c r="H482" s="268"/>
      <c r="I482" s="268"/>
      <c r="J482" s="268"/>
      <c r="K482" s="240"/>
      <c r="L482" s="268"/>
      <c r="M482" s="268"/>
      <c r="N482" s="268"/>
      <c r="O482" s="268"/>
      <c r="P482" s="268"/>
      <c r="Q482" s="322"/>
      <c r="R482" s="322"/>
      <c r="S482" s="29">
        <f>L482-'раздел 2'!C479</f>
        <v>0</v>
      </c>
      <c r="T482" s="106">
        <f t="shared" si="111"/>
        <v>0</v>
      </c>
    </row>
    <row r="483" spans="1:20" ht="15" customHeight="1">
      <c r="A483" s="276">
        <f>A480+1</f>
        <v>305</v>
      </c>
      <c r="B483" s="144" t="s">
        <v>381</v>
      </c>
      <c r="C483" s="251">
        <v>1975</v>
      </c>
      <c r="D483" s="322"/>
      <c r="E483" s="322" t="s">
        <v>394</v>
      </c>
      <c r="F483" s="229">
        <v>2</v>
      </c>
      <c r="G483" s="229">
        <v>2</v>
      </c>
      <c r="H483" s="268">
        <v>525.01</v>
      </c>
      <c r="I483" s="268">
        <v>525.01</v>
      </c>
      <c r="J483" s="268">
        <v>242.64</v>
      </c>
      <c r="K483" s="240">
        <v>24</v>
      </c>
      <c r="L483" s="268">
        <f>'раздел 2'!C480</f>
        <v>1637601.42</v>
      </c>
      <c r="M483" s="268">
        <v>0</v>
      </c>
      <c r="N483" s="268">
        <v>0</v>
      </c>
      <c r="O483" s="268">
        <v>0</v>
      </c>
      <c r="P483" s="347">
        <f>L483</f>
        <v>1637601.42</v>
      </c>
      <c r="Q483" s="32">
        <v>43830</v>
      </c>
      <c r="R483" s="322" t="s">
        <v>121</v>
      </c>
      <c r="S483" s="29">
        <f>L483-'раздел 2'!C480</f>
        <v>0</v>
      </c>
      <c r="T483" s="106">
        <f t="shared" si="111"/>
        <v>0</v>
      </c>
    </row>
    <row r="484" spans="1:20" ht="15" customHeight="1">
      <c r="A484" s="240">
        <f>A483+1</f>
        <v>306</v>
      </c>
      <c r="B484" s="144" t="s">
        <v>383</v>
      </c>
      <c r="C484" s="251">
        <v>1983</v>
      </c>
      <c r="D484" s="322"/>
      <c r="E484" s="322" t="s">
        <v>394</v>
      </c>
      <c r="F484" s="229">
        <v>4</v>
      </c>
      <c r="G484" s="229">
        <v>4</v>
      </c>
      <c r="H484" s="268">
        <v>2638</v>
      </c>
      <c r="I484" s="268">
        <v>2595.7</v>
      </c>
      <c r="J484" s="268">
        <v>1779</v>
      </c>
      <c r="K484" s="240">
        <v>111</v>
      </c>
      <c r="L484" s="268">
        <f>'раздел 2'!C481</f>
        <v>2164214.63</v>
      </c>
      <c r="M484" s="268">
        <v>0</v>
      </c>
      <c r="N484" s="268">
        <v>0</v>
      </c>
      <c r="O484" s="268">
        <v>0</v>
      </c>
      <c r="P484" s="347">
        <f>L484</f>
        <v>2164214.63</v>
      </c>
      <c r="Q484" s="32">
        <v>43830</v>
      </c>
      <c r="R484" s="322" t="s">
        <v>121</v>
      </c>
      <c r="S484" s="29">
        <f>L484-'раздел 2'!C481</f>
        <v>0</v>
      </c>
      <c r="T484" s="106">
        <f t="shared" si="111"/>
        <v>0</v>
      </c>
    </row>
    <row r="485" spans="1:20" ht="15" customHeight="1">
      <c r="A485" s="240">
        <f>A484+1</f>
        <v>307</v>
      </c>
      <c r="B485" s="144" t="s">
        <v>384</v>
      </c>
      <c r="C485" s="251">
        <v>1973</v>
      </c>
      <c r="D485" s="322"/>
      <c r="E485" s="322" t="s">
        <v>117</v>
      </c>
      <c r="F485" s="229">
        <v>2</v>
      </c>
      <c r="G485" s="229">
        <v>2</v>
      </c>
      <c r="H485" s="268">
        <v>778.6</v>
      </c>
      <c r="I485" s="268">
        <v>721</v>
      </c>
      <c r="J485" s="268">
        <v>523.8</v>
      </c>
      <c r="K485" s="240">
        <v>29</v>
      </c>
      <c r="L485" s="268">
        <f>'раздел 2'!C482</f>
        <v>1906394.81</v>
      </c>
      <c r="M485" s="268">
        <v>0</v>
      </c>
      <c r="N485" s="268">
        <v>0</v>
      </c>
      <c r="O485" s="268">
        <v>0</v>
      </c>
      <c r="P485" s="347">
        <f>L485</f>
        <v>1906394.81</v>
      </c>
      <c r="Q485" s="32">
        <v>43830</v>
      </c>
      <c r="R485" s="322" t="s">
        <v>121</v>
      </c>
      <c r="S485" s="29">
        <f>L485-'раздел 2'!C482</f>
        <v>0</v>
      </c>
      <c r="T485" s="106">
        <f t="shared" si="111"/>
        <v>0</v>
      </c>
    </row>
    <row r="486" spans="1:20" ht="15" customHeight="1">
      <c r="A486" s="435" t="s">
        <v>15</v>
      </c>
      <c r="B486" s="427"/>
      <c r="C486" s="251" t="s">
        <v>118</v>
      </c>
      <c r="D486" s="322" t="s">
        <v>118</v>
      </c>
      <c r="E486" s="322" t="s">
        <v>118</v>
      </c>
      <c r="F486" s="229" t="s">
        <v>118</v>
      </c>
      <c r="G486" s="229" t="s">
        <v>118</v>
      </c>
      <c r="H486" s="268">
        <f>SUM(H483:H485)</f>
        <v>3941.61</v>
      </c>
      <c r="I486" s="268">
        <f aca="true" t="shared" si="119" ref="I486:P486">SUM(I483:I485)</f>
        <v>3841.71</v>
      </c>
      <c r="J486" s="268">
        <f t="shared" si="119"/>
        <v>2545.4399999999996</v>
      </c>
      <c r="K486" s="240">
        <f t="shared" si="119"/>
        <v>164</v>
      </c>
      <c r="L486" s="268">
        <f t="shared" si="119"/>
        <v>5708210.859999999</v>
      </c>
      <c r="M486" s="268">
        <f t="shared" si="119"/>
        <v>0</v>
      </c>
      <c r="N486" s="268">
        <f t="shared" si="119"/>
        <v>0</v>
      </c>
      <c r="O486" s="268">
        <f t="shared" si="119"/>
        <v>0</v>
      </c>
      <c r="P486" s="268">
        <f t="shared" si="119"/>
        <v>5708210.859999999</v>
      </c>
      <c r="Q486" s="322" t="s">
        <v>118</v>
      </c>
      <c r="R486" s="322" t="s">
        <v>118</v>
      </c>
      <c r="S486" s="29">
        <f>L486-'раздел 2'!C483</f>
        <v>0</v>
      </c>
      <c r="T486" s="106">
        <f t="shared" si="111"/>
        <v>0</v>
      </c>
    </row>
    <row r="487" spans="1:20" ht="15" customHeight="1">
      <c r="A487" s="424" t="s">
        <v>680</v>
      </c>
      <c r="B487" s="425"/>
      <c r="C487" s="251"/>
      <c r="D487" s="322"/>
      <c r="E487" s="322"/>
      <c r="F487" s="229"/>
      <c r="G487" s="229"/>
      <c r="H487" s="268"/>
      <c r="I487" s="268"/>
      <c r="J487" s="268"/>
      <c r="K487" s="240"/>
      <c r="L487" s="268"/>
      <c r="M487" s="268"/>
      <c r="N487" s="268"/>
      <c r="O487" s="268"/>
      <c r="P487" s="268"/>
      <c r="Q487" s="322"/>
      <c r="R487" s="322"/>
      <c r="S487" s="29">
        <f>L487-'раздел 2'!C484</f>
        <v>0</v>
      </c>
      <c r="T487" s="106">
        <f t="shared" si="111"/>
        <v>0</v>
      </c>
    </row>
    <row r="488" spans="1:20" ht="15" customHeight="1">
      <c r="A488" s="240">
        <f>A485+1</f>
        <v>308</v>
      </c>
      <c r="B488" s="269" t="s">
        <v>681</v>
      </c>
      <c r="C488" s="264">
        <v>1962</v>
      </c>
      <c r="D488" s="322"/>
      <c r="E488" s="326" t="s">
        <v>117</v>
      </c>
      <c r="F488" s="251">
        <v>2</v>
      </c>
      <c r="G488" s="251">
        <v>2</v>
      </c>
      <c r="H488" s="268">
        <v>449</v>
      </c>
      <c r="I488" s="268">
        <v>338</v>
      </c>
      <c r="J488" s="268">
        <v>111.1</v>
      </c>
      <c r="K488" s="240">
        <v>24</v>
      </c>
      <c r="L488" s="268">
        <f>'раздел 2'!C485</f>
        <v>452648.86</v>
      </c>
      <c r="M488" s="268">
        <v>0</v>
      </c>
      <c r="N488" s="268">
        <v>0</v>
      </c>
      <c r="O488" s="268">
        <v>0</v>
      </c>
      <c r="P488" s="347">
        <f>L488</f>
        <v>452648.86</v>
      </c>
      <c r="Q488" s="32">
        <v>43830</v>
      </c>
      <c r="R488" s="322" t="s">
        <v>121</v>
      </c>
      <c r="S488" s="29">
        <f>L488-'раздел 2'!C485</f>
        <v>0</v>
      </c>
      <c r="T488" s="106">
        <f t="shared" si="111"/>
        <v>0</v>
      </c>
    </row>
    <row r="489" spans="1:20" ht="15" customHeight="1">
      <c r="A489" s="53">
        <f>A488+1</f>
        <v>309</v>
      </c>
      <c r="B489" s="269" t="s">
        <v>682</v>
      </c>
      <c r="C489" s="264">
        <v>1964</v>
      </c>
      <c r="D489" s="322"/>
      <c r="E489" s="326" t="s">
        <v>117</v>
      </c>
      <c r="F489" s="251">
        <v>2</v>
      </c>
      <c r="G489" s="251">
        <v>2</v>
      </c>
      <c r="H489" s="268">
        <v>611.2</v>
      </c>
      <c r="I489" s="268">
        <v>395</v>
      </c>
      <c r="J489" s="268">
        <v>354.7</v>
      </c>
      <c r="K489" s="240">
        <v>29</v>
      </c>
      <c r="L489" s="268">
        <f>'раздел 2'!C486</f>
        <v>527372.255</v>
      </c>
      <c r="M489" s="268">
        <v>0</v>
      </c>
      <c r="N489" s="268">
        <v>0</v>
      </c>
      <c r="O489" s="268">
        <v>0</v>
      </c>
      <c r="P489" s="347">
        <f>L489</f>
        <v>527372.255</v>
      </c>
      <c r="Q489" s="32">
        <v>43830</v>
      </c>
      <c r="R489" s="322" t="s">
        <v>121</v>
      </c>
      <c r="S489" s="29">
        <f>L489-'раздел 2'!C486</f>
        <v>0</v>
      </c>
      <c r="T489" s="106">
        <f t="shared" si="111"/>
        <v>0</v>
      </c>
    </row>
    <row r="490" spans="1:20" ht="15" customHeight="1">
      <c r="A490" s="447" t="s">
        <v>15</v>
      </c>
      <c r="B490" s="448"/>
      <c r="C490" s="251" t="s">
        <v>118</v>
      </c>
      <c r="D490" s="322" t="s">
        <v>118</v>
      </c>
      <c r="E490" s="322" t="s">
        <v>118</v>
      </c>
      <c r="F490" s="229" t="s">
        <v>118</v>
      </c>
      <c r="G490" s="229" t="s">
        <v>118</v>
      </c>
      <c r="H490" s="268">
        <f>SUM(H488:H489)</f>
        <v>1060.2</v>
      </c>
      <c r="I490" s="268">
        <f aca="true" t="shared" si="120" ref="I490:P490">SUM(I488:I489)</f>
        <v>733</v>
      </c>
      <c r="J490" s="268">
        <f t="shared" si="120"/>
        <v>465.79999999999995</v>
      </c>
      <c r="K490" s="240">
        <f t="shared" si="120"/>
        <v>53</v>
      </c>
      <c r="L490" s="268">
        <f t="shared" si="120"/>
        <v>980021.115</v>
      </c>
      <c r="M490" s="268">
        <f t="shared" si="120"/>
        <v>0</v>
      </c>
      <c r="N490" s="268">
        <f t="shared" si="120"/>
        <v>0</v>
      </c>
      <c r="O490" s="268">
        <f t="shared" si="120"/>
        <v>0</v>
      </c>
      <c r="P490" s="268">
        <f t="shared" si="120"/>
        <v>980021.115</v>
      </c>
      <c r="Q490" s="322" t="s">
        <v>118</v>
      </c>
      <c r="R490" s="322" t="s">
        <v>118</v>
      </c>
      <c r="S490" s="29">
        <f>L490-'раздел 2'!C487</f>
        <v>0</v>
      </c>
      <c r="T490" s="106">
        <f t="shared" si="111"/>
        <v>0</v>
      </c>
    </row>
    <row r="491" spans="1:20" ht="15" customHeight="1">
      <c r="A491" s="449" t="s">
        <v>49</v>
      </c>
      <c r="B491" s="450"/>
      <c r="C491" s="251"/>
      <c r="D491" s="322"/>
      <c r="E491" s="322"/>
      <c r="F491" s="229"/>
      <c r="G491" s="229"/>
      <c r="H491" s="268"/>
      <c r="I491" s="268"/>
      <c r="J491" s="268"/>
      <c r="K491" s="240"/>
      <c r="L491" s="268"/>
      <c r="M491" s="268"/>
      <c r="N491" s="268"/>
      <c r="O491" s="268"/>
      <c r="P491" s="268"/>
      <c r="Q491" s="322"/>
      <c r="R491" s="322"/>
      <c r="S491" s="29">
        <f>L491-'раздел 2'!C488</f>
        <v>0</v>
      </c>
      <c r="T491" s="106">
        <f t="shared" si="111"/>
        <v>0</v>
      </c>
    </row>
    <row r="492" spans="1:20" ht="15" customHeight="1">
      <c r="A492" s="276">
        <f>A489+1</f>
        <v>310</v>
      </c>
      <c r="B492" s="65" t="s">
        <v>264</v>
      </c>
      <c r="C492" s="251">
        <v>1966</v>
      </c>
      <c r="D492" s="322"/>
      <c r="E492" s="322" t="s">
        <v>117</v>
      </c>
      <c r="F492" s="229">
        <v>3</v>
      </c>
      <c r="G492" s="229">
        <v>3</v>
      </c>
      <c r="H492" s="268">
        <v>1460.9</v>
      </c>
      <c r="I492" s="268">
        <v>1026.7</v>
      </c>
      <c r="J492" s="268">
        <v>434.2</v>
      </c>
      <c r="K492" s="240">
        <v>52</v>
      </c>
      <c r="L492" s="268">
        <f>'раздел 2'!C489</f>
        <v>3437719.72</v>
      </c>
      <c r="M492" s="268">
        <v>0</v>
      </c>
      <c r="N492" s="268">
        <v>0</v>
      </c>
      <c r="O492" s="268">
        <v>0</v>
      </c>
      <c r="P492" s="347">
        <f>L492</f>
        <v>3437719.72</v>
      </c>
      <c r="Q492" s="32">
        <v>43830</v>
      </c>
      <c r="R492" s="322" t="s">
        <v>121</v>
      </c>
      <c r="S492" s="29">
        <f>L492-'раздел 2'!C489</f>
        <v>0</v>
      </c>
      <c r="T492" s="106">
        <f t="shared" si="111"/>
        <v>0</v>
      </c>
    </row>
    <row r="493" spans="1:20" ht="15" customHeight="1">
      <c r="A493" s="152">
        <f>A492+1</f>
        <v>311</v>
      </c>
      <c r="B493" s="65" t="s">
        <v>265</v>
      </c>
      <c r="C493" s="251">
        <v>1966</v>
      </c>
      <c r="D493" s="322"/>
      <c r="E493" s="322" t="s">
        <v>117</v>
      </c>
      <c r="F493" s="229">
        <v>3</v>
      </c>
      <c r="G493" s="229">
        <v>3</v>
      </c>
      <c r="H493" s="268">
        <v>1486.4</v>
      </c>
      <c r="I493" s="268">
        <v>1007.7</v>
      </c>
      <c r="J493" s="268">
        <v>478.7</v>
      </c>
      <c r="K493" s="240">
        <v>51</v>
      </c>
      <c r="L493" s="268">
        <f>'раздел 2'!C490</f>
        <v>3446718.99</v>
      </c>
      <c r="M493" s="268">
        <v>0</v>
      </c>
      <c r="N493" s="268">
        <v>0</v>
      </c>
      <c r="O493" s="268">
        <v>0</v>
      </c>
      <c r="P493" s="347">
        <f>L493</f>
        <v>3446718.99</v>
      </c>
      <c r="Q493" s="32">
        <v>43830</v>
      </c>
      <c r="R493" s="322" t="s">
        <v>121</v>
      </c>
      <c r="S493" s="29">
        <f>L493-'раздел 2'!C490</f>
        <v>0</v>
      </c>
      <c r="T493" s="106">
        <f t="shared" si="111"/>
        <v>0</v>
      </c>
    </row>
    <row r="494" spans="1:20" ht="15" customHeight="1">
      <c r="A494" s="453" t="s">
        <v>15</v>
      </c>
      <c r="B494" s="454"/>
      <c r="C494" s="251" t="s">
        <v>118</v>
      </c>
      <c r="D494" s="322" t="s">
        <v>118</v>
      </c>
      <c r="E494" s="322" t="s">
        <v>118</v>
      </c>
      <c r="F494" s="229" t="s">
        <v>118</v>
      </c>
      <c r="G494" s="229" t="s">
        <v>118</v>
      </c>
      <c r="H494" s="268">
        <f>SUM(H492:H493)</f>
        <v>2947.3</v>
      </c>
      <c r="I494" s="268">
        <f aca="true" t="shared" si="121" ref="I494:P494">SUM(I492:I493)</f>
        <v>2034.4</v>
      </c>
      <c r="J494" s="268">
        <f t="shared" si="121"/>
        <v>912.9</v>
      </c>
      <c r="K494" s="240">
        <f t="shared" si="121"/>
        <v>103</v>
      </c>
      <c r="L494" s="268">
        <f t="shared" si="121"/>
        <v>6884438.710000001</v>
      </c>
      <c r="M494" s="268">
        <f t="shared" si="121"/>
        <v>0</v>
      </c>
      <c r="N494" s="268">
        <f t="shared" si="121"/>
        <v>0</v>
      </c>
      <c r="O494" s="268">
        <f t="shared" si="121"/>
        <v>0</v>
      </c>
      <c r="P494" s="268">
        <f t="shared" si="121"/>
        <v>6884438.710000001</v>
      </c>
      <c r="Q494" s="322" t="s">
        <v>118</v>
      </c>
      <c r="R494" s="322" t="s">
        <v>118</v>
      </c>
      <c r="S494" s="29">
        <f>L494-'раздел 2'!C491</f>
        <v>0</v>
      </c>
      <c r="T494" s="106">
        <f t="shared" si="111"/>
        <v>0</v>
      </c>
    </row>
    <row r="495" spans="1:20" s="110" customFormat="1" ht="15" customHeight="1">
      <c r="A495" s="455" t="s">
        <v>50</v>
      </c>
      <c r="B495" s="456"/>
      <c r="C495" s="78" t="s">
        <v>118</v>
      </c>
      <c r="D495" s="174" t="s">
        <v>118</v>
      </c>
      <c r="E495" s="174" t="s">
        <v>118</v>
      </c>
      <c r="F495" s="91" t="s">
        <v>118</v>
      </c>
      <c r="G495" s="91" t="s">
        <v>118</v>
      </c>
      <c r="H495" s="350">
        <f>H481+H486+H490+H494</f>
        <v>11429.870000000003</v>
      </c>
      <c r="I495" s="350">
        <f aca="true" t="shared" si="122" ref="I495:P495">I481+I486+I490+I494</f>
        <v>10089.87</v>
      </c>
      <c r="J495" s="350">
        <f t="shared" si="122"/>
        <v>7115.799999999999</v>
      </c>
      <c r="K495" s="352">
        <f t="shared" si="122"/>
        <v>474</v>
      </c>
      <c r="L495" s="350">
        <f t="shared" si="122"/>
        <v>21602339.095</v>
      </c>
      <c r="M495" s="350">
        <f t="shared" si="122"/>
        <v>0</v>
      </c>
      <c r="N495" s="350">
        <f t="shared" si="122"/>
        <v>0</v>
      </c>
      <c r="O495" s="350">
        <f t="shared" si="122"/>
        <v>0</v>
      </c>
      <c r="P495" s="350">
        <f t="shared" si="122"/>
        <v>21602339.095</v>
      </c>
      <c r="Q495" s="174" t="s">
        <v>118</v>
      </c>
      <c r="R495" s="174" t="s">
        <v>118</v>
      </c>
      <c r="S495" s="29">
        <f>L495-'раздел 2'!C492</f>
        <v>0</v>
      </c>
      <c r="T495" s="106">
        <f t="shared" si="111"/>
        <v>0</v>
      </c>
    </row>
    <row r="496" spans="1:20" ht="15" customHeight="1">
      <c r="A496" s="460" t="s">
        <v>51</v>
      </c>
      <c r="B496" s="461"/>
      <c r="C496" s="461"/>
      <c r="D496" s="461"/>
      <c r="E496" s="461"/>
      <c r="F496" s="461"/>
      <c r="G496" s="461"/>
      <c r="H496" s="461"/>
      <c r="I496" s="461"/>
      <c r="J496" s="461"/>
      <c r="K496" s="461"/>
      <c r="L496" s="461"/>
      <c r="M496" s="461"/>
      <c r="N496" s="461"/>
      <c r="O496" s="461"/>
      <c r="P496" s="461"/>
      <c r="Q496" s="461"/>
      <c r="R496" s="462"/>
      <c r="S496" s="29">
        <f>L496-'раздел 2'!C493</f>
        <v>0</v>
      </c>
      <c r="T496" s="106">
        <f t="shared" si="111"/>
        <v>0</v>
      </c>
    </row>
    <row r="497" spans="1:20" ht="15" customHeight="1">
      <c r="A497" s="451" t="s">
        <v>52</v>
      </c>
      <c r="B497" s="452"/>
      <c r="C497" s="251"/>
      <c r="D497" s="322"/>
      <c r="E497" s="322"/>
      <c r="F497" s="229"/>
      <c r="G497" s="229"/>
      <c r="H497" s="322"/>
      <c r="I497" s="322"/>
      <c r="J497" s="322"/>
      <c r="K497" s="251"/>
      <c r="L497" s="268"/>
      <c r="M497" s="322"/>
      <c r="N497" s="322"/>
      <c r="O497" s="322"/>
      <c r="P497" s="322"/>
      <c r="Q497" s="322"/>
      <c r="R497" s="322"/>
      <c r="S497" s="29">
        <f>L497-'раздел 2'!C494</f>
        <v>0</v>
      </c>
      <c r="T497" s="106">
        <f t="shared" si="111"/>
        <v>0</v>
      </c>
    </row>
    <row r="498" spans="1:20" ht="15" customHeight="1">
      <c r="A498" s="152">
        <f>A493+1</f>
        <v>312</v>
      </c>
      <c r="B498" s="140" t="s">
        <v>231</v>
      </c>
      <c r="C498" s="251">
        <v>1961</v>
      </c>
      <c r="D498" s="322"/>
      <c r="E498" s="322" t="s">
        <v>167</v>
      </c>
      <c r="F498" s="229">
        <v>3</v>
      </c>
      <c r="G498" s="229">
        <v>2</v>
      </c>
      <c r="H498" s="268">
        <v>973.1</v>
      </c>
      <c r="I498" s="268">
        <v>973.1</v>
      </c>
      <c r="J498" s="268">
        <v>667.3</v>
      </c>
      <c r="K498" s="240">
        <v>43</v>
      </c>
      <c r="L498" s="268">
        <f>'раздел 2'!C495</f>
        <v>2497851.3</v>
      </c>
      <c r="M498" s="268">
        <v>0</v>
      </c>
      <c r="N498" s="268">
        <v>0</v>
      </c>
      <c r="O498" s="268">
        <v>0</v>
      </c>
      <c r="P498" s="347">
        <f aca="true" t="shared" si="123" ref="P498:P511">L498</f>
        <v>2497851.3</v>
      </c>
      <c r="Q498" s="32">
        <v>43830</v>
      </c>
      <c r="R498" s="322" t="s">
        <v>121</v>
      </c>
      <c r="S498" s="29">
        <f>L498-'раздел 2'!C495</f>
        <v>0</v>
      </c>
      <c r="T498" s="106">
        <f t="shared" si="111"/>
        <v>0</v>
      </c>
    </row>
    <row r="499" spans="1:20" ht="15" customHeight="1">
      <c r="A499" s="152">
        <f>A498+1</f>
        <v>313</v>
      </c>
      <c r="B499" s="140" t="s">
        <v>683</v>
      </c>
      <c r="C499" s="264">
        <v>1948</v>
      </c>
      <c r="D499" s="322"/>
      <c r="E499" s="326" t="s">
        <v>117</v>
      </c>
      <c r="F499" s="251">
        <v>2</v>
      </c>
      <c r="G499" s="251">
        <v>2</v>
      </c>
      <c r="H499" s="268">
        <v>981.3</v>
      </c>
      <c r="I499" s="268">
        <v>561.3</v>
      </c>
      <c r="J499" s="268">
        <v>561.3</v>
      </c>
      <c r="K499" s="240">
        <v>16</v>
      </c>
      <c r="L499" s="268">
        <f>'раздел 2'!C496</f>
        <v>5397680.29</v>
      </c>
      <c r="M499" s="268">
        <v>0</v>
      </c>
      <c r="N499" s="268">
        <v>0</v>
      </c>
      <c r="O499" s="268">
        <v>0</v>
      </c>
      <c r="P499" s="347">
        <f t="shared" si="123"/>
        <v>5397680.29</v>
      </c>
      <c r="Q499" s="32">
        <v>43830</v>
      </c>
      <c r="R499" s="322" t="s">
        <v>121</v>
      </c>
      <c r="S499" s="29">
        <f>L499-'раздел 2'!C496</f>
        <v>0</v>
      </c>
      <c r="T499" s="106">
        <f t="shared" si="111"/>
        <v>0</v>
      </c>
    </row>
    <row r="500" spans="1:20" ht="15" customHeight="1">
      <c r="A500" s="152">
        <f aca="true" t="shared" si="124" ref="A500:A511">A499+1</f>
        <v>314</v>
      </c>
      <c r="B500" s="255" t="s">
        <v>684</v>
      </c>
      <c r="C500" s="264">
        <v>1950</v>
      </c>
      <c r="D500" s="322"/>
      <c r="E500" s="326" t="s">
        <v>117</v>
      </c>
      <c r="F500" s="251">
        <v>2</v>
      </c>
      <c r="G500" s="251">
        <v>2</v>
      </c>
      <c r="H500" s="268">
        <v>518.49</v>
      </c>
      <c r="I500" s="268">
        <v>337.4</v>
      </c>
      <c r="J500" s="268">
        <v>337.4</v>
      </c>
      <c r="K500" s="240">
        <v>5</v>
      </c>
      <c r="L500" s="268">
        <f>'раздел 2'!C497</f>
        <v>285457.876</v>
      </c>
      <c r="M500" s="268">
        <v>0</v>
      </c>
      <c r="N500" s="268">
        <v>0</v>
      </c>
      <c r="O500" s="268">
        <v>0</v>
      </c>
      <c r="P500" s="347">
        <f t="shared" si="123"/>
        <v>285457.876</v>
      </c>
      <c r="Q500" s="32">
        <v>43830</v>
      </c>
      <c r="R500" s="322" t="s">
        <v>121</v>
      </c>
      <c r="S500" s="29">
        <f>L500-'раздел 2'!C497</f>
        <v>0</v>
      </c>
      <c r="T500" s="106">
        <f t="shared" si="111"/>
        <v>0</v>
      </c>
    </row>
    <row r="501" spans="1:20" ht="15" customHeight="1">
      <c r="A501" s="152">
        <f t="shared" si="124"/>
        <v>315</v>
      </c>
      <c r="B501" s="255" t="s">
        <v>685</v>
      </c>
      <c r="C501" s="225">
        <v>1951</v>
      </c>
      <c r="D501" s="99"/>
      <c r="E501" s="99" t="s">
        <v>167</v>
      </c>
      <c r="F501" s="137">
        <v>2</v>
      </c>
      <c r="G501" s="137">
        <v>2</v>
      </c>
      <c r="H501" s="375">
        <v>546</v>
      </c>
      <c r="I501" s="375">
        <v>351</v>
      </c>
      <c r="J501" s="375">
        <v>351</v>
      </c>
      <c r="K501" s="380">
        <v>12</v>
      </c>
      <c r="L501" s="268">
        <f>'раздел 2'!C498</f>
        <v>2203891.2</v>
      </c>
      <c r="M501" s="268">
        <v>0</v>
      </c>
      <c r="N501" s="268">
        <v>0</v>
      </c>
      <c r="O501" s="268">
        <v>0</v>
      </c>
      <c r="P501" s="347">
        <f t="shared" si="123"/>
        <v>2203891.2</v>
      </c>
      <c r="Q501" s="32">
        <v>43830</v>
      </c>
      <c r="R501" s="322" t="s">
        <v>121</v>
      </c>
      <c r="S501" s="29">
        <f>L501-'раздел 2'!C498</f>
        <v>0</v>
      </c>
      <c r="T501" s="106">
        <f t="shared" si="111"/>
        <v>0</v>
      </c>
    </row>
    <row r="502" spans="1:20" ht="15" customHeight="1">
      <c r="A502" s="152">
        <f t="shared" si="124"/>
        <v>316</v>
      </c>
      <c r="B502" s="255" t="s">
        <v>686</v>
      </c>
      <c r="C502" s="264">
        <v>1951</v>
      </c>
      <c r="D502" s="322"/>
      <c r="E502" s="326" t="s">
        <v>117</v>
      </c>
      <c r="F502" s="251">
        <v>2</v>
      </c>
      <c r="G502" s="251">
        <v>2</v>
      </c>
      <c r="H502" s="268">
        <v>540.94</v>
      </c>
      <c r="I502" s="268">
        <v>354.98</v>
      </c>
      <c r="J502" s="268">
        <v>354.98</v>
      </c>
      <c r="K502" s="240">
        <v>25</v>
      </c>
      <c r="L502" s="268">
        <f>'раздел 2'!C499</f>
        <v>885268.123</v>
      </c>
      <c r="M502" s="268">
        <v>0</v>
      </c>
      <c r="N502" s="268">
        <v>0</v>
      </c>
      <c r="O502" s="268">
        <v>0</v>
      </c>
      <c r="P502" s="347">
        <f t="shared" si="123"/>
        <v>885268.123</v>
      </c>
      <c r="Q502" s="32">
        <v>43830</v>
      </c>
      <c r="R502" s="322" t="s">
        <v>121</v>
      </c>
      <c r="S502" s="29">
        <f>L502-'раздел 2'!C499</f>
        <v>0</v>
      </c>
      <c r="T502" s="106">
        <f t="shared" si="111"/>
        <v>0</v>
      </c>
    </row>
    <row r="503" spans="1:20" ht="15" customHeight="1">
      <c r="A503" s="152">
        <f t="shared" si="124"/>
        <v>317</v>
      </c>
      <c r="B503" s="255" t="s">
        <v>687</v>
      </c>
      <c r="C503" s="264">
        <v>1950</v>
      </c>
      <c r="D503" s="322"/>
      <c r="E503" s="326" t="s">
        <v>117</v>
      </c>
      <c r="F503" s="251">
        <v>2</v>
      </c>
      <c r="G503" s="251">
        <v>2</v>
      </c>
      <c r="H503" s="268">
        <v>584.4</v>
      </c>
      <c r="I503" s="268">
        <v>381.68</v>
      </c>
      <c r="J503" s="268">
        <v>286.28</v>
      </c>
      <c r="K503" s="240">
        <v>17</v>
      </c>
      <c r="L503" s="268">
        <f>'раздел 2'!C500</f>
        <v>4244354.0475</v>
      </c>
      <c r="M503" s="268">
        <v>0</v>
      </c>
      <c r="N503" s="268">
        <v>0</v>
      </c>
      <c r="O503" s="268">
        <v>0</v>
      </c>
      <c r="P503" s="347">
        <f t="shared" si="123"/>
        <v>4244354.0475</v>
      </c>
      <c r="Q503" s="32">
        <v>43830</v>
      </c>
      <c r="R503" s="322" t="s">
        <v>121</v>
      </c>
      <c r="S503" s="29">
        <f>L503-'раздел 2'!C500</f>
        <v>0</v>
      </c>
      <c r="T503" s="106">
        <f t="shared" si="111"/>
        <v>0</v>
      </c>
    </row>
    <row r="504" spans="1:20" ht="15" customHeight="1">
      <c r="A504" s="152">
        <f t="shared" si="124"/>
        <v>318</v>
      </c>
      <c r="B504" s="255" t="s">
        <v>688</v>
      </c>
      <c r="C504" s="264">
        <v>1951</v>
      </c>
      <c r="D504" s="322"/>
      <c r="E504" s="326" t="s">
        <v>117</v>
      </c>
      <c r="F504" s="251">
        <v>2</v>
      </c>
      <c r="G504" s="251">
        <v>1</v>
      </c>
      <c r="H504" s="268">
        <v>284.88</v>
      </c>
      <c r="I504" s="268">
        <v>190.72</v>
      </c>
      <c r="J504" s="268">
        <v>190.72</v>
      </c>
      <c r="K504" s="240">
        <v>8</v>
      </c>
      <c r="L504" s="268">
        <f>'раздел 2'!C501</f>
        <v>238465.5</v>
      </c>
      <c r="M504" s="268">
        <v>0</v>
      </c>
      <c r="N504" s="268">
        <v>0</v>
      </c>
      <c r="O504" s="268">
        <v>0</v>
      </c>
      <c r="P504" s="347">
        <f t="shared" si="123"/>
        <v>238465.5</v>
      </c>
      <c r="Q504" s="32">
        <v>43830</v>
      </c>
      <c r="R504" s="322" t="s">
        <v>121</v>
      </c>
      <c r="S504" s="29">
        <f>L504-'раздел 2'!C501</f>
        <v>0</v>
      </c>
      <c r="T504" s="106">
        <f t="shared" si="111"/>
        <v>0</v>
      </c>
    </row>
    <row r="505" spans="1:20" ht="15" customHeight="1">
      <c r="A505" s="152">
        <f t="shared" si="124"/>
        <v>319</v>
      </c>
      <c r="B505" s="255" t="s">
        <v>689</v>
      </c>
      <c r="C505" s="264">
        <v>1950</v>
      </c>
      <c r="D505" s="322"/>
      <c r="E505" s="326" t="s">
        <v>117</v>
      </c>
      <c r="F505" s="251">
        <v>2</v>
      </c>
      <c r="G505" s="251">
        <v>2</v>
      </c>
      <c r="H505" s="268">
        <v>549.9</v>
      </c>
      <c r="I505" s="268">
        <v>356.4</v>
      </c>
      <c r="J505" s="268">
        <v>307.59999999999997</v>
      </c>
      <c r="K505" s="240">
        <v>15</v>
      </c>
      <c r="L505" s="268">
        <f>'раздел 2'!C502</f>
        <v>2678025</v>
      </c>
      <c r="M505" s="268">
        <v>0</v>
      </c>
      <c r="N505" s="268">
        <v>0</v>
      </c>
      <c r="O505" s="268">
        <v>0</v>
      </c>
      <c r="P505" s="347">
        <f t="shared" si="123"/>
        <v>2678025</v>
      </c>
      <c r="Q505" s="32">
        <v>43830</v>
      </c>
      <c r="R505" s="322" t="s">
        <v>121</v>
      </c>
      <c r="S505" s="29">
        <f>L505-'раздел 2'!C502</f>
        <v>0</v>
      </c>
      <c r="T505" s="106">
        <f t="shared" si="111"/>
        <v>0</v>
      </c>
    </row>
    <row r="506" spans="1:20" ht="15" customHeight="1">
      <c r="A506" s="152">
        <f t="shared" si="124"/>
        <v>320</v>
      </c>
      <c r="B506" s="255" t="s">
        <v>690</v>
      </c>
      <c r="C506" s="264">
        <v>1952</v>
      </c>
      <c r="D506" s="322"/>
      <c r="E506" s="326" t="s">
        <v>117</v>
      </c>
      <c r="F506" s="251">
        <v>2</v>
      </c>
      <c r="G506" s="251">
        <v>1</v>
      </c>
      <c r="H506" s="268">
        <v>284.8</v>
      </c>
      <c r="I506" s="268">
        <v>183.5</v>
      </c>
      <c r="J506" s="268">
        <v>41.30000000000001</v>
      </c>
      <c r="K506" s="240">
        <v>21</v>
      </c>
      <c r="L506" s="268">
        <f>'раздел 2'!C503</f>
        <v>1087889.25</v>
      </c>
      <c r="M506" s="268">
        <v>0</v>
      </c>
      <c r="N506" s="268">
        <v>0</v>
      </c>
      <c r="O506" s="268">
        <v>0</v>
      </c>
      <c r="P506" s="347">
        <f t="shared" si="123"/>
        <v>1087889.25</v>
      </c>
      <c r="Q506" s="32">
        <v>43830</v>
      </c>
      <c r="R506" s="322" t="s">
        <v>121</v>
      </c>
      <c r="S506" s="29">
        <f>L506-'раздел 2'!C503</f>
        <v>0</v>
      </c>
      <c r="T506" s="106">
        <f t="shared" si="111"/>
        <v>0</v>
      </c>
    </row>
    <row r="507" spans="1:20" ht="15" customHeight="1">
      <c r="A507" s="152">
        <f t="shared" si="124"/>
        <v>321</v>
      </c>
      <c r="B507" s="255" t="s">
        <v>691</v>
      </c>
      <c r="C507" s="264">
        <v>1952</v>
      </c>
      <c r="D507" s="322"/>
      <c r="E507" s="326" t="s">
        <v>117</v>
      </c>
      <c r="F507" s="251">
        <v>3</v>
      </c>
      <c r="G507" s="251">
        <v>4</v>
      </c>
      <c r="H507" s="268">
        <v>1741</v>
      </c>
      <c r="I507" s="268">
        <v>1143.9</v>
      </c>
      <c r="J507" s="268">
        <v>1143.9</v>
      </c>
      <c r="K507" s="240">
        <v>74</v>
      </c>
      <c r="L507" s="268">
        <f>'раздел 2'!C504</f>
        <v>6802745.558</v>
      </c>
      <c r="M507" s="268">
        <v>0</v>
      </c>
      <c r="N507" s="268">
        <v>0</v>
      </c>
      <c r="O507" s="268">
        <v>0</v>
      </c>
      <c r="P507" s="347">
        <f t="shared" si="123"/>
        <v>6802745.558</v>
      </c>
      <c r="Q507" s="32">
        <v>43830</v>
      </c>
      <c r="R507" s="322" t="s">
        <v>121</v>
      </c>
      <c r="S507" s="29">
        <f>L507-'раздел 2'!C504</f>
        <v>0</v>
      </c>
      <c r="T507" s="106">
        <f t="shared" si="111"/>
        <v>0</v>
      </c>
    </row>
    <row r="508" spans="1:20" ht="15" customHeight="1">
      <c r="A508" s="152">
        <f t="shared" si="124"/>
        <v>322</v>
      </c>
      <c r="B508" s="255" t="s">
        <v>692</v>
      </c>
      <c r="C508" s="264">
        <v>1946</v>
      </c>
      <c r="D508" s="322"/>
      <c r="E508" s="326" t="s">
        <v>117</v>
      </c>
      <c r="F508" s="251">
        <v>2</v>
      </c>
      <c r="G508" s="251">
        <v>4</v>
      </c>
      <c r="H508" s="268">
        <v>1127.2</v>
      </c>
      <c r="I508" s="268">
        <v>719.7</v>
      </c>
      <c r="J508" s="268">
        <v>719.7</v>
      </c>
      <c r="K508" s="240">
        <v>48</v>
      </c>
      <c r="L508" s="268">
        <f>'раздел 2'!C505</f>
        <v>3469733.4</v>
      </c>
      <c r="M508" s="268">
        <v>0</v>
      </c>
      <c r="N508" s="268">
        <v>0</v>
      </c>
      <c r="O508" s="268">
        <v>0</v>
      </c>
      <c r="P508" s="347">
        <f t="shared" si="123"/>
        <v>3469733.4</v>
      </c>
      <c r="Q508" s="32">
        <v>43830</v>
      </c>
      <c r="R508" s="322" t="s">
        <v>121</v>
      </c>
      <c r="S508" s="29">
        <f>L508-'раздел 2'!C505</f>
        <v>0</v>
      </c>
      <c r="T508" s="106">
        <f t="shared" si="111"/>
        <v>0</v>
      </c>
    </row>
    <row r="509" spans="1:20" ht="15" customHeight="1">
      <c r="A509" s="152">
        <f t="shared" si="124"/>
        <v>323</v>
      </c>
      <c r="B509" s="255" t="s">
        <v>693</v>
      </c>
      <c r="C509" s="251">
        <v>1988</v>
      </c>
      <c r="D509" s="322"/>
      <c r="E509" s="322" t="s">
        <v>167</v>
      </c>
      <c r="F509" s="229">
        <v>8</v>
      </c>
      <c r="G509" s="229">
        <v>2</v>
      </c>
      <c r="H509" s="268">
        <v>5594.7</v>
      </c>
      <c r="I509" s="268">
        <v>5594.7</v>
      </c>
      <c r="J509" s="268">
        <v>1806.9</v>
      </c>
      <c r="K509" s="240">
        <v>165</v>
      </c>
      <c r="L509" s="268">
        <f>'раздел 2'!C506</f>
        <v>4353131.34</v>
      </c>
      <c r="M509" s="268">
        <v>0</v>
      </c>
      <c r="N509" s="268">
        <v>0</v>
      </c>
      <c r="O509" s="268">
        <v>0</v>
      </c>
      <c r="P509" s="347">
        <f t="shared" si="123"/>
        <v>4353131.34</v>
      </c>
      <c r="Q509" s="32">
        <v>43830</v>
      </c>
      <c r="R509" s="322" t="s">
        <v>121</v>
      </c>
      <c r="S509" s="29">
        <f>L509-'раздел 2'!C506</f>
        <v>0</v>
      </c>
      <c r="T509" s="106">
        <f t="shared" si="111"/>
        <v>0</v>
      </c>
    </row>
    <row r="510" spans="1:20" ht="15" customHeight="1">
      <c r="A510" s="152">
        <f t="shared" si="124"/>
        <v>324</v>
      </c>
      <c r="B510" s="255" t="s">
        <v>694</v>
      </c>
      <c r="C510" s="264">
        <v>1951</v>
      </c>
      <c r="D510" s="322"/>
      <c r="E510" s="326" t="s">
        <v>117</v>
      </c>
      <c r="F510" s="251">
        <v>2</v>
      </c>
      <c r="G510" s="251">
        <v>2</v>
      </c>
      <c r="H510" s="268">
        <v>857</v>
      </c>
      <c r="I510" s="268">
        <v>540</v>
      </c>
      <c r="J510" s="268">
        <v>462.33</v>
      </c>
      <c r="K510" s="240">
        <v>36</v>
      </c>
      <c r="L510" s="268">
        <f>'раздел 2'!C507</f>
        <v>437245.26</v>
      </c>
      <c r="M510" s="268">
        <v>0</v>
      </c>
      <c r="N510" s="268">
        <v>0</v>
      </c>
      <c r="O510" s="268">
        <v>0</v>
      </c>
      <c r="P510" s="347">
        <f>L510</f>
        <v>437245.26</v>
      </c>
      <c r="Q510" s="32">
        <v>43830</v>
      </c>
      <c r="R510" s="322" t="s">
        <v>121</v>
      </c>
      <c r="S510" s="29">
        <f>L510-'раздел 2'!C507</f>
        <v>0</v>
      </c>
      <c r="T510" s="106">
        <f t="shared" si="111"/>
        <v>0</v>
      </c>
    </row>
    <row r="511" spans="1:20" ht="15" customHeight="1">
      <c r="A511" s="152">
        <f t="shared" si="124"/>
        <v>325</v>
      </c>
      <c r="B511" s="140" t="s">
        <v>232</v>
      </c>
      <c r="C511" s="264">
        <v>1951</v>
      </c>
      <c r="D511" s="322"/>
      <c r="E511" s="326" t="s">
        <v>117</v>
      </c>
      <c r="F511" s="251">
        <v>2</v>
      </c>
      <c r="G511" s="251">
        <v>2</v>
      </c>
      <c r="H511" s="268">
        <v>551.4</v>
      </c>
      <c r="I511" s="268">
        <v>354.7</v>
      </c>
      <c r="J511" s="268">
        <v>354.7</v>
      </c>
      <c r="K511" s="240">
        <v>13</v>
      </c>
      <c r="L511" s="268">
        <f>'раздел 2'!C508</f>
        <v>2372651.4</v>
      </c>
      <c r="M511" s="268">
        <v>0</v>
      </c>
      <c r="N511" s="268">
        <v>0</v>
      </c>
      <c r="O511" s="268">
        <v>0</v>
      </c>
      <c r="P511" s="347">
        <f t="shared" si="123"/>
        <v>2372651.4</v>
      </c>
      <c r="Q511" s="32">
        <v>43830</v>
      </c>
      <c r="R511" s="322" t="s">
        <v>121</v>
      </c>
      <c r="S511" s="29">
        <f>L511-'раздел 2'!C508</f>
        <v>0</v>
      </c>
      <c r="T511" s="106">
        <f t="shared" si="111"/>
        <v>0</v>
      </c>
    </row>
    <row r="512" spans="1:20" ht="15" customHeight="1">
      <c r="A512" s="453" t="s">
        <v>15</v>
      </c>
      <c r="B512" s="454"/>
      <c r="C512" s="251" t="s">
        <v>118</v>
      </c>
      <c r="D512" s="322" t="s">
        <v>118</v>
      </c>
      <c r="E512" s="322" t="s">
        <v>118</v>
      </c>
      <c r="F512" s="229" t="s">
        <v>118</v>
      </c>
      <c r="G512" s="229" t="s">
        <v>118</v>
      </c>
      <c r="H512" s="268">
        <f aca="true" t="shared" si="125" ref="H512:P512">SUM(H498:H511)</f>
        <v>15135.109999999999</v>
      </c>
      <c r="I512" s="268">
        <f t="shared" si="125"/>
        <v>12043.08</v>
      </c>
      <c r="J512" s="268">
        <f t="shared" si="125"/>
        <v>7585.410000000001</v>
      </c>
      <c r="K512" s="240">
        <f t="shared" si="125"/>
        <v>498</v>
      </c>
      <c r="L512" s="268">
        <f t="shared" si="125"/>
        <v>36954389.54449999</v>
      </c>
      <c r="M512" s="268">
        <f t="shared" si="125"/>
        <v>0</v>
      </c>
      <c r="N512" s="268">
        <f t="shared" si="125"/>
        <v>0</v>
      </c>
      <c r="O512" s="268">
        <f t="shared" si="125"/>
        <v>0</v>
      </c>
      <c r="P512" s="268">
        <f t="shared" si="125"/>
        <v>36954389.54449999</v>
      </c>
      <c r="Q512" s="322" t="s">
        <v>425</v>
      </c>
      <c r="R512" s="322" t="s">
        <v>425</v>
      </c>
      <c r="S512" s="29">
        <f>L512-'раздел 2'!C509</f>
        <v>0</v>
      </c>
      <c r="T512" s="106">
        <f t="shared" si="111"/>
        <v>0</v>
      </c>
    </row>
    <row r="513" spans="1:20" s="110" customFormat="1" ht="15" customHeight="1">
      <c r="A513" s="455" t="s">
        <v>53</v>
      </c>
      <c r="B513" s="456"/>
      <c r="C513" s="251" t="s">
        <v>118</v>
      </c>
      <c r="D513" s="322" t="s">
        <v>118</v>
      </c>
      <c r="E513" s="322" t="s">
        <v>118</v>
      </c>
      <c r="F513" s="229" t="s">
        <v>118</v>
      </c>
      <c r="G513" s="229" t="s">
        <v>118</v>
      </c>
      <c r="H513" s="350">
        <f aca="true" t="shared" si="126" ref="H513:P513">SUM(H512)</f>
        <v>15135.109999999999</v>
      </c>
      <c r="I513" s="350">
        <f t="shared" si="126"/>
        <v>12043.08</v>
      </c>
      <c r="J513" s="350">
        <f t="shared" si="126"/>
        <v>7585.410000000001</v>
      </c>
      <c r="K513" s="352">
        <f t="shared" si="126"/>
        <v>498</v>
      </c>
      <c r="L513" s="350">
        <f t="shared" si="126"/>
        <v>36954389.54449999</v>
      </c>
      <c r="M513" s="350">
        <f t="shared" si="126"/>
        <v>0</v>
      </c>
      <c r="N513" s="350">
        <f t="shared" si="126"/>
        <v>0</v>
      </c>
      <c r="O513" s="350">
        <f t="shared" si="126"/>
        <v>0</v>
      </c>
      <c r="P513" s="350">
        <f t="shared" si="126"/>
        <v>36954389.54449999</v>
      </c>
      <c r="Q513" s="322" t="s">
        <v>425</v>
      </c>
      <c r="R513" s="322" t="s">
        <v>425</v>
      </c>
      <c r="S513" s="29">
        <f>L513-'раздел 2'!C510</f>
        <v>0</v>
      </c>
      <c r="T513" s="106">
        <f aca="true" t="shared" si="127" ref="T513:T565">L513-P513</f>
        <v>0</v>
      </c>
    </row>
    <row r="514" spans="1:20" ht="15" customHeight="1">
      <c r="A514" s="451" t="s">
        <v>54</v>
      </c>
      <c r="B514" s="516"/>
      <c r="C514" s="516"/>
      <c r="D514" s="516"/>
      <c r="E514" s="516"/>
      <c r="F514" s="516"/>
      <c r="G514" s="516"/>
      <c r="H514" s="516"/>
      <c r="I514" s="516"/>
      <c r="J514" s="516"/>
      <c r="K514" s="516"/>
      <c r="L514" s="516"/>
      <c r="M514" s="516"/>
      <c r="N514" s="516"/>
      <c r="O514" s="516"/>
      <c r="P514" s="516"/>
      <c r="Q514" s="516"/>
      <c r="R514" s="452"/>
      <c r="S514" s="29">
        <f>L514-'раздел 2'!C511</f>
        <v>0</v>
      </c>
      <c r="T514" s="106">
        <f t="shared" si="127"/>
        <v>0</v>
      </c>
    </row>
    <row r="515" spans="1:20" ht="15" customHeight="1">
      <c r="A515" s="152">
        <f>A511+1</f>
        <v>326</v>
      </c>
      <c r="B515" s="67" t="s">
        <v>697</v>
      </c>
      <c r="C515" s="251">
        <v>1976</v>
      </c>
      <c r="D515" s="322"/>
      <c r="E515" s="322" t="s">
        <v>167</v>
      </c>
      <c r="F515" s="229">
        <v>5</v>
      </c>
      <c r="G515" s="229">
        <v>4</v>
      </c>
      <c r="H515" s="268">
        <v>4036.2</v>
      </c>
      <c r="I515" s="268">
        <v>4036.2</v>
      </c>
      <c r="J515" s="268">
        <v>2970.2</v>
      </c>
      <c r="K515" s="240">
        <v>170</v>
      </c>
      <c r="L515" s="268">
        <f>'раздел 2'!C512</f>
        <v>17787563.561</v>
      </c>
      <c r="M515" s="268">
        <v>0</v>
      </c>
      <c r="N515" s="268">
        <v>0</v>
      </c>
      <c r="O515" s="268">
        <v>0</v>
      </c>
      <c r="P515" s="347">
        <f aca="true" t="shared" si="128" ref="P515:P521">L515</f>
        <v>17787563.561</v>
      </c>
      <c r="Q515" s="32">
        <v>43830</v>
      </c>
      <c r="R515" s="322" t="s">
        <v>121</v>
      </c>
      <c r="S515" s="29">
        <f>L515-'раздел 2'!C512</f>
        <v>0</v>
      </c>
      <c r="T515" s="106">
        <f t="shared" si="127"/>
        <v>0</v>
      </c>
    </row>
    <row r="516" spans="1:20" ht="15" customHeight="1">
      <c r="A516" s="152">
        <f aca="true" t="shared" si="129" ref="A516:A521">A515+1</f>
        <v>327</v>
      </c>
      <c r="B516" s="67" t="s">
        <v>695</v>
      </c>
      <c r="C516" s="28">
        <v>1980</v>
      </c>
      <c r="D516" s="328"/>
      <c r="E516" s="326" t="s">
        <v>117</v>
      </c>
      <c r="F516" s="226">
        <v>9</v>
      </c>
      <c r="G516" s="226">
        <v>1</v>
      </c>
      <c r="H516" s="376">
        <v>6080.6</v>
      </c>
      <c r="I516" s="377">
        <v>6080.6</v>
      </c>
      <c r="J516" s="377">
        <v>3128</v>
      </c>
      <c r="K516" s="381">
        <v>262</v>
      </c>
      <c r="L516" s="268">
        <f>'раздел 2'!C513</f>
        <v>42519248.931</v>
      </c>
      <c r="M516" s="268">
        <v>0</v>
      </c>
      <c r="N516" s="268">
        <v>0</v>
      </c>
      <c r="O516" s="268">
        <v>0</v>
      </c>
      <c r="P516" s="347">
        <f t="shared" si="128"/>
        <v>42519248.931</v>
      </c>
      <c r="Q516" s="32">
        <v>43830</v>
      </c>
      <c r="R516" s="322" t="s">
        <v>121</v>
      </c>
      <c r="S516" s="29">
        <f>L516-'раздел 2'!C513</f>
        <v>0</v>
      </c>
      <c r="T516" s="106">
        <f t="shared" si="127"/>
        <v>0</v>
      </c>
    </row>
    <row r="517" spans="1:21" s="340" customFormat="1" ht="15">
      <c r="A517" s="152">
        <f t="shared" si="129"/>
        <v>328</v>
      </c>
      <c r="B517" s="265" t="s">
        <v>769</v>
      </c>
      <c r="C517" s="264">
        <v>1988</v>
      </c>
      <c r="D517" s="335"/>
      <c r="E517" s="336" t="s">
        <v>167</v>
      </c>
      <c r="F517" s="251">
        <v>9</v>
      </c>
      <c r="G517" s="251">
        <v>3</v>
      </c>
      <c r="H517" s="268">
        <v>5343.7</v>
      </c>
      <c r="I517" s="268" t="s">
        <v>770</v>
      </c>
      <c r="J517" s="268" t="s">
        <v>771</v>
      </c>
      <c r="K517" s="240">
        <v>234</v>
      </c>
      <c r="L517" s="268">
        <f>'раздел 2'!C514</f>
        <v>520168.32</v>
      </c>
      <c r="M517" s="268">
        <v>0</v>
      </c>
      <c r="N517" s="268">
        <v>0</v>
      </c>
      <c r="O517" s="268">
        <v>0</v>
      </c>
      <c r="P517" s="268">
        <f t="shared" si="128"/>
        <v>520168.32</v>
      </c>
      <c r="Q517" s="32">
        <v>43830</v>
      </c>
      <c r="R517" s="336" t="s">
        <v>121</v>
      </c>
      <c r="S517" s="29">
        <f>L517-'раздел 2'!C514</f>
        <v>0</v>
      </c>
      <c r="T517" s="106">
        <f t="shared" si="127"/>
        <v>0</v>
      </c>
      <c r="U517" s="339"/>
    </row>
    <row r="518" spans="1:20" ht="15" customHeight="1">
      <c r="A518" s="152">
        <f t="shared" si="129"/>
        <v>329</v>
      </c>
      <c r="B518" s="67" t="s">
        <v>696</v>
      </c>
      <c r="C518" s="43">
        <v>1973</v>
      </c>
      <c r="D518" s="328"/>
      <c r="E518" s="322" t="s">
        <v>423</v>
      </c>
      <c r="F518" s="43">
        <v>9</v>
      </c>
      <c r="G518" s="43">
        <v>5</v>
      </c>
      <c r="H518" s="266">
        <v>9650.6</v>
      </c>
      <c r="I518" s="266">
        <v>9650.6</v>
      </c>
      <c r="J518" s="266">
        <v>6460.8</v>
      </c>
      <c r="K518" s="267">
        <v>414</v>
      </c>
      <c r="L518" s="268">
        <f>'раздел 2'!C515</f>
        <v>23302705.490000002</v>
      </c>
      <c r="M518" s="268">
        <v>0</v>
      </c>
      <c r="N518" s="268">
        <v>0</v>
      </c>
      <c r="O518" s="268">
        <v>0</v>
      </c>
      <c r="P518" s="347">
        <f t="shared" si="128"/>
        <v>23302705.490000002</v>
      </c>
      <c r="Q518" s="32">
        <v>43830</v>
      </c>
      <c r="R518" s="322" t="s">
        <v>121</v>
      </c>
      <c r="S518" s="29">
        <f>L518-'раздел 2'!C515</f>
        <v>0</v>
      </c>
      <c r="T518" s="106">
        <f t="shared" si="127"/>
        <v>0</v>
      </c>
    </row>
    <row r="519" spans="1:20" ht="15" customHeight="1">
      <c r="A519" s="152">
        <f t="shared" si="129"/>
        <v>330</v>
      </c>
      <c r="B519" s="67" t="s">
        <v>235</v>
      </c>
      <c r="C519" s="164">
        <v>1976</v>
      </c>
      <c r="D519" s="240"/>
      <c r="E519" s="165" t="s">
        <v>167</v>
      </c>
      <c r="F519" s="164">
        <v>5</v>
      </c>
      <c r="G519" s="164">
        <v>8</v>
      </c>
      <c r="H519" s="378">
        <v>5502</v>
      </c>
      <c r="I519" s="379">
        <v>5447.6</v>
      </c>
      <c r="J519" s="379">
        <v>5382.1</v>
      </c>
      <c r="K519" s="381">
        <v>245</v>
      </c>
      <c r="L519" s="268">
        <f>'раздел 2'!C516</f>
        <v>5695814.369</v>
      </c>
      <c r="M519" s="268">
        <v>0</v>
      </c>
      <c r="N519" s="268">
        <v>0</v>
      </c>
      <c r="O519" s="268">
        <v>0</v>
      </c>
      <c r="P519" s="347">
        <f t="shared" si="128"/>
        <v>5695814.369</v>
      </c>
      <c r="Q519" s="32">
        <v>43830</v>
      </c>
      <c r="R519" s="322" t="s">
        <v>121</v>
      </c>
      <c r="S519" s="29">
        <f>L519-'раздел 2'!C516</f>
        <v>0</v>
      </c>
      <c r="T519" s="106">
        <f t="shared" si="127"/>
        <v>0</v>
      </c>
    </row>
    <row r="520" spans="1:20" ht="15" customHeight="1">
      <c r="A520" s="152">
        <f t="shared" si="129"/>
        <v>331</v>
      </c>
      <c r="B520" s="67" t="s">
        <v>234</v>
      </c>
      <c r="C520" s="164">
        <v>1994</v>
      </c>
      <c r="D520" s="240"/>
      <c r="E520" s="165" t="s">
        <v>167</v>
      </c>
      <c r="F520" s="164">
        <v>5</v>
      </c>
      <c r="G520" s="164">
        <v>5</v>
      </c>
      <c r="H520" s="378">
        <v>3618.8</v>
      </c>
      <c r="I520" s="379">
        <v>3611.47</v>
      </c>
      <c r="J520" s="379">
        <v>3343.57</v>
      </c>
      <c r="K520" s="381">
        <v>186</v>
      </c>
      <c r="L520" s="268">
        <f>'раздел 2'!C517</f>
        <v>3636014.28</v>
      </c>
      <c r="M520" s="268">
        <v>0</v>
      </c>
      <c r="N520" s="268">
        <v>0</v>
      </c>
      <c r="O520" s="268">
        <v>0</v>
      </c>
      <c r="P520" s="347">
        <f t="shared" si="128"/>
        <v>3636014.28</v>
      </c>
      <c r="Q520" s="32">
        <v>43830</v>
      </c>
      <c r="R520" s="322" t="s">
        <v>121</v>
      </c>
      <c r="S520" s="29">
        <f>L520-'раздел 2'!C517</f>
        <v>0</v>
      </c>
      <c r="T520" s="106">
        <f t="shared" si="127"/>
        <v>0</v>
      </c>
    </row>
    <row r="521" spans="1:20" ht="15" customHeight="1">
      <c r="A521" s="152">
        <f t="shared" si="129"/>
        <v>332</v>
      </c>
      <c r="B521" s="65" t="s">
        <v>233</v>
      </c>
      <c r="C521" s="251">
        <v>1971</v>
      </c>
      <c r="D521" s="322"/>
      <c r="E521" s="322" t="s">
        <v>167</v>
      </c>
      <c r="F521" s="229">
        <v>5</v>
      </c>
      <c r="G521" s="229">
        <v>3</v>
      </c>
      <c r="H521" s="268">
        <v>2972.2</v>
      </c>
      <c r="I521" s="268">
        <v>2967.7</v>
      </c>
      <c r="J521" s="268">
        <v>2168.7</v>
      </c>
      <c r="K521" s="240">
        <v>263</v>
      </c>
      <c r="L521" s="268">
        <f>'раздел 2'!C518</f>
        <v>7065587.99</v>
      </c>
      <c r="M521" s="268">
        <v>0</v>
      </c>
      <c r="N521" s="268">
        <v>0</v>
      </c>
      <c r="O521" s="268">
        <v>0</v>
      </c>
      <c r="P521" s="347">
        <f t="shared" si="128"/>
        <v>7065587.99</v>
      </c>
      <c r="Q521" s="32">
        <v>43830</v>
      </c>
      <c r="R521" s="322" t="s">
        <v>121</v>
      </c>
      <c r="S521" s="29">
        <f>L521-'раздел 2'!C518</f>
        <v>0</v>
      </c>
      <c r="T521" s="106">
        <f t="shared" si="127"/>
        <v>0</v>
      </c>
    </row>
    <row r="522" spans="1:20" s="110" customFormat="1" ht="15" customHeight="1">
      <c r="A522" s="436" t="s">
        <v>137</v>
      </c>
      <c r="B522" s="425"/>
      <c r="C522" s="251" t="s">
        <v>118</v>
      </c>
      <c r="D522" s="322" t="s">
        <v>118</v>
      </c>
      <c r="E522" s="322" t="s">
        <v>118</v>
      </c>
      <c r="F522" s="229" t="s">
        <v>118</v>
      </c>
      <c r="G522" s="229" t="s">
        <v>118</v>
      </c>
      <c r="H522" s="350">
        <f aca="true" t="shared" si="130" ref="H522:P522">SUM(H515:H521)</f>
        <v>37204.1</v>
      </c>
      <c r="I522" s="350">
        <f t="shared" si="130"/>
        <v>31794.170000000002</v>
      </c>
      <c r="J522" s="350">
        <f t="shared" si="130"/>
        <v>23453.37</v>
      </c>
      <c r="K522" s="352">
        <f t="shared" si="130"/>
        <v>1774</v>
      </c>
      <c r="L522" s="350">
        <f t="shared" si="130"/>
        <v>100527102.941</v>
      </c>
      <c r="M522" s="350">
        <f t="shared" si="130"/>
        <v>0</v>
      </c>
      <c r="N522" s="350">
        <f t="shared" si="130"/>
        <v>0</v>
      </c>
      <c r="O522" s="350">
        <f t="shared" si="130"/>
        <v>0</v>
      </c>
      <c r="P522" s="350">
        <f t="shared" si="130"/>
        <v>100527102.941</v>
      </c>
      <c r="Q522" s="322" t="s">
        <v>425</v>
      </c>
      <c r="R522" s="322" t="s">
        <v>425</v>
      </c>
      <c r="S522" s="29">
        <f>L522-'раздел 2'!C519</f>
        <v>0</v>
      </c>
      <c r="T522" s="106">
        <f t="shared" si="127"/>
        <v>0</v>
      </c>
    </row>
    <row r="523" spans="1:20" ht="15" customHeight="1">
      <c r="A523" s="482" t="s">
        <v>81</v>
      </c>
      <c r="B523" s="482"/>
      <c r="C523" s="482"/>
      <c r="D523" s="482"/>
      <c r="E523" s="482"/>
      <c r="F523" s="482"/>
      <c r="G523" s="482"/>
      <c r="H523" s="482"/>
      <c r="I523" s="482"/>
      <c r="J523" s="482"/>
      <c r="K523" s="482"/>
      <c r="L523" s="482"/>
      <c r="M523" s="482"/>
      <c r="N523" s="482"/>
      <c r="O523" s="482"/>
      <c r="P523" s="482"/>
      <c r="Q523" s="482"/>
      <c r="R523" s="483"/>
      <c r="S523" s="29">
        <f>L523-'раздел 2'!C520</f>
        <v>0</v>
      </c>
      <c r="T523" s="106">
        <f t="shared" si="127"/>
        <v>0</v>
      </c>
    </row>
    <row r="524" spans="1:20" ht="15" customHeight="1">
      <c r="A524" s="424" t="s">
        <v>428</v>
      </c>
      <c r="B524" s="425"/>
      <c r="C524" s="251"/>
      <c r="D524" s="322"/>
      <c r="E524" s="322"/>
      <c r="F524" s="229"/>
      <c r="G524" s="229"/>
      <c r="H524" s="322"/>
      <c r="I524" s="322"/>
      <c r="J524" s="322"/>
      <c r="K524" s="251"/>
      <c r="L524" s="268"/>
      <c r="M524" s="322"/>
      <c r="N524" s="322"/>
      <c r="O524" s="322"/>
      <c r="P524" s="322"/>
      <c r="Q524" s="322"/>
      <c r="R524" s="322"/>
      <c r="S524" s="29">
        <f>L524-'раздел 2'!C521</f>
        <v>0</v>
      </c>
      <c r="T524" s="106">
        <f t="shared" si="127"/>
        <v>0</v>
      </c>
    </row>
    <row r="525" spans="1:20" ht="15" customHeight="1">
      <c r="A525" s="161">
        <f>A521+1</f>
        <v>333</v>
      </c>
      <c r="B525" s="256" t="s">
        <v>312</v>
      </c>
      <c r="C525" s="251">
        <v>1967</v>
      </c>
      <c r="D525" s="322" t="s">
        <v>168</v>
      </c>
      <c r="E525" s="322" t="s">
        <v>117</v>
      </c>
      <c r="F525" s="229">
        <v>2</v>
      </c>
      <c r="G525" s="229">
        <v>2</v>
      </c>
      <c r="H525" s="268">
        <v>497</v>
      </c>
      <c r="I525" s="268">
        <v>441.08</v>
      </c>
      <c r="J525" s="268">
        <v>375.3</v>
      </c>
      <c r="K525" s="240">
        <v>29</v>
      </c>
      <c r="L525" s="268">
        <f>'раздел 2'!C522</f>
        <v>555445.998</v>
      </c>
      <c r="M525" s="268">
        <v>0</v>
      </c>
      <c r="N525" s="268">
        <v>0</v>
      </c>
      <c r="O525" s="268">
        <v>0</v>
      </c>
      <c r="P525" s="347">
        <f>L525</f>
        <v>555445.998</v>
      </c>
      <c r="Q525" s="32">
        <v>43830</v>
      </c>
      <c r="R525" s="322" t="s">
        <v>121</v>
      </c>
      <c r="S525" s="29">
        <f>L525-'раздел 2'!C522</f>
        <v>0</v>
      </c>
      <c r="T525" s="106">
        <f t="shared" si="127"/>
        <v>0</v>
      </c>
    </row>
    <row r="526" spans="1:20" ht="15" customHeight="1">
      <c r="A526" s="152">
        <f>A525+1</f>
        <v>334</v>
      </c>
      <c r="B526" s="256" t="s">
        <v>313</v>
      </c>
      <c r="C526" s="251">
        <v>1967</v>
      </c>
      <c r="D526" s="322" t="s">
        <v>168</v>
      </c>
      <c r="E526" s="322" t="s">
        <v>117</v>
      </c>
      <c r="F526" s="229">
        <v>2</v>
      </c>
      <c r="G526" s="229">
        <v>2</v>
      </c>
      <c r="H526" s="268">
        <v>533</v>
      </c>
      <c r="I526" s="268">
        <v>473.72</v>
      </c>
      <c r="J526" s="268">
        <v>272.4</v>
      </c>
      <c r="K526" s="240">
        <v>30</v>
      </c>
      <c r="L526" s="268">
        <f>'раздел 2'!C523</f>
        <v>620641.338</v>
      </c>
      <c r="M526" s="268">
        <v>0</v>
      </c>
      <c r="N526" s="268">
        <v>0</v>
      </c>
      <c r="O526" s="268">
        <v>0</v>
      </c>
      <c r="P526" s="347">
        <f>L526</f>
        <v>620641.338</v>
      </c>
      <c r="Q526" s="32">
        <v>43830</v>
      </c>
      <c r="R526" s="322" t="s">
        <v>121</v>
      </c>
      <c r="S526" s="29">
        <f>L526-'раздел 2'!C523</f>
        <v>0</v>
      </c>
      <c r="T526" s="106">
        <f t="shared" si="127"/>
        <v>0</v>
      </c>
    </row>
    <row r="527" spans="1:20" ht="15" customHeight="1">
      <c r="A527" s="152">
        <f>A526+1</f>
        <v>335</v>
      </c>
      <c r="B527" s="143" t="s">
        <v>314</v>
      </c>
      <c r="C527" s="251">
        <v>1969</v>
      </c>
      <c r="D527" s="322" t="s">
        <v>168</v>
      </c>
      <c r="E527" s="322" t="s">
        <v>117</v>
      </c>
      <c r="F527" s="229">
        <v>2</v>
      </c>
      <c r="G527" s="229">
        <v>2</v>
      </c>
      <c r="H527" s="268">
        <v>526</v>
      </c>
      <c r="I527" s="268">
        <v>464.24</v>
      </c>
      <c r="J527" s="268">
        <v>283.4</v>
      </c>
      <c r="K527" s="240">
        <v>30</v>
      </c>
      <c r="L527" s="268">
        <f>'раздел 2'!C524</f>
        <v>655264.779</v>
      </c>
      <c r="M527" s="268">
        <v>0</v>
      </c>
      <c r="N527" s="268">
        <v>0</v>
      </c>
      <c r="O527" s="268">
        <v>0</v>
      </c>
      <c r="P527" s="347">
        <f>L527</f>
        <v>655264.779</v>
      </c>
      <c r="Q527" s="32">
        <v>43830</v>
      </c>
      <c r="R527" s="322" t="s">
        <v>121</v>
      </c>
      <c r="S527" s="29">
        <f>L527-'раздел 2'!C524</f>
        <v>0</v>
      </c>
      <c r="T527" s="106">
        <f t="shared" si="127"/>
        <v>0</v>
      </c>
    </row>
    <row r="528" spans="1:20" ht="15" customHeight="1">
      <c r="A528" s="152">
        <f>A527+1</f>
        <v>336</v>
      </c>
      <c r="B528" s="143" t="s">
        <v>315</v>
      </c>
      <c r="C528" s="251">
        <v>1974</v>
      </c>
      <c r="D528" s="322" t="s">
        <v>168</v>
      </c>
      <c r="E528" s="322" t="s">
        <v>119</v>
      </c>
      <c r="F528" s="229">
        <v>3</v>
      </c>
      <c r="G528" s="229">
        <v>4</v>
      </c>
      <c r="H528" s="268">
        <v>1233.09</v>
      </c>
      <c r="I528" s="268">
        <v>1060.09</v>
      </c>
      <c r="J528" s="268">
        <v>1001</v>
      </c>
      <c r="K528" s="240">
        <v>52</v>
      </c>
      <c r="L528" s="268">
        <f>'раздел 2'!C525</f>
        <v>2605998.66</v>
      </c>
      <c r="M528" s="268">
        <v>0</v>
      </c>
      <c r="N528" s="268">
        <v>0</v>
      </c>
      <c r="O528" s="268">
        <v>0</v>
      </c>
      <c r="P528" s="347">
        <f>L528</f>
        <v>2605998.66</v>
      </c>
      <c r="Q528" s="32">
        <v>43830</v>
      </c>
      <c r="R528" s="322" t="s">
        <v>121</v>
      </c>
      <c r="S528" s="29">
        <f>L528-'раздел 2'!C525</f>
        <v>0</v>
      </c>
      <c r="T528" s="106">
        <f t="shared" si="127"/>
        <v>0</v>
      </c>
    </row>
    <row r="529" spans="1:20" ht="15" customHeight="1">
      <c r="A529" s="435" t="s">
        <v>15</v>
      </c>
      <c r="B529" s="427"/>
      <c r="C529" s="251" t="s">
        <v>425</v>
      </c>
      <c r="D529" s="322" t="s">
        <v>425</v>
      </c>
      <c r="E529" s="322" t="s">
        <v>425</v>
      </c>
      <c r="F529" s="229" t="s">
        <v>425</v>
      </c>
      <c r="G529" s="229" t="s">
        <v>425</v>
      </c>
      <c r="H529" s="268">
        <f>SUM(H525:H528)</f>
        <v>2789.09</v>
      </c>
      <c r="I529" s="268">
        <f aca="true" t="shared" si="131" ref="I529:P529">SUM(I525:I528)</f>
        <v>2439.13</v>
      </c>
      <c r="J529" s="268">
        <f t="shared" si="131"/>
        <v>1932.1</v>
      </c>
      <c r="K529" s="240">
        <f t="shared" si="131"/>
        <v>141</v>
      </c>
      <c r="L529" s="268">
        <f>SUM(L525:L528)</f>
        <v>4437350.775</v>
      </c>
      <c r="M529" s="268">
        <f t="shared" si="131"/>
        <v>0</v>
      </c>
      <c r="N529" s="268">
        <f t="shared" si="131"/>
        <v>0</v>
      </c>
      <c r="O529" s="268">
        <f t="shared" si="131"/>
        <v>0</v>
      </c>
      <c r="P529" s="268">
        <f t="shared" si="131"/>
        <v>4437350.775</v>
      </c>
      <c r="Q529" s="322" t="s">
        <v>425</v>
      </c>
      <c r="R529" s="322" t="s">
        <v>425</v>
      </c>
      <c r="S529" s="29">
        <f>L529-'раздел 2'!C526</f>
        <v>0</v>
      </c>
      <c r="T529" s="106">
        <f t="shared" si="127"/>
        <v>0</v>
      </c>
    </row>
    <row r="530" spans="1:20" ht="15" customHeight="1">
      <c r="A530" s="435" t="s">
        <v>236</v>
      </c>
      <c r="B530" s="427"/>
      <c r="C530" s="251"/>
      <c r="D530" s="322"/>
      <c r="E530" s="322"/>
      <c r="F530" s="229"/>
      <c r="G530" s="229"/>
      <c r="H530" s="322"/>
      <c r="I530" s="322"/>
      <c r="J530" s="322"/>
      <c r="K530" s="251"/>
      <c r="L530" s="268"/>
      <c r="M530" s="322"/>
      <c r="N530" s="322"/>
      <c r="O530" s="322"/>
      <c r="P530" s="322"/>
      <c r="Q530" s="322"/>
      <c r="R530" s="322"/>
      <c r="S530" s="29">
        <f>L530-'раздел 2'!C527</f>
        <v>0</v>
      </c>
      <c r="T530" s="106">
        <f t="shared" si="127"/>
        <v>0</v>
      </c>
    </row>
    <row r="531" spans="1:20" ht="15" customHeight="1">
      <c r="A531" s="152">
        <f>A528+1</f>
        <v>337</v>
      </c>
      <c r="B531" s="256" t="s">
        <v>237</v>
      </c>
      <c r="C531" s="251">
        <v>1982</v>
      </c>
      <c r="D531" s="322" t="s">
        <v>168</v>
      </c>
      <c r="E531" s="322" t="s">
        <v>392</v>
      </c>
      <c r="F531" s="229">
        <v>3</v>
      </c>
      <c r="G531" s="229">
        <v>4</v>
      </c>
      <c r="H531" s="268">
        <v>1686.3</v>
      </c>
      <c r="I531" s="268">
        <v>1686.2</v>
      </c>
      <c r="J531" s="268">
        <v>1506.5</v>
      </c>
      <c r="K531" s="240">
        <v>92</v>
      </c>
      <c r="L531" s="268">
        <f>'раздел 2'!C528</f>
        <v>4323721.38</v>
      </c>
      <c r="M531" s="268">
        <v>0</v>
      </c>
      <c r="N531" s="268">
        <v>0</v>
      </c>
      <c r="O531" s="268">
        <v>0</v>
      </c>
      <c r="P531" s="347">
        <f>L531</f>
        <v>4323721.38</v>
      </c>
      <c r="Q531" s="32">
        <v>43830</v>
      </c>
      <c r="R531" s="322" t="s">
        <v>121</v>
      </c>
      <c r="S531" s="29">
        <f>L531-'раздел 2'!C528</f>
        <v>0</v>
      </c>
      <c r="T531" s="106">
        <f t="shared" si="127"/>
        <v>0</v>
      </c>
    </row>
    <row r="532" spans="1:20" ht="15" customHeight="1">
      <c r="A532" s="435" t="s">
        <v>15</v>
      </c>
      <c r="B532" s="427"/>
      <c r="C532" s="251" t="s">
        <v>425</v>
      </c>
      <c r="D532" s="322" t="s">
        <v>425</v>
      </c>
      <c r="E532" s="322" t="s">
        <v>425</v>
      </c>
      <c r="F532" s="229" t="s">
        <v>425</v>
      </c>
      <c r="G532" s="229" t="s">
        <v>425</v>
      </c>
      <c r="H532" s="268">
        <v>1686.3</v>
      </c>
      <c r="I532" s="268">
        <v>1686.2</v>
      </c>
      <c r="J532" s="268">
        <v>1506.5</v>
      </c>
      <c r="K532" s="240">
        <v>92</v>
      </c>
      <c r="L532" s="268">
        <f>'раздел 2'!C529</f>
        <v>4323721.38</v>
      </c>
      <c r="M532" s="268">
        <v>0</v>
      </c>
      <c r="N532" s="268">
        <v>0</v>
      </c>
      <c r="O532" s="268">
        <v>0</v>
      </c>
      <c r="P532" s="347">
        <f>L532</f>
        <v>4323721.38</v>
      </c>
      <c r="Q532" s="322" t="s">
        <v>425</v>
      </c>
      <c r="R532" s="322" t="s">
        <v>425</v>
      </c>
      <c r="S532" s="29">
        <f>L532-'раздел 2'!C529</f>
        <v>0</v>
      </c>
      <c r="T532" s="106">
        <f t="shared" si="127"/>
        <v>0</v>
      </c>
    </row>
    <row r="533" spans="1:20" ht="15" customHeight="1">
      <c r="A533" s="435" t="s">
        <v>82</v>
      </c>
      <c r="B533" s="427"/>
      <c r="C533" s="251"/>
      <c r="D533" s="322"/>
      <c r="E533" s="322"/>
      <c r="F533" s="229"/>
      <c r="G533" s="229"/>
      <c r="H533" s="322"/>
      <c r="I533" s="322"/>
      <c r="J533" s="322"/>
      <c r="K533" s="251"/>
      <c r="L533" s="268"/>
      <c r="M533" s="322"/>
      <c r="N533" s="322"/>
      <c r="O533" s="322"/>
      <c r="P533" s="322"/>
      <c r="Q533" s="322"/>
      <c r="R533" s="322"/>
      <c r="S533" s="29">
        <f>L533-'раздел 2'!C530</f>
        <v>0</v>
      </c>
      <c r="T533" s="106">
        <f t="shared" si="127"/>
        <v>0</v>
      </c>
    </row>
    <row r="534" spans="1:20" ht="15" customHeight="1">
      <c r="A534" s="161">
        <f>A531+1</f>
        <v>338</v>
      </c>
      <c r="B534" s="256" t="s">
        <v>239</v>
      </c>
      <c r="C534" s="251">
        <v>1965</v>
      </c>
      <c r="D534" s="322"/>
      <c r="E534" s="322" t="s">
        <v>421</v>
      </c>
      <c r="F534" s="229">
        <v>5</v>
      </c>
      <c r="G534" s="229">
        <v>6</v>
      </c>
      <c r="H534" s="268">
        <v>6394.5</v>
      </c>
      <c r="I534" s="268">
        <v>4696.7</v>
      </c>
      <c r="J534" s="268">
        <v>4209.04</v>
      </c>
      <c r="K534" s="240">
        <v>232</v>
      </c>
      <c r="L534" s="268">
        <f>'раздел 2'!C531</f>
        <v>2723196.619</v>
      </c>
      <c r="M534" s="268">
        <v>0</v>
      </c>
      <c r="N534" s="268">
        <v>0</v>
      </c>
      <c r="O534" s="268">
        <v>0</v>
      </c>
      <c r="P534" s="347">
        <f aca="true" t="shared" si="132" ref="P534:P554">L534</f>
        <v>2723196.619</v>
      </c>
      <c r="Q534" s="32">
        <v>43830</v>
      </c>
      <c r="R534" s="322" t="s">
        <v>121</v>
      </c>
      <c r="S534" s="29">
        <f>L534-'раздел 2'!C531</f>
        <v>0</v>
      </c>
      <c r="T534" s="106">
        <f t="shared" si="127"/>
        <v>0</v>
      </c>
    </row>
    <row r="535" spans="1:20" ht="15" customHeight="1">
      <c r="A535" s="152">
        <f>A534+1</f>
        <v>339</v>
      </c>
      <c r="B535" s="143" t="s">
        <v>240</v>
      </c>
      <c r="C535" s="251">
        <v>1965</v>
      </c>
      <c r="D535" s="322"/>
      <c r="E535" s="322" t="s">
        <v>421</v>
      </c>
      <c r="F535" s="229">
        <v>5</v>
      </c>
      <c r="G535" s="229">
        <v>6</v>
      </c>
      <c r="H535" s="268">
        <v>6159.6</v>
      </c>
      <c r="I535" s="268">
        <v>4751.15</v>
      </c>
      <c r="J535" s="268">
        <v>3115.67</v>
      </c>
      <c r="K535" s="240">
        <v>208</v>
      </c>
      <c r="L535" s="268">
        <f>'раздел 2'!C532</f>
        <v>2723196.619</v>
      </c>
      <c r="M535" s="268">
        <v>0</v>
      </c>
      <c r="N535" s="268">
        <v>0</v>
      </c>
      <c r="O535" s="268">
        <v>0</v>
      </c>
      <c r="P535" s="347">
        <f t="shared" si="132"/>
        <v>2723196.619</v>
      </c>
      <c r="Q535" s="32">
        <v>43830</v>
      </c>
      <c r="R535" s="322" t="s">
        <v>121</v>
      </c>
      <c r="S535" s="29">
        <f>L535-'раздел 2'!C532</f>
        <v>0</v>
      </c>
      <c r="T535" s="106">
        <f t="shared" si="127"/>
        <v>0</v>
      </c>
    </row>
    <row r="536" spans="1:20" ht="15" customHeight="1">
      <c r="A536" s="152">
        <f aca="true" t="shared" si="133" ref="A536:A566">A535+1</f>
        <v>340</v>
      </c>
      <c r="B536" s="256" t="s">
        <v>241</v>
      </c>
      <c r="C536" s="264">
        <v>1966</v>
      </c>
      <c r="D536" s="322"/>
      <c r="E536" s="322" t="s">
        <v>737</v>
      </c>
      <c r="F536" s="251">
        <v>5</v>
      </c>
      <c r="G536" s="251">
        <v>6</v>
      </c>
      <c r="H536" s="268">
        <v>6989.6</v>
      </c>
      <c r="I536" s="268">
        <v>5189.7</v>
      </c>
      <c r="J536" s="268">
        <v>3497.6</v>
      </c>
      <c r="K536" s="240">
        <v>219</v>
      </c>
      <c r="L536" s="268">
        <f>'раздел 2'!C533</f>
        <v>2560198.0455</v>
      </c>
      <c r="M536" s="268">
        <v>0</v>
      </c>
      <c r="N536" s="268">
        <v>0</v>
      </c>
      <c r="O536" s="268">
        <v>0</v>
      </c>
      <c r="P536" s="347">
        <f t="shared" si="132"/>
        <v>2560198.0455</v>
      </c>
      <c r="Q536" s="32">
        <v>43830</v>
      </c>
      <c r="R536" s="322" t="s">
        <v>121</v>
      </c>
      <c r="S536" s="29">
        <f>L536-'раздел 2'!C533</f>
        <v>0</v>
      </c>
      <c r="T536" s="106">
        <f t="shared" si="127"/>
        <v>0</v>
      </c>
    </row>
    <row r="537" spans="1:20" ht="15" customHeight="1">
      <c r="A537" s="152">
        <f t="shared" si="133"/>
        <v>341</v>
      </c>
      <c r="B537" s="256" t="s">
        <v>242</v>
      </c>
      <c r="C537" s="251">
        <v>1966</v>
      </c>
      <c r="D537" s="322"/>
      <c r="E537" s="322" t="s">
        <v>117</v>
      </c>
      <c r="F537" s="229">
        <v>5</v>
      </c>
      <c r="G537" s="229">
        <v>4</v>
      </c>
      <c r="H537" s="268">
        <v>3452.84</v>
      </c>
      <c r="I537" s="268">
        <v>3115.63</v>
      </c>
      <c r="J537" s="268">
        <v>2068.42</v>
      </c>
      <c r="K537" s="240">
        <v>129</v>
      </c>
      <c r="L537" s="268">
        <f>'раздел 2'!C534</f>
        <v>1784159.979</v>
      </c>
      <c r="M537" s="268">
        <v>0</v>
      </c>
      <c r="N537" s="268">
        <v>0</v>
      </c>
      <c r="O537" s="268">
        <v>0</v>
      </c>
      <c r="P537" s="347">
        <f t="shared" si="132"/>
        <v>1784159.979</v>
      </c>
      <c r="Q537" s="32">
        <v>43830</v>
      </c>
      <c r="R537" s="322" t="s">
        <v>121</v>
      </c>
      <c r="S537" s="29">
        <f>L537-'раздел 2'!C534</f>
        <v>0</v>
      </c>
      <c r="T537" s="106">
        <f t="shared" si="127"/>
        <v>0</v>
      </c>
    </row>
    <row r="538" spans="1:20" ht="15" customHeight="1">
      <c r="A538" s="152">
        <f t="shared" si="133"/>
        <v>342</v>
      </c>
      <c r="B538" s="256" t="s">
        <v>243</v>
      </c>
      <c r="C538" s="251">
        <v>1965</v>
      </c>
      <c r="D538" s="322"/>
      <c r="E538" s="322" t="s">
        <v>117</v>
      </c>
      <c r="F538" s="229">
        <v>5</v>
      </c>
      <c r="G538" s="229">
        <v>4</v>
      </c>
      <c r="H538" s="268">
        <v>3489.6</v>
      </c>
      <c r="I538" s="268">
        <v>3166.45</v>
      </c>
      <c r="J538" s="268">
        <v>2068.4</v>
      </c>
      <c r="K538" s="240">
        <v>127</v>
      </c>
      <c r="L538" s="268">
        <f>'раздел 2'!C535</f>
        <v>2008178.76</v>
      </c>
      <c r="M538" s="268">
        <v>0</v>
      </c>
      <c r="N538" s="268">
        <v>0</v>
      </c>
      <c r="O538" s="268">
        <v>0</v>
      </c>
      <c r="P538" s="347">
        <f t="shared" si="132"/>
        <v>2008178.76</v>
      </c>
      <c r="Q538" s="32">
        <v>43830</v>
      </c>
      <c r="R538" s="322" t="s">
        <v>121</v>
      </c>
      <c r="S538" s="29">
        <f>L538-'раздел 2'!C535</f>
        <v>0</v>
      </c>
      <c r="T538" s="106">
        <f t="shared" si="127"/>
        <v>0</v>
      </c>
    </row>
    <row r="539" spans="1:20" ht="15" customHeight="1">
      <c r="A539" s="152">
        <f t="shared" si="133"/>
        <v>343</v>
      </c>
      <c r="B539" s="256" t="s">
        <v>244</v>
      </c>
      <c r="C539" s="251">
        <v>1965</v>
      </c>
      <c r="D539" s="322"/>
      <c r="E539" s="322" t="s">
        <v>117</v>
      </c>
      <c r="F539" s="229">
        <v>5</v>
      </c>
      <c r="G539" s="229">
        <v>4</v>
      </c>
      <c r="H539" s="268">
        <v>3397.77</v>
      </c>
      <c r="I539" s="268">
        <v>3124.28</v>
      </c>
      <c r="J539" s="268">
        <v>2028.32</v>
      </c>
      <c r="K539" s="240">
        <v>130</v>
      </c>
      <c r="L539" s="268">
        <f>'раздел 2'!C536</f>
        <v>1784159.979</v>
      </c>
      <c r="M539" s="268">
        <v>0</v>
      </c>
      <c r="N539" s="268">
        <v>0</v>
      </c>
      <c r="O539" s="268">
        <v>0</v>
      </c>
      <c r="P539" s="347">
        <f t="shared" si="132"/>
        <v>1784159.979</v>
      </c>
      <c r="Q539" s="32">
        <v>43830</v>
      </c>
      <c r="R539" s="322" t="s">
        <v>121</v>
      </c>
      <c r="S539" s="29">
        <f>L539-'раздел 2'!C536</f>
        <v>0</v>
      </c>
      <c r="T539" s="106">
        <f t="shared" si="127"/>
        <v>0</v>
      </c>
    </row>
    <row r="540" spans="1:20" ht="15" customHeight="1">
      <c r="A540" s="152">
        <f t="shared" si="133"/>
        <v>344</v>
      </c>
      <c r="B540" s="256" t="s">
        <v>245</v>
      </c>
      <c r="C540" s="251">
        <v>1972</v>
      </c>
      <c r="D540" s="322"/>
      <c r="E540" s="322" t="s">
        <v>421</v>
      </c>
      <c r="F540" s="229">
        <v>5</v>
      </c>
      <c r="G540" s="229">
        <v>2</v>
      </c>
      <c r="H540" s="268">
        <v>3298.37</v>
      </c>
      <c r="I540" s="268">
        <v>3601.27</v>
      </c>
      <c r="J540" s="268">
        <v>3162.27</v>
      </c>
      <c r="K540" s="240">
        <v>163</v>
      </c>
      <c r="L540" s="268">
        <f>'раздел 2'!C537</f>
        <v>9043064.33</v>
      </c>
      <c r="M540" s="268">
        <v>0</v>
      </c>
      <c r="N540" s="268">
        <v>0</v>
      </c>
      <c r="O540" s="268">
        <v>0</v>
      </c>
      <c r="P540" s="347">
        <f t="shared" si="132"/>
        <v>9043064.33</v>
      </c>
      <c r="Q540" s="32">
        <v>43830</v>
      </c>
      <c r="R540" s="322" t="s">
        <v>121</v>
      </c>
      <c r="S540" s="29">
        <f>L540-'раздел 2'!C537</f>
        <v>0</v>
      </c>
      <c r="T540" s="106">
        <f t="shared" si="127"/>
        <v>0</v>
      </c>
    </row>
    <row r="541" spans="1:20" ht="15" customHeight="1">
      <c r="A541" s="152">
        <f t="shared" si="133"/>
        <v>345</v>
      </c>
      <c r="B541" s="143" t="s">
        <v>246</v>
      </c>
      <c r="C541" s="251">
        <v>1955</v>
      </c>
      <c r="D541" s="322"/>
      <c r="E541" s="322" t="s">
        <v>426</v>
      </c>
      <c r="F541" s="229">
        <v>2</v>
      </c>
      <c r="G541" s="229">
        <v>2</v>
      </c>
      <c r="H541" s="268">
        <v>428.7</v>
      </c>
      <c r="I541" s="268">
        <v>430.1</v>
      </c>
      <c r="J541" s="268">
        <v>141.4</v>
      </c>
      <c r="K541" s="240">
        <v>23</v>
      </c>
      <c r="L541" s="268">
        <f>'раздел 2'!C538</f>
        <v>438449.46</v>
      </c>
      <c r="M541" s="268">
        <v>0</v>
      </c>
      <c r="N541" s="268">
        <v>0</v>
      </c>
      <c r="O541" s="268">
        <v>0</v>
      </c>
      <c r="P541" s="347">
        <f t="shared" si="132"/>
        <v>438449.46</v>
      </c>
      <c r="Q541" s="32">
        <v>43830</v>
      </c>
      <c r="R541" s="322" t="s">
        <v>121</v>
      </c>
      <c r="S541" s="29">
        <f>L541-'раздел 2'!C538</f>
        <v>0</v>
      </c>
      <c r="T541" s="106">
        <f t="shared" si="127"/>
        <v>0</v>
      </c>
    </row>
    <row r="542" spans="1:20" ht="15" customHeight="1">
      <c r="A542" s="152">
        <f t="shared" si="133"/>
        <v>346</v>
      </c>
      <c r="B542" s="143" t="s">
        <v>247</v>
      </c>
      <c r="C542" s="251">
        <v>1954</v>
      </c>
      <c r="D542" s="322"/>
      <c r="E542" s="322" t="s">
        <v>426</v>
      </c>
      <c r="F542" s="229">
        <v>2</v>
      </c>
      <c r="G542" s="229">
        <v>2</v>
      </c>
      <c r="H542" s="268">
        <v>394.3</v>
      </c>
      <c r="I542" s="268">
        <v>394.3</v>
      </c>
      <c r="J542" s="268">
        <v>295.6</v>
      </c>
      <c r="K542" s="240">
        <v>20</v>
      </c>
      <c r="L542" s="268">
        <f>'раздел 2'!C539</f>
        <v>438449.46</v>
      </c>
      <c r="M542" s="268">
        <v>0</v>
      </c>
      <c r="N542" s="268">
        <v>0</v>
      </c>
      <c r="O542" s="268">
        <v>0</v>
      </c>
      <c r="P542" s="347">
        <f t="shared" si="132"/>
        <v>438449.46</v>
      </c>
      <c r="Q542" s="32">
        <v>43830</v>
      </c>
      <c r="R542" s="322" t="s">
        <v>121</v>
      </c>
      <c r="S542" s="29">
        <f>L542-'раздел 2'!C539</f>
        <v>0</v>
      </c>
      <c r="T542" s="106">
        <f t="shared" si="127"/>
        <v>0</v>
      </c>
    </row>
    <row r="543" spans="1:20" ht="15" customHeight="1">
      <c r="A543" s="152">
        <f t="shared" si="133"/>
        <v>347</v>
      </c>
      <c r="B543" s="143" t="s">
        <v>248</v>
      </c>
      <c r="C543" s="251">
        <v>1958</v>
      </c>
      <c r="D543" s="322"/>
      <c r="E543" s="322" t="s">
        <v>167</v>
      </c>
      <c r="F543" s="229">
        <v>2</v>
      </c>
      <c r="G543" s="229">
        <v>2</v>
      </c>
      <c r="H543" s="268">
        <v>637.8</v>
      </c>
      <c r="I543" s="268">
        <v>640.7</v>
      </c>
      <c r="J543" s="268">
        <v>640.7</v>
      </c>
      <c r="K543" s="240">
        <v>23</v>
      </c>
      <c r="L543" s="268">
        <f>'раздел 2'!C540</f>
        <v>479148.42</v>
      </c>
      <c r="M543" s="268">
        <v>0</v>
      </c>
      <c r="N543" s="268">
        <v>0</v>
      </c>
      <c r="O543" s="268">
        <v>0</v>
      </c>
      <c r="P543" s="347">
        <f t="shared" si="132"/>
        <v>479148.42</v>
      </c>
      <c r="Q543" s="32">
        <v>43830</v>
      </c>
      <c r="R543" s="322" t="s">
        <v>121</v>
      </c>
      <c r="S543" s="29">
        <f>L543-'раздел 2'!C540</f>
        <v>0</v>
      </c>
      <c r="T543" s="106">
        <f t="shared" si="127"/>
        <v>0</v>
      </c>
    </row>
    <row r="544" spans="1:20" ht="15" customHeight="1">
      <c r="A544" s="152">
        <f t="shared" si="133"/>
        <v>348</v>
      </c>
      <c r="B544" s="143" t="s">
        <v>249</v>
      </c>
      <c r="C544" s="251">
        <v>1954</v>
      </c>
      <c r="D544" s="322"/>
      <c r="E544" s="322" t="s">
        <v>426</v>
      </c>
      <c r="F544" s="229">
        <v>2</v>
      </c>
      <c r="G544" s="229">
        <v>2</v>
      </c>
      <c r="H544" s="268">
        <v>421.7</v>
      </c>
      <c r="I544" s="268">
        <v>386.7</v>
      </c>
      <c r="J544" s="268">
        <v>332.7</v>
      </c>
      <c r="K544" s="240">
        <v>21</v>
      </c>
      <c r="L544" s="268">
        <f>'раздел 2'!C541</f>
        <v>481432.32</v>
      </c>
      <c r="M544" s="268">
        <v>0</v>
      </c>
      <c r="N544" s="268">
        <v>0</v>
      </c>
      <c r="O544" s="268">
        <v>0</v>
      </c>
      <c r="P544" s="347">
        <f t="shared" si="132"/>
        <v>481432.32</v>
      </c>
      <c r="Q544" s="32">
        <v>43830</v>
      </c>
      <c r="R544" s="322" t="s">
        <v>121</v>
      </c>
      <c r="S544" s="29">
        <f>L544-'раздел 2'!C541</f>
        <v>0</v>
      </c>
      <c r="T544" s="106">
        <f t="shared" si="127"/>
        <v>0</v>
      </c>
    </row>
    <row r="545" spans="1:20" ht="15" customHeight="1">
      <c r="A545" s="152">
        <f t="shared" si="133"/>
        <v>349</v>
      </c>
      <c r="B545" s="143" t="s">
        <v>250</v>
      </c>
      <c r="C545" s="251">
        <v>1953</v>
      </c>
      <c r="D545" s="322"/>
      <c r="E545" s="322" t="s">
        <v>426</v>
      </c>
      <c r="F545" s="229">
        <v>2</v>
      </c>
      <c r="G545" s="229">
        <v>2</v>
      </c>
      <c r="H545" s="268">
        <v>409.4</v>
      </c>
      <c r="I545" s="268">
        <v>374.3</v>
      </c>
      <c r="J545" s="268">
        <v>374.3</v>
      </c>
      <c r="K545" s="240">
        <v>29</v>
      </c>
      <c r="L545" s="268">
        <f>'раздел 2'!C542</f>
        <v>438449.46</v>
      </c>
      <c r="M545" s="268">
        <v>0</v>
      </c>
      <c r="N545" s="268">
        <v>0</v>
      </c>
      <c r="O545" s="268">
        <v>0</v>
      </c>
      <c r="P545" s="347">
        <f t="shared" si="132"/>
        <v>438449.46</v>
      </c>
      <c r="Q545" s="32">
        <v>43830</v>
      </c>
      <c r="R545" s="322" t="s">
        <v>121</v>
      </c>
      <c r="S545" s="29">
        <f>L545-'раздел 2'!C542</f>
        <v>0</v>
      </c>
      <c r="T545" s="106">
        <f t="shared" si="127"/>
        <v>0</v>
      </c>
    </row>
    <row r="546" spans="1:20" ht="15" customHeight="1">
      <c r="A546" s="152">
        <f t="shared" si="133"/>
        <v>350</v>
      </c>
      <c r="B546" s="143" t="s">
        <v>251</v>
      </c>
      <c r="C546" s="251">
        <v>1955</v>
      </c>
      <c r="D546" s="322"/>
      <c r="E546" s="322" t="s">
        <v>426</v>
      </c>
      <c r="F546" s="229">
        <v>2</v>
      </c>
      <c r="G546" s="229">
        <v>2</v>
      </c>
      <c r="H546" s="268">
        <v>816.5</v>
      </c>
      <c r="I546" s="268">
        <v>842.7</v>
      </c>
      <c r="J546" s="268">
        <v>601.63</v>
      </c>
      <c r="K546" s="240">
        <v>43</v>
      </c>
      <c r="L546" s="268">
        <f>'раздел 2'!C543</f>
        <v>482188.56</v>
      </c>
      <c r="M546" s="268">
        <v>0</v>
      </c>
      <c r="N546" s="268">
        <v>0</v>
      </c>
      <c r="O546" s="268">
        <v>0</v>
      </c>
      <c r="P546" s="347">
        <f t="shared" si="132"/>
        <v>482188.56</v>
      </c>
      <c r="Q546" s="32">
        <v>43830</v>
      </c>
      <c r="R546" s="322" t="s">
        <v>121</v>
      </c>
      <c r="S546" s="29">
        <f>L546-'раздел 2'!C543</f>
        <v>0</v>
      </c>
      <c r="T546" s="106">
        <f t="shared" si="127"/>
        <v>0</v>
      </c>
    </row>
    <row r="547" spans="1:20" ht="15" customHeight="1">
      <c r="A547" s="152">
        <f t="shared" si="133"/>
        <v>351</v>
      </c>
      <c r="B547" s="143" t="s">
        <v>252</v>
      </c>
      <c r="C547" s="251">
        <v>1956</v>
      </c>
      <c r="D547" s="322"/>
      <c r="E547" s="322" t="s">
        <v>426</v>
      </c>
      <c r="F547" s="229">
        <v>2</v>
      </c>
      <c r="G547" s="229">
        <v>2</v>
      </c>
      <c r="H547" s="268">
        <v>874.4</v>
      </c>
      <c r="I547" s="268">
        <v>840.7</v>
      </c>
      <c r="J547" s="268">
        <v>615.7</v>
      </c>
      <c r="K547" s="240">
        <v>46</v>
      </c>
      <c r="L547" s="268">
        <f>'раздел 2'!C544</f>
        <v>482188.56</v>
      </c>
      <c r="M547" s="268">
        <v>0</v>
      </c>
      <c r="N547" s="268">
        <v>0</v>
      </c>
      <c r="O547" s="268">
        <v>0</v>
      </c>
      <c r="P547" s="347">
        <f t="shared" si="132"/>
        <v>482188.56</v>
      </c>
      <c r="Q547" s="32">
        <v>43830</v>
      </c>
      <c r="R547" s="322" t="s">
        <v>121</v>
      </c>
      <c r="S547" s="29">
        <f>L547-'раздел 2'!C544</f>
        <v>0</v>
      </c>
      <c r="T547" s="106">
        <f t="shared" si="127"/>
        <v>0</v>
      </c>
    </row>
    <row r="548" spans="1:20" ht="15" customHeight="1">
      <c r="A548" s="152">
        <f t="shared" si="133"/>
        <v>352</v>
      </c>
      <c r="B548" s="143" t="s">
        <v>253</v>
      </c>
      <c r="C548" s="251">
        <v>1953</v>
      </c>
      <c r="D548" s="322"/>
      <c r="E548" s="322" t="s">
        <v>426</v>
      </c>
      <c r="F548" s="229">
        <v>2</v>
      </c>
      <c r="G548" s="229">
        <v>2</v>
      </c>
      <c r="H548" s="268">
        <v>379.3</v>
      </c>
      <c r="I548" s="268">
        <v>381.4</v>
      </c>
      <c r="J548" s="268">
        <v>381.4</v>
      </c>
      <c r="K548" s="240">
        <v>19</v>
      </c>
      <c r="L548" s="268">
        <f>'раздел 2'!C545</f>
        <v>438449.46</v>
      </c>
      <c r="M548" s="268">
        <v>0</v>
      </c>
      <c r="N548" s="268">
        <v>0</v>
      </c>
      <c r="O548" s="268">
        <v>0</v>
      </c>
      <c r="P548" s="347">
        <f t="shared" si="132"/>
        <v>438449.46</v>
      </c>
      <c r="Q548" s="32">
        <v>43830</v>
      </c>
      <c r="R548" s="322" t="s">
        <v>121</v>
      </c>
      <c r="S548" s="29">
        <f>L548-'раздел 2'!C545</f>
        <v>0</v>
      </c>
      <c r="T548" s="106">
        <f t="shared" si="127"/>
        <v>0</v>
      </c>
    </row>
    <row r="549" spans="1:20" ht="15" customHeight="1">
      <c r="A549" s="152">
        <f t="shared" si="133"/>
        <v>353</v>
      </c>
      <c r="B549" s="143" t="s">
        <v>254</v>
      </c>
      <c r="C549" s="251">
        <v>1963</v>
      </c>
      <c r="D549" s="322"/>
      <c r="E549" s="322" t="s">
        <v>426</v>
      </c>
      <c r="F549" s="229">
        <v>2</v>
      </c>
      <c r="G549" s="229">
        <v>1</v>
      </c>
      <c r="H549" s="268">
        <v>218.9</v>
      </c>
      <c r="I549" s="268">
        <v>196.1</v>
      </c>
      <c r="J549" s="268">
        <v>147.1</v>
      </c>
      <c r="K549" s="240">
        <v>13</v>
      </c>
      <c r="L549" s="268">
        <f>'раздел 2'!C546</f>
        <v>515707.38</v>
      </c>
      <c r="M549" s="268">
        <v>0</v>
      </c>
      <c r="N549" s="268">
        <v>0</v>
      </c>
      <c r="O549" s="268">
        <v>0</v>
      </c>
      <c r="P549" s="347">
        <f t="shared" si="132"/>
        <v>515707.38</v>
      </c>
      <c r="Q549" s="32">
        <v>43830</v>
      </c>
      <c r="R549" s="322" t="s">
        <v>121</v>
      </c>
      <c r="S549" s="29">
        <f>L549-'раздел 2'!C546</f>
        <v>0</v>
      </c>
      <c r="T549" s="106">
        <f t="shared" si="127"/>
        <v>0</v>
      </c>
    </row>
    <row r="550" spans="1:20" ht="15" customHeight="1">
      <c r="A550" s="152">
        <f t="shared" si="133"/>
        <v>354</v>
      </c>
      <c r="B550" s="257" t="s">
        <v>703</v>
      </c>
      <c r="C550" s="264">
        <v>1917</v>
      </c>
      <c r="D550" s="322"/>
      <c r="E550" s="326" t="s">
        <v>125</v>
      </c>
      <c r="F550" s="251">
        <v>2</v>
      </c>
      <c r="G550" s="251">
        <v>1</v>
      </c>
      <c r="H550" s="268">
        <v>255.3</v>
      </c>
      <c r="I550" s="268">
        <v>217.01</v>
      </c>
      <c r="J550" s="268">
        <v>183.3</v>
      </c>
      <c r="K550" s="240">
        <v>17</v>
      </c>
      <c r="L550" s="268">
        <f>'раздел 2'!C547</f>
        <v>344293.739</v>
      </c>
      <c r="M550" s="268">
        <v>0</v>
      </c>
      <c r="N550" s="268">
        <v>0</v>
      </c>
      <c r="O550" s="268">
        <v>0</v>
      </c>
      <c r="P550" s="347">
        <f t="shared" si="132"/>
        <v>344293.739</v>
      </c>
      <c r="Q550" s="32">
        <v>43830</v>
      </c>
      <c r="R550" s="322" t="s">
        <v>121</v>
      </c>
      <c r="S550" s="29">
        <f>L550-'раздел 2'!C547</f>
        <v>0</v>
      </c>
      <c r="T550" s="106">
        <f t="shared" si="127"/>
        <v>0</v>
      </c>
    </row>
    <row r="551" spans="1:20" ht="15" customHeight="1">
      <c r="A551" s="152">
        <f t="shared" si="133"/>
        <v>355</v>
      </c>
      <c r="B551" s="257" t="s">
        <v>238</v>
      </c>
      <c r="C551" s="251">
        <v>1976</v>
      </c>
      <c r="D551" s="322"/>
      <c r="E551" s="322" t="s">
        <v>167</v>
      </c>
      <c r="F551" s="229">
        <v>2</v>
      </c>
      <c r="G551" s="229">
        <v>1</v>
      </c>
      <c r="H551" s="268">
        <v>433.87</v>
      </c>
      <c r="I551" s="268">
        <v>399.8</v>
      </c>
      <c r="J551" s="268">
        <v>244</v>
      </c>
      <c r="K551" s="240">
        <v>23</v>
      </c>
      <c r="L551" s="268">
        <f>'раздел 2'!C548</f>
        <v>273727.14</v>
      </c>
      <c r="M551" s="268">
        <v>0</v>
      </c>
      <c r="N551" s="268">
        <v>0</v>
      </c>
      <c r="O551" s="268">
        <v>0</v>
      </c>
      <c r="P551" s="347">
        <f t="shared" si="132"/>
        <v>273727.14</v>
      </c>
      <c r="Q551" s="32">
        <v>43830</v>
      </c>
      <c r="R551" s="322" t="s">
        <v>121</v>
      </c>
      <c r="S551" s="29">
        <f>L551-'раздел 2'!C548</f>
        <v>0</v>
      </c>
      <c r="T551" s="106">
        <f t="shared" si="127"/>
        <v>0</v>
      </c>
    </row>
    <row r="552" spans="1:20" ht="15" customHeight="1">
      <c r="A552" s="152">
        <f t="shared" si="133"/>
        <v>356</v>
      </c>
      <c r="B552" s="143" t="s">
        <v>705</v>
      </c>
      <c r="C552" s="264">
        <v>1963</v>
      </c>
      <c r="D552" s="322"/>
      <c r="E552" s="326" t="s">
        <v>117</v>
      </c>
      <c r="F552" s="251">
        <v>2</v>
      </c>
      <c r="G552" s="251">
        <v>2</v>
      </c>
      <c r="H552" s="268">
        <v>450.7</v>
      </c>
      <c r="I552" s="268">
        <v>383.1</v>
      </c>
      <c r="J552" s="268">
        <v>294.55</v>
      </c>
      <c r="K552" s="240">
        <v>18</v>
      </c>
      <c r="L552" s="268">
        <f>'раздел 2'!C549</f>
        <v>572260.562</v>
      </c>
      <c r="M552" s="268">
        <v>0</v>
      </c>
      <c r="N552" s="268">
        <v>0</v>
      </c>
      <c r="O552" s="268">
        <v>0</v>
      </c>
      <c r="P552" s="347">
        <f t="shared" si="132"/>
        <v>572260.562</v>
      </c>
      <c r="Q552" s="32">
        <v>43830</v>
      </c>
      <c r="R552" s="322" t="s">
        <v>121</v>
      </c>
      <c r="S552" s="29">
        <f>L552-'раздел 2'!C549</f>
        <v>0</v>
      </c>
      <c r="T552" s="106">
        <f t="shared" si="127"/>
        <v>0</v>
      </c>
    </row>
    <row r="553" spans="1:20" ht="15" customHeight="1">
      <c r="A553" s="152">
        <f t="shared" si="133"/>
        <v>357</v>
      </c>
      <c r="B553" s="143" t="s">
        <v>706</v>
      </c>
      <c r="C553" s="264">
        <v>1961</v>
      </c>
      <c r="D553" s="322"/>
      <c r="E553" s="326" t="s">
        <v>117</v>
      </c>
      <c r="F553" s="251">
        <v>2</v>
      </c>
      <c r="G553" s="251">
        <v>1</v>
      </c>
      <c r="H553" s="268">
        <v>506.4</v>
      </c>
      <c r="I553" s="268">
        <v>467.14</v>
      </c>
      <c r="J553" s="268">
        <v>317.1</v>
      </c>
      <c r="K553" s="240">
        <v>26</v>
      </c>
      <c r="L553" s="268">
        <f>'раздел 2'!C550</f>
        <v>570756.362</v>
      </c>
      <c r="M553" s="268">
        <v>0</v>
      </c>
      <c r="N553" s="268">
        <v>0</v>
      </c>
      <c r="O553" s="268">
        <v>0</v>
      </c>
      <c r="P553" s="347">
        <f t="shared" si="132"/>
        <v>570756.362</v>
      </c>
      <c r="Q553" s="32">
        <v>43830</v>
      </c>
      <c r="R553" s="322" t="s">
        <v>121</v>
      </c>
      <c r="S553" s="29">
        <f>L553-'раздел 2'!C550</f>
        <v>0</v>
      </c>
      <c r="T553" s="106">
        <f t="shared" si="127"/>
        <v>0</v>
      </c>
    </row>
    <row r="554" spans="1:20" ht="15" customHeight="1">
      <c r="A554" s="152">
        <f t="shared" si="133"/>
        <v>358</v>
      </c>
      <c r="B554" s="143" t="s">
        <v>707</v>
      </c>
      <c r="C554" s="264">
        <v>1906</v>
      </c>
      <c r="D554" s="322"/>
      <c r="E554" s="326" t="s">
        <v>117</v>
      </c>
      <c r="F554" s="251">
        <v>2</v>
      </c>
      <c r="G554" s="251">
        <v>1</v>
      </c>
      <c r="H554" s="268">
        <v>294.8</v>
      </c>
      <c r="I554" s="268">
        <v>250.58</v>
      </c>
      <c r="J554" s="268">
        <v>207</v>
      </c>
      <c r="K554" s="240">
        <v>21</v>
      </c>
      <c r="L554" s="268">
        <f>'раздел 2'!C551</f>
        <v>426098.46</v>
      </c>
      <c r="M554" s="268">
        <v>0</v>
      </c>
      <c r="N554" s="268">
        <v>0</v>
      </c>
      <c r="O554" s="268">
        <v>0</v>
      </c>
      <c r="P554" s="347">
        <f t="shared" si="132"/>
        <v>426098.46</v>
      </c>
      <c r="Q554" s="32">
        <v>43830</v>
      </c>
      <c r="R554" s="322" t="s">
        <v>121</v>
      </c>
      <c r="S554" s="29">
        <f>L554-'раздел 2'!C551</f>
        <v>0</v>
      </c>
      <c r="T554" s="106">
        <f t="shared" si="127"/>
        <v>0</v>
      </c>
    </row>
    <row r="555" spans="1:20" ht="15" customHeight="1">
      <c r="A555" s="152">
        <f t="shared" si="133"/>
        <v>359</v>
      </c>
      <c r="B555" s="143" t="s">
        <v>708</v>
      </c>
      <c r="C555" s="251">
        <v>1961</v>
      </c>
      <c r="D555" s="322"/>
      <c r="E555" s="322" t="s">
        <v>421</v>
      </c>
      <c r="F555" s="229">
        <v>2</v>
      </c>
      <c r="G555" s="229">
        <v>1</v>
      </c>
      <c r="H555" s="268">
        <v>313.73</v>
      </c>
      <c r="I555" s="268">
        <v>257.75</v>
      </c>
      <c r="J555" s="268">
        <v>53.95</v>
      </c>
      <c r="K555" s="240">
        <v>8</v>
      </c>
      <c r="L555" s="268">
        <f>'раздел 2'!C552</f>
        <v>310160.52</v>
      </c>
      <c r="M555" s="268">
        <v>0</v>
      </c>
      <c r="N555" s="268">
        <v>0</v>
      </c>
      <c r="O555" s="268">
        <v>0</v>
      </c>
      <c r="P555" s="347">
        <f aca="true" t="shared" si="134" ref="P555:P566">L555</f>
        <v>310160.52</v>
      </c>
      <c r="Q555" s="32">
        <v>43830</v>
      </c>
      <c r="R555" s="322" t="s">
        <v>121</v>
      </c>
      <c r="S555" s="29">
        <f>L555-'раздел 2'!C552</f>
        <v>0</v>
      </c>
      <c r="T555" s="106">
        <f t="shared" si="127"/>
        <v>0</v>
      </c>
    </row>
    <row r="556" spans="1:20" ht="15" customHeight="1">
      <c r="A556" s="152">
        <f t="shared" si="133"/>
        <v>360</v>
      </c>
      <c r="B556" s="143" t="s">
        <v>702</v>
      </c>
      <c r="C556" s="264">
        <v>1962</v>
      </c>
      <c r="D556" s="322"/>
      <c r="E556" s="326" t="s">
        <v>117</v>
      </c>
      <c r="F556" s="251">
        <v>2</v>
      </c>
      <c r="G556" s="251">
        <v>2</v>
      </c>
      <c r="H556" s="268">
        <v>440.59</v>
      </c>
      <c r="I556" s="268">
        <v>374.5</v>
      </c>
      <c r="J556" s="268">
        <v>279.2</v>
      </c>
      <c r="K556" s="240">
        <v>29</v>
      </c>
      <c r="L556" s="268">
        <f>'раздел 2'!C553</f>
        <v>641067.96</v>
      </c>
      <c r="M556" s="268">
        <v>0</v>
      </c>
      <c r="N556" s="268">
        <v>0</v>
      </c>
      <c r="O556" s="268">
        <v>0</v>
      </c>
      <c r="P556" s="347">
        <f t="shared" si="134"/>
        <v>641067.96</v>
      </c>
      <c r="Q556" s="32">
        <v>43830</v>
      </c>
      <c r="R556" s="322" t="s">
        <v>121</v>
      </c>
      <c r="S556" s="29">
        <f>L556-'раздел 2'!C553</f>
        <v>0</v>
      </c>
      <c r="T556" s="106">
        <f t="shared" si="127"/>
        <v>0</v>
      </c>
    </row>
    <row r="557" spans="1:20" ht="15" customHeight="1">
      <c r="A557" s="152">
        <f t="shared" si="133"/>
        <v>361</v>
      </c>
      <c r="B557" s="143" t="s">
        <v>700</v>
      </c>
      <c r="C557" s="264">
        <v>1960</v>
      </c>
      <c r="D557" s="322"/>
      <c r="E557" s="326" t="s">
        <v>117</v>
      </c>
      <c r="F557" s="251">
        <v>2</v>
      </c>
      <c r="G557" s="251">
        <v>1</v>
      </c>
      <c r="H557" s="268">
        <v>274.5</v>
      </c>
      <c r="I557" s="268">
        <v>274.5</v>
      </c>
      <c r="J557" s="268">
        <v>205.3</v>
      </c>
      <c r="K557" s="240">
        <v>16</v>
      </c>
      <c r="L557" s="268">
        <f>'раздел 2'!C554</f>
        <v>400952.1</v>
      </c>
      <c r="M557" s="268">
        <v>0</v>
      </c>
      <c r="N557" s="268">
        <v>0</v>
      </c>
      <c r="O557" s="268">
        <v>0</v>
      </c>
      <c r="P557" s="347">
        <f t="shared" si="134"/>
        <v>400952.1</v>
      </c>
      <c r="Q557" s="32">
        <v>43830</v>
      </c>
      <c r="R557" s="322" t="s">
        <v>121</v>
      </c>
      <c r="S557" s="29">
        <f>L557-'раздел 2'!C554</f>
        <v>0</v>
      </c>
      <c r="T557" s="106">
        <f t="shared" si="127"/>
        <v>0</v>
      </c>
    </row>
    <row r="558" spans="1:20" ht="15" customHeight="1">
      <c r="A558" s="152">
        <f t="shared" si="133"/>
        <v>362</v>
      </c>
      <c r="B558" s="143" t="s">
        <v>255</v>
      </c>
      <c r="C558" s="264">
        <v>1964</v>
      </c>
      <c r="D558" s="322"/>
      <c r="E558" s="326" t="s">
        <v>117</v>
      </c>
      <c r="F558" s="251">
        <v>2</v>
      </c>
      <c r="G558" s="251">
        <v>2</v>
      </c>
      <c r="H558" s="268">
        <v>678.3</v>
      </c>
      <c r="I558" s="268">
        <v>610.3</v>
      </c>
      <c r="J558" s="268">
        <v>580.3</v>
      </c>
      <c r="K558" s="240">
        <v>27</v>
      </c>
      <c r="L558" s="268">
        <f>'раздел 2'!C555</f>
        <v>3052584.91</v>
      </c>
      <c r="M558" s="268">
        <v>0</v>
      </c>
      <c r="N558" s="268">
        <v>0</v>
      </c>
      <c r="O558" s="268">
        <v>0</v>
      </c>
      <c r="P558" s="347">
        <f t="shared" si="134"/>
        <v>3052584.91</v>
      </c>
      <c r="Q558" s="32">
        <v>43830</v>
      </c>
      <c r="R558" s="322" t="s">
        <v>121</v>
      </c>
      <c r="S558" s="29">
        <f>L558-'раздел 2'!C555</f>
        <v>0</v>
      </c>
      <c r="T558" s="106">
        <f t="shared" si="127"/>
        <v>0</v>
      </c>
    </row>
    <row r="559" spans="1:20" ht="15" customHeight="1">
      <c r="A559" s="152">
        <f t="shared" si="133"/>
        <v>363</v>
      </c>
      <c r="B559" s="143" t="s">
        <v>699</v>
      </c>
      <c r="C559" s="264">
        <v>1965</v>
      </c>
      <c r="D559" s="322"/>
      <c r="E559" s="326" t="s">
        <v>117</v>
      </c>
      <c r="F559" s="251">
        <v>2</v>
      </c>
      <c r="G559" s="251">
        <v>2</v>
      </c>
      <c r="H559" s="268">
        <v>689.1</v>
      </c>
      <c r="I559" s="268">
        <v>631</v>
      </c>
      <c r="J559" s="268">
        <v>396</v>
      </c>
      <c r="K559" s="240">
        <v>28</v>
      </c>
      <c r="L559" s="268">
        <f>'раздел 2'!C556</f>
        <v>672819</v>
      </c>
      <c r="M559" s="268">
        <v>0</v>
      </c>
      <c r="N559" s="268">
        <v>0</v>
      </c>
      <c r="O559" s="268">
        <v>0</v>
      </c>
      <c r="P559" s="347">
        <f t="shared" si="134"/>
        <v>672819</v>
      </c>
      <c r="Q559" s="32">
        <v>43830</v>
      </c>
      <c r="R559" s="322" t="s">
        <v>121</v>
      </c>
      <c r="S559" s="29">
        <f>L559-'раздел 2'!C556</f>
        <v>0</v>
      </c>
      <c r="T559" s="106">
        <f t="shared" si="127"/>
        <v>0</v>
      </c>
    </row>
    <row r="560" spans="1:20" ht="15" customHeight="1">
      <c r="A560" s="152">
        <f t="shared" si="133"/>
        <v>364</v>
      </c>
      <c r="B560" s="257" t="s">
        <v>256</v>
      </c>
      <c r="C560" s="264">
        <v>1950</v>
      </c>
      <c r="D560" s="322"/>
      <c r="E560" s="326" t="s">
        <v>125</v>
      </c>
      <c r="F560" s="251">
        <v>2</v>
      </c>
      <c r="G560" s="251">
        <v>1</v>
      </c>
      <c r="H560" s="268">
        <v>327.2</v>
      </c>
      <c r="I560" s="268">
        <v>269.2</v>
      </c>
      <c r="J560" s="268">
        <v>161.6</v>
      </c>
      <c r="K560" s="240">
        <v>18</v>
      </c>
      <c r="L560" s="268">
        <f>'раздел 2'!C557</f>
        <v>386253.0875</v>
      </c>
      <c r="M560" s="268">
        <v>0</v>
      </c>
      <c r="N560" s="268">
        <v>0</v>
      </c>
      <c r="O560" s="268">
        <v>0</v>
      </c>
      <c r="P560" s="347">
        <f t="shared" si="134"/>
        <v>386253.0875</v>
      </c>
      <c r="Q560" s="32">
        <v>43830</v>
      </c>
      <c r="R560" s="322" t="s">
        <v>121</v>
      </c>
      <c r="S560" s="29">
        <f>L560-'раздел 2'!C557</f>
        <v>0</v>
      </c>
      <c r="T560" s="106">
        <f t="shared" si="127"/>
        <v>0</v>
      </c>
    </row>
    <row r="561" spans="1:20" ht="15" customHeight="1">
      <c r="A561" s="152">
        <f t="shared" si="133"/>
        <v>365</v>
      </c>
      <c r="B561" s="257" t="s">
        <v>257</v>
      </c>
      <c r="C561" s="264">
        <v>1963</v>
      </c>
      <c r="D561" s="322"/>
      <c r="E561" s="326" t="s">
        <v>125</v>
      </c>
      <c r="F561" s="251">
        <v>2</v>
      </c>
      <c r="G561" s="251">
        <v>1</v>
      </c>
      <c r="H561" s="268">
        <v>368.8</v>
      </c>
      <c r="I561" s="268">
        <v>342.4</v>
      </c>
      <c r="J561" s="268">
        <v>159.6</v>
      </c>
      <c r="K561" s="240">
        <v>21</v>
      </c>
      <c r="L561" s="268">
        <f>'раздел 2'!C558</f>
        <v>2366896.15</v>
      </c>
      <c r="M561" s="268">
        <v>0</v>
      </c>
      <c r="N561" s="268">
        <v>0</v>
      </c>
      <c r="O561" s="268">
        <v>0</v>
      </c>
      <c r="P561" s="347">
        <f t="shared" si="134"/>
        <v>2366896.15</v>
      </c>
      <c r="Q561" s="32">
        <v>43830</v>
      </c>
      <c r="R561" s="322" t="s">
        <v>121</v>
      </c>
      <c r="S561" s="29">
        <f>L561-'раздел 2'!C558</f>
        <v>0</v>
      </c>
      <c r="T561" s="106">
        <f t="shared" si="127"/>
        <v>0</v>
      </c>
    </row>
    <row r="562" spans="1:20" ht="15" customHeight="1">
      <c r="A562" s="152">
        <f t="shared" si="133"/>
        <v>366</v>
      </c>
      <c r="B562" s="257" t="s">
        <v>258</v>
      </c>
      <c r="C562" s="264">
        <v>1960</v>
      </c>
      <c r="D562" s="322"/>
      <c r="E562" s="326" t="s">
        <v>125</v>
      </c>
      <c r="F562" s="251">
        <v>2</v>
      </c>
      <c r="G562" s="251">
        <v>1</v>
      </c>
      <c r="H562" s="268">
        <v>346.8</v>
      </c>
      <c r="I562" s="268">
        <v>320.4</v>
      </c>
      <c r="J562" s="268">
        <v>121.8</v>
      </c>
      <c r="K562" s="240">
        <v>27</v>
      </c>
      <c r="L562" s="268">
        <f>'раздел 2'!C559</f>
        <v>427973.88</v>
      </c>
      <c r="M562" s="268">
        <v>0</v>
      </c>
      <c r="N562" s="268">
        <v>0</v>
      </c>
      <c r="O562" s="268">
        <v>0</v>
      </c>
      <c r="P562" s="347">
        <f t="shared" si="134"/>
        <v>427973.88</v>
      </c>
      <c r="Q562" s="32">
        <v>43830</v>
      </c>
      <c r="R562" s="322" t="s">
        <v>121</v>
      </c>
      <c r="S562" s="29">
        <f>L562-'раздел 2'!C559</f>
        <v>0</v>
      </c>
      <c r="T562" s="106">
        <f t="shared" si="127"/>
        <v>0</v>
      </c>
    </row>
    <row r="563" spans="1:20" ht="15" customHeight="1">
      <c r="A563" s="152">
        <f t="shared" si="133"/>
        <v>367</v>
      </c>
      <c r="B563" s="257" t="s">
        <v>704</v>
      </c>
      <c r="C563" s="264">
        <v>1954</v>
      </c>
      <c r="D563" s="322"/>
      <c r="E563" s="326" t="s">
        <v>117</v>
      </c>
      <c r="F563" s="251">
        <v>2</v>
      </c>
      <c r="G563" s="251">
        <v>2</v>
      </c>
      <c r="H563" s="268">
        <v>431.96</v>
      </c>
      <c r="I563" s="268">
        <v>367.17</v>
      </c>
      <c r="J563" s="268">
        <v>279.13</v>
      </c>
      <c r="K563" s="240">
        <v>26</v>
      </c>
      <c r="L563" s="268">
        <f>'раздел 2'!C560</f>
        <v>649519.08</v>
      </c>
      <c r="M563" s="268">
        <v>0</v>
      </c>
      <c r="N563" s="268">
        <v>0</v>
      </c>
      <c r="O563" s="268">
        <v>0</v>
      </c>
      <c r="P563" s="347">
        <f t="shared" si="134"/>
        <v>649519.08</v>
      </c>
      <c r="Q563" s="32">
        <v>43830</v>
      </c>
      <c r="R563" s="322" t="s">
        <v>121</v>
      </c>
      <c r="S563" s="29">
        <f>L563-'раздел 2'!C560</f>
        <v>0</v>
      </c>
      <c r="T563" s="106">
        <f t="shared" si="127"/>
        <v>0</v>
      </c>
    </row>
    <row r="564" spans="1:20" ht="15" customHeight="1">
      <c r="A564" s="152">
        <f t="shared" si="133"/>
        <v>368</v>
      </c>
      <c r="B564" s="257" t="s">
        <v>259</v>
      </c>
      <c r="C564" s="264">
        <v>1956</v>
      </c>
      <c r="D564" s="322"/>
      <c r="E564" s="326" t="s">
        <v>117</v>
      </c>
      <c r="F564" s="251">
        <v>2</v>
      </c>
      <c r="G564" s="251">
        <v>2</v>
      </c>
      <c r="H564" s="268">
        <v>338.4</v>
      </c>
      <c r="I564" s="268">
        <v>287.64</v>
      </c>
      <c r="J564" s="268">
        <v>240.75</v>
      </c>
      <c r="K564" s="240">
        <v>27</v>
      </c>
      <c r="L564" s="268">
        <f>'раздел 2'!C561</f>
        <v>2267411.78</v>
      </c>
      <c r="M564" s="268">
        <v>0</v>
      </c>
      <c r="N564" s="268">
        <v>0</v>
      </c>
      <c r="O564" s="268">
        <v>0</v>
      </c>
      <c r="P564" s="347">
        <f t="shared" si="134"/>
        <v>2267411.78</v>
      </c>
      <c r="Q564" s="32">
        <v>43830</v>
      </c>
      <c r="R564" s="322" t="s">
        <v>121</v>
      </c>
      <c r="S564" s="29">
        <f>L564-'раздел 2'!C561</f>
        <v>0</v>
      </c>
      <c r="T564" s="106">
        <f t="shared" si="127"/>
        <v>0</v>
      </c>
    </row>
    <row r="565" spans="1:20" ht="15" customHeight="1">
      <c r="A565" s="152">
        <f t="shared" si="133"/>
        <v>369</v>
      </c>
      <c r="B565" s="257" t="s">
        <v>701</v>
      </c>
      <c r="C565" s="251">
        <v>1959</v>
      </c>
      <c r="D565" s="322"/>
      <c r="E565" s="322" t="s">
        <v>421</v>
      </c>
      <c r="F565" s="229">
        <v>2</v>
      </c>
      <c r="G565" s="229">
        <v>2</v>
      </c>
      <c r="H565" s="268">
        <v>703.9</v>
      </c>
      <c r="I565" s="268">
        <v>104</v>
      </c>
      <c r="J565" s="268">
        <v>490.8</v>
      </c>
      <c r="K565" s="240">
        <v>29</v>
      </c>
      <c r="L565" s="268">
        <f>'раздел 2'!C562</f>
        <v>479359.56</v>
      </c>
      <c r="M565" s="268">
        <v>0</v>
      </c>
      <c r="N565" s="268">
        <v>0</v>
      </c>
      <c r="O565" s="268">
        <v>0</v>
      </c>
      <c r="P565" s="347">
        <f t="shared" si="134"/>
        <v>479359.56</v>
      </c>
      <c r="Q565" s="32">
        <v>43830</v>
      </c>
      <c r="R565" s="322" t="s">
        <v>121</v>
      </c>
      <c r="S565" s="29">
        <f>L565-'раздел 2'!C562</f>
        <v>0</v>
      </c>
      <c r="T565" s="106">
        <f t="shared" si="127"/>
        <v>0</v>
      </c>
    </row>
    <row r="566" spans="1:20" ht="15" customHeight="1">
      <c r="A566" s="152">
        <f t="shared" si="133"/>
        <v>370</v>
      </c>
      <c r="B566" s="255" t="s">
        <v>698</v>
      </c>
      <c r="C566" s="264">
        <v>1953</v>
      </c>
      <c r="D566" s="322"/>
      <c r="E566" s="326" t="s">
        <v>117</v>
      </c>
      <c r="F566" s="251">
        <v>2</v>
      </c>
      <c r="G566" s="251">
        <v>1</v>
      </c>
      <c r="H566" s="268">
        <v>278.6</v>
      </c>
      <c r="I566" s="268">
        <v>236.81</v>
      </c>
      <c r="J566" s="268">
        <v>173.83</v>
      </c>
      <c r="K566" s="240">
        <v>14</v>
      </c>
      <c r="L566" s="268">
        <f>'раздел 2'!C563</f>
        <v>366205.47</v>
      </c>
      <c r="M566" s="268">
        <v>0</v>
      </c>
      <c r="N566" s="268">
        <v>0</v>
      </c>
      <c r="O566" s="268">
        <v>0</v>
      </c>
      <c r="P566" s="347">
        <f t="shared" si="134"/>
        <v>366205.47</v>
      </c>
      <c r="Q566" s="32">
        <v>43830</v>
      </c>
      <c r="R566" s="322" t="s">
        <v>121</v>
      </c>
      <c r="S566" s="29">
        <f>L566-'раздел 2'!C563</f>
        <v>0</v>
      </c>
      <c r="T566" s="106">
        <f aca="true" t="shared" si="135" ref="T566:T608">L566-P566</f>
        <v>0</v>
      </c>
    </row>
    <row r="567" spans="1:20" ht="15" customHeight="1">
      <c r="A567" s="435" t="s">
        <v>15</v>
      </c>
      <c r="B567" s="427"/>
      <c r="C567" s="251" t="s">
        <v>425</v>
      </c>
      <c r="D567" s="322" t="s">
        <v>425</v>
      </c>
      <c r="E567" s="322" t="s">
        <v>425</v>
      </c>
      <c r="F567" s="229" t="s">
        <v>425</v>
      </c>
      <c r="G567" s="229" t="s">
        <v>425</v>
      </c>
      <c r="H567" s="268">
        <f aca="true" t="shared" si="136" ref="H567:P567">SUM(H534:H566)</f>
        <v>44896.23000000002</v>
      </c>
      <c r="I567" s="268">
        <f t="shared" si="136"/>
        <v>37925.479999999996</v>
      </c>
      <c r="J567" s="268">
        <f t="shared" si="136"/>
        <v>28068.46</v>
      </c>
      <c r="K567" s="240">
        <f t="shared" si="136"/>
        <v>1820</v>
      </c>
      <c r="L567" s="268">
        <f t="shared" si="136"/>
        <v>41028957.172000006</v>
      </c>
      <c r="M567" s="268">
        <f t="shared" si="136"/>
        <v>0</v>
      </c>
      <c r="N567" s="268">
        <f t="shared" si="136"/>
        <v>0</v>
      </c>
      <c r="O567" s="268">
        <f t="shared" si="136"/>
        <v>0</v>
      </c>
      <c r="P567" s="268">
        <f t="shared" si="136"/>
        <v>41028957.172000006</v>
      </c>
      <c r="Q567" s="322" t="s">
        <v>425</v>
      </c>
      <c r="R567" s="322" t="s">
        <v>425</v>
      </c>
      <c r="S567" s="29">
        <f>L567-'раздел 2'!C564</f>
        <v>0</v>
      </c>
      <c r="T567" s="106">
        <f t="shared" si="135"/>
        <v>0</v>
      </c>
    </row>
    <row r="568" spans="1:20" ht="15" customHeight="1">
      <c r="A568" s="484" t="s">
        <v>738</v>
      </c>
      <c r="B568" s="484"/>
      <c r="C568" s="484"/>
      <c r="D568" s="322"/>
      <c r="E568" s="322"/>
      <c r="F568" s="229"/>
      <c r="G568" s="229"/>
      <c r="H568" s="268"/>
      <c r="I568" s="268"/>
      <c r="J568" s="268"/>
      <c r="K568" s="240"/>
      <c r="L568" s="268"/>
      <c r="M568" s="268"/>
      <c r="N568" s="268"/>
      <c r="O568" s="268"/>
      <c r="P568" s="268"/>
      <c r="Q568" s="322"/>
      <c r="R568" s="322"/>
      <c r="S568" s="29">
        <f>L568-'раздел 2'!C565</f>
        <v>0</v>
      </c>
      <c r="T568" s="106">
        <f t="shared" si="135"/>
        <v>0</v>
      </c>
    </row>
    <row r="569" spans="1:20" ht="15" customHeight="1">
      <c r="A569" s="229">
        <f>A566+1</f>
        <v>371</v>
      </c>
      <c r="B569" s="269" t="s">
        <v>710</v>
      </c>
      <c r="C569" s="83">
        <v>1967</v>
      </c>
      <c r="D569" s="228"/>
      <c r="E569" s="326" t="s">
        <v>117</v>
      </c>
      <c r="F569" s="83">
        <v>2</v>
      </c>
      <c r="G569" s="83">
        <v>2</v>
      </c>
      <c r="H569" s="223">
        <v>505.18</v>
      </c>
      <c r="I569" s="223">
        <v>505.18</v>
      </c>
      <c r="J569" s="223">
        <v>233.54</v>
      </c>
      <c r="K569" s="382">
        <v>24</v>
      </c>
      <c r="L569" s="268">
        <f>'раздел 2'!C566</f>
        <v>630368.82</v>
      </c>
      <c r="M569" s="268">
        <v>0</v>
      </c>
      <c r="N569" s="268">
        <v>0</v>
      </c>
      <c r="O569" s="268">
        <v>0</v>
      </c>
      <c r="P569" s="347">
        <f>L569</f>
        <v>630368.82</v>
      </c>
      <c r="Q569" s="32">
        <v>43830</v>
      </c>
      <c r="R569" s="322" t="s">
        <v>121</v>
      </c>
      <c r="S569" s="29">
        <f>L569-'раздел 2'!C566</f>
        <v>0</v>
      </c>
      <c r="T569" s="106">
        <f t="shared" si="135"/>
        <v>0</v>
      </c>
    </row>
    <row r="570" spans="1:20" ht="15" customHeight="1">
      <c r="A570" s="229">
        <f aca="true" t="shared" si="137" ref="A570:A577">A569+1</f>
        <v>372</v>
      </c>
      <c r="B570" s="269" t="s">
        <v>711</v>
      </c>
      <c r="C570" s="254">
        <v>1968</v>
      </c>
      <c r="D570" s="252"/>
      <c r="E570" s="326" t="s">
        <v>125</v>
      </c>
      <c r="F570" s="254">
        <v>2</v>
      </c>
      <c r="G570" s="254">
        <v>2</v>
      </c>
      <c r="H570" s="252">
        <v>263.5</v>
      </c>
      <c r="I570" s="252">
        <v>263.5</v>
      </c>
      <c r="J570" s="252">
        <v>47.8</v>
      </c>
      <c r="K570" s="253">
        <v>7</v>
      </c>
      <c r="L570" s="268">
        <f>'раздел 2'!C567</f>
        <v>301672.14</v>
      </c>
      <c r="M570" s="268">
        <v>0</v>
      </c>
      <c r="N570" s="268">
        <v>0</v>
      </c>
      <c r="O570" s="268">
        <v>0</v>
      </c>
      <c r="P570" s="347">
        <f aca="true" t="shared" si="138" ref="P570:P577">L570</f>
        <v>301672.14</v>
      </c>
      <c r="Q570" s="32">
        <v>43830</v>
      </c>
      <c r="R570" s="322" t="s">
        <v>121</v>
      </c>
      <c r="S570" s="29">
        <f>L570-'раздел 2'!C567</f>
        <v>0</v>
      </c>
      <c r="T570" s="106">
        <f t="shared" si="135"/>
        <v>0</v>
      </c>
    </row>
    <row r="571" spans="1:20" ht="15" customHeight="1">
      <c r="A571" s="229">
        <f t="shared" si="137"/>
        <v>373</v>
      </c>
      <c r="B571" s="269" t="s">
        <v>712</v>
      </c>
      <c r="C571" s="83">
        <v>1968</v>
      </c>
      <c r="D571" s="228"/>
      <c r="E571" s="326" t="s">
        <v>117</v>
      </c>
      <c r="F571" s="83">
        <v>2</v>
      </c>
      <c r="G571" s="83">
        <v>2</v>
      </c>
      <c r="H571" s="223">
        <v>486.5</v>
      </c>
      <c r="I571" s="223">
        <v>486.5</v>
      </c>
      <c r="J571" s="223">
        <v>293.24</v>
      </c>
      <c r="K571" s="382">
        <v>19</v>
      </c>
      <c r="L571" s="268">
        <f>'раздел 2'!C568</f>
        <v>518474.211</v>
      </c>
      <c r="M571" s="268">
        <v>0</v>
      </c>
      <c r="N571" s="268">
        <v>0</v>
      </c>
      <c r="O571" s="268">
        <v>0</v>
      </c>
      <c r="P571" s="347">
        <f t="shared" si="138"/>
        <v>518474.211</v>
      </c>
      <c r="Q571" s="32">
        <v>43830</v>
      </c>
      <c r="R571" s="322" t="s">
        <v>121</v>
      </c>
      <c r="S571" s="29">
        <f>L571-'раздел 2'!C568</f>
        <v>0</v>
      </c>
      <c r="T571" s="106">
        <f t="shared" si="135"/>
        <v>0</v>
      </c>
    </row>
    <row r="572" spans="1:20" ht="15" customHeight="1">
      <c r="A572" s="229">
        <f t="shared" si="137"/>
        <v>374</v>
      </c>
      <c r="B572" s="269" t="s">
        <v>713</v>
      </c>
      <c r="C572" s="254">
        <v>1962</v>
      </c>
      <c r="D572" s="252"/>
      <c r="E572" s="326" t="s">
        <v>125</v>
      </c>
      <c r="F572" s="254">
        <v>2</v>
      </c>
      <c r="G572" s="254">
        <v>1</v>
      </c>
      <c r="H572" s="252">
        <v>328.2</v>
      </c>
      <c r="I572" s="252">
        <v>328.2</v>
      </c>
      <c r="J572" s="252">
        <v>77.5</v>
      </c>
      <c r="K572" s="371">
        <v>20</v>
      </c>
      <c r="L572" s="268">
        <f>'раздел 2'!C569</f>
        <v>285259.524</v>
      </c>
      <c r="M572" s="268">
        <v>0</v>
      </c>
      <c r="N572" s="268">
        <v>0</v>
      </c>
      <c r="O572" s="268">
        <v>0</v>
      </c>
      <c r="P572" s="347">
        <f t="shared" si="138"/>
        <v>285259.524</v>
      </c>
      <c r="Q572" s="32">
        <v>43830</v>
      </c>
      <c r="R572" s="322" t="s">
        <v>121</v>
      </c>
      <c r="S572" s="29">
        <f>L572-'раздел 2'!C569</f>
        <v>0</v>
      </c>
      <c r="T572" s="106">
        <f t="shared" si="135"/>
        <v>0</v>
      </c>
    </row>
    <row r="573" spans="1:20" ht="15" customHeight="1">
      <c r="A573" s="229">
        <f t="shared" si="137"/>
        <v>375</v>
      </c>
      <c r="B573" s="269" t="s">
        <v>714</v>
      </c>
      <c r="C573" s="264">
        <v>1962</v>
      </c>
      <c r="D573" s="322"/>
      <c r="E573" s="326" t="s">
        <v>117</v>
      </c>
      <c r="F573" s="251">
        <v>2</v>
      </c>
      <c r="G573" s="251">
        <v>1</v>
      </c>
      <c r="H573" s="268">
        <v>308.15</v>
      </c>
      <c r="I573" s="268">
        <v>308.15</v>
      </c>
      <c r="J573" s="268">
        <v>120.42</v>
      </c>
      <c r="K573" s="240">
        <v>24</v>
      </c>
      <c r="L573" s="268">
        <f>'раздел 2'!C570</f>
        <v>286821.96</v>
      </c>
      <c r="M573" s="268">
        <v>0</v>
      </c>
      <c r="N573" s="268">
        <v>0</v>
      </c>
      <c r="O573" s="268">
        <v>0</v>
      </c>
      <c r="P573" s="347">
        <f t="shared" si="138"/>
        <v>286821.96</v>
      </c>
      <c r="Q573" s="32">
        <v>43830</v>
      </c>
      <c r="R573" s="322" t="s">
        <v>121</v>
      </c>
      <c r="S573" s="29">
        <f>L573-'раздел 2'!C570</f>
        <v>0</v>
      </c>
      <c r="T573" s="106">
        <f t="shared" si="135"/>
        <v>0</v>
      </c>
    </row>
    <row r="574" spans="1:20" ht="15" customHeight="1">
      <c r="A574" s="229">
        <f t="shared" si="137"/>
        <v>376</v>
      </c>
      <c r="B574" s="269" t="s">
        <v>715</v>
      </c>
      <c r="C574" s="264">
        <v>1939</v>
      </c>
      <c r="D574" s="322"/>
      <c r="E574" s="326" t="s">
        <v>125</v>
      </c>
      <c r="F574" s="251">
        <v>2</v>
      </c>
      <c r="G574" s="251">
        <v>1</v>
      </c>
      <c r="H574" s="268">
        <v>114.31</v>
      </c>
      <c r="I574" s="268">
        <v>114.31</v>
      </c>
      <c r="J574" s="268">
        <v>57.17</v>
      </c>
      <c r="K574" s="240">
        <v>6</v>
      </c>
      <c r="L574" s="268">
        <f>'раздел 2'!C571</f>
        <v>196262.841</v>
      </c>
      <c r="M574" s="268">
        <v>0</v>
      </c>
      <c r="N574" s="268">
        <v>0</v>
      </c>
      <c r="O574" s="268">
        <v>0</v>
      </c>
      <c r="P574" s="347">
        <f t="shared" si="138"/>
        <v>196262.841</v>
      </c>
      <c r="Q574" s="32">
        <v>43830</v>
      </c>
      <c r="R574" s="322" t="s">
        <v>121</v>
      </c>
      <c r="S574" s="29">
        <f>L574-'раздел 2'!C571</f>
        <v>0</v>
      </c>
      <c r="T574" s="106">
        <f t="shared" si="135"/>
        <v>0</v>
      </c>
    </row>
    <row r="575" spans="1:20" ht="15" customHeight="1">
      <c r="A575" s="229">
        <f t="shared" si="137"/>
        <v>377</v>
      </c>
      <c r="B575" s="269" t="s">
        <v>716</v>
      </c>
      <c r="C575" s="264">
        <v>1948</v>
      </c>
      <c r="D575" s="322"/>
      <c r="E575" s="326" t="s">
        <v>125</v>
      </c>
      <c r="F575" s="251">
        <v>2</v>
      </c>
      <c r="G575" s="251">
        <v>2</v>
      </c>
      <c r="H575" s="268">
        <v>254.7</v>
      </c>
      <c r="I575" s="268">
        <v>254.7</v>
      </c>
      <c r="J575" s="268">
        <v>162.68</v>
      </c>
      <c r="K575" s="240">
        <v>16</v>
      </c>
      <c r="L575" s="268">
        <f>'раздел 2'!C572</f>
        <v>399245.799</v>
      </c>
      <c r="M575" s="268">
        <v>0</v>
      </c>
      <c r="N575" s="268">
        <v>0</v>
      </c>
      <c r="O575" s="268">
        <v>0</v>
      </c>
      <c r="P575" s="347">
        <f t="shared" si="138"/>
        <v>399245.799</v>
      </c>
      <c r="Q575" s="32">
        <v>43830</v>
      </c>
      <c r="R575" s="322" t="s">
        <v>121</v>
      </c>
      <c r="S575" s="29">
        <f>L575-'раздел 2'!C572</f>
        <v>0</v>
      </c>
      <c r="T575" s="106">
        <f t="shared" si="135"/>
        <v>0</v>
      </c>
    </row>
    <row r="576" spans="1:20" ht="15" customHeight="1">
      <c r="A576" s="229">
        <f t="shared" si="137"/>
        <v>378</v>
      </c>
      <c r="B576" s="269" t="s">
        <v>717</v>
      </c>
      <c r="C576" s="264">
        <v>1940</v>
      </c>
      <c r="D576" s="322"/>
      <c r="E576" s="326" t="s">
        <v>125</v>
      </c>
      <c r="F576" s="251">
        <v>2</v>
      </c>
      <c r="G576" s="251">
        <v>1</v>
      </c>
      <c r="H576" s="268">
        <v>250.9</v>
      </c>
      <c r="I576" s="268">
        <v>250.9</v>
      </c>
      <c r="J576" s="268">
        <v>124.3</v>
      </c>
      <c r="K576" s="240">
        <v>8</v>
      </c>
      <c r="L576" s="268">
        <f>'раздел 2'!C573</f>
        <v>300841.656</v>
      </c>
      <c r="M576" s="268">
        <v>0</v>
      </c>
      <c r="N576" s="268">
        <v>0</v>
      </c>
      <c r="O576" s="268">
        <v>0</v>
      </c>
      <c r="P576" s="347">
        <f t="shared" si="138"/>
        <v>300841.656</v>
      </c>
      <c r="Q576" s="32">
        <v>43830</v>
      </c>
      <c r="R576" s="322" t="s">
        <v>121</v>
      </c>
      <c r="S576" s="29">
        <f>L576-'раздел 2'!C573</f>
        <v>0</v>
      </c>
      <c r="T576" s="106">
        <f t="shared" si="135"/>
        <v>0</v>
      </c>
    </row>
    <row r="577" spans="1:20" ht="15" customHeight="1">
      <c r="A577" s="229">
        <f t="shared" si="137"/>
        <v>379</v>
      </c>
      <c r="B577" s="269" t="s">
        <v>718</v>
      </c>
      <c r="C577" s="264">
        <v>1940</v>
      </c>
      <c r="D577" s="322"/>
      <c r="E577" s="326" t="s">
        <v>125</v>
      </c>
      <c r="F577" s="251">
        <v>2</v>
      </c>
      <c r="G577" s="251">
        <v>1</v>
      </c>
      <c r="H577" s="268">
        <v>256</v>
      </c>
      <c r="I577" s="268">
        <v>256</v>
      </c>
      <c r="J577" s="268">
        <v>71.1</v>
      </c>
      <c r="K577" s="240">
        <v>11</v>
      </c>
      <c r="L577" s="268">
        <f>'раздел 2'!C574</f>
        <v>288027.7925</v>
      </c>
      <c r="M577" s="268">
        <v>0</v>
      </c>
      <c r="N577" s="268">
        <v>0</v>
      </c>
      <c r="O577" s="268">
        <v>0</v>
      </c>
      <c r="P577" s="347">
        <f t="shared" si="138"/>
        <v>288027.7925</v>
      </c>
      <c r="Q577" s="32">
        <v>43830</v>
      </c>
      <c r="R577" s="322" t="s">
        <v>121</v>
      </c>
      <c r="S577" s="29">
        <f>L577-'раздел 2'!C574</f>
        <v>0</v>
      </c>
      <c r="T577" s="106">
        <f t="shared" si="135"/>
        <v>0</v>
      </c>
    </row>
    <row r="578" spans="1:20" ht="15" customHeight="1">
      <c r="A578" s="441" t="s">
        <v>15</v>
      </c>
      <c r="B578" s="441"/>
      <c r="C578" s="251" t="s">
        <v>425</v>
      </c>
      <c r="D578" s="322" t="s">
        <v>425</v>
      </c>
      <c r="E578" s="322" t="s">
        <v>425</v>
      </c>
      <c r="F578" s="229" t="s">
        <v>425</v>
      </c>
      <c r="G578" s="229" t="s">
        <v>425</v>
      </c>
      <c r="H578" s="268">
        <f aca="true" t="shared" si="139" ref="H578:P578">SUM(H569:H577)</f>
        <v>2767.44</v>
      </c>
      <c r="I578" s="268">
        <f t="shared" si="139"/>
        <v>2767.44</v>
      </c>
      <c r="J578" s="268">
        <f t="shared" si="139"/>
        <v>1187.7499999999998</v>
      </c>
      <c r="K578" s="240">
        <f t="shared" si="139"/>
        <v>135</v>
      </c>
      <c r="L578" s="268">
        <f t="shared" si="139"/>
        <v>3206974.7435</v>
      </c>
      <c r="M578" s="268">
        <f t="shared" si="139"/>
        <v>0</v>
      </c>
      <c r="N578" s="268">
        <f t="shared" si="139"/>
        <v>0</v>
      </c>
      <c r="O578" s="268">
        <f t="shared" si="139"/>
        <v>0</v>
      </c>
      <c r="P578" s="268">
        <f t="shared" si="139"/>
        <v>3206974.7435</v>
      </c>
      <c r="Q578" s="322" t="s">
        <v>425</v>
      </c>
      <c r="R578" s="322" t="s">
        <v>425</v>
      </c>
      <c r="S578" s="29">
        <f>L578-'раздел 2'!C575</f>
        <v>0</v>
      </c>
      <c r="T578" s="106">
        <f t="shared" si="135"/>
        <v>0</v>
      </c>
    </row>
    <row r="579" spans="1:20" s="110" customFormat="1" ht="15" customHeight="1">
      <c r="A579" s="424" t="s">
        <v>83</v>
      </c>
      <c r="B579" s="425"/>
      <c r="C579" s="78" t="s">
        <v>425</v>
      </c>
      <c r="D579" s="174" t="s">
        <v>425</v>
      </c>
      <c r="E579" s="174" t="s">
        <v>425</v>
      </c>
      <c r="F579" s="91" t="s">
        <v>425</v>
      </c>
      <c r="G579" s="91" t="s">
        <v>425</v>
      </c>
      <c r="H579" s="350">
        <f aca="true" t="shared" si="140" ref="H579:P579">H529+H532+H567+H578</f>
        <v>52139.06000000002</v>
      </c>
      <c r="I579" s="350">
        <f t="shared" si="140"/>
        <v>44818.25</v>
      </c>
      <c r="J579" s="350">
        <f t="shared" si="140"/>
        <v>32694.809999999998</v>
      </c>
      <c r="K579" s="352">
        <f t="shared" si="140"/>
        <v>2188</v>
      </c>
      <c r="L579" s="350">
        <f t="shared" si="140"/>
        <v>52997004.07050001</v>
      </c>
      <c r="M579" s="350">
        <f t="shared" si="140"/>
        <v>0</v>
      </c>
      <c r="N579" s="350">
        <f t="shared" si="140"/>
        <v>0</v>
      </c>
      <c r="O579" s="350">
        <f t="shared" si="140"/>
        <v>0</v>
      </c>
      <c r="P579" s="350">
        <f t="shared" si="140"/>
        <v>52997004.07050001</v>
      </c>
      <c r="Q579" s="174" t="s">
        <v>425</v>
      </c>
      <c r="R579" s="174" t="s">
        <v>425</v>
      </c>
      <c r="S579" s="29">
        <f>L579-'раздел 2'!C576</f>
        <v>0</v>
      </c>
      <c r="T579" s="106">
        <f t="shared" si="135"/>
        <v>0</v>
      </c>
    </row>
    <row r="580" spans="1:20" ht="15" customHeight="1">
      <c r="A580" s="487" t="s">
        <v>427</v>
      </c>
      <c r="B580" s="488"/>
      <c r="C580" s="488"/>
      <c r="D580" s="488"/>
      <c r="E580" s="488"/>
      <c r="F580" s="488"/>
      <c r="G580" s="488"/>
      <c r="H580" s="488"/>
      <c r="I580" s="488"/>
      <c r="J580" s="488"/>
      <c r="K580" s="488"/>
      <c r="L580" s="488"/>
      <c r="M580" s="488"/>
      <c r="N580" s="488"/>
      <c r="O580" s="488"/>
      <c r="P580" s="488"/>
      <c r="Q580" s="488"/>
      <c r="R580" s="489"/>
      <c r="S580" s="29">
        <f>L580-'раздел 2'!C577</f>
        <v>0</v>
      </c>
      <c r="T580" s="106">
        <f t="shared" si="135"/>
        <v>0</v>
      </c>
    </row>
    <row r="581" spans="1:20" ht="15" customHeight="1">
      <c r="A581" s="485" t="s">
        <v>44</v>
      </c>
      <c r="B581" s="486"/>
      <c r="C581" s="251"/>
      <c r="D581" s="322"/>
      <c r="E581" s="322"/>
      <c r="F581" s="229"/>
      <c r="G581" s="229"/>
      <c r="H581" s="322"/>
      <c r="I581" s="322"/>
      <c r="J581" s="322"/>
      <c r="K581" s="251"/>
      <c r="L581" s="268"/>
      <c r="M581" s="322"/>
      <c r="N581" s="322"/>
      <c r="O581" s="322"/>
      <c r="P581" s="322"/>
      <c r="Q581" s="322"/>
      <c r="R581" s="322"/>
      <c r="S581" s="29">
        <f>L581-'раздел 2'!C578</f>
        <v>0</v>
      </c>
      <c r="T581" s="106">
        <f t="shared" si="135"/>
        <v>0</v>
      </c>
    </row>
    <row r="582" spans="1:20" ht="15" customHeight="1">
      <c r="A582" s="152">
        <f>A577+1</f>
        <v>380</v>
      </c>
      <c r="B582" s="197" t="s">
        <v>260</v>
      </c>
      <c r="C582" s="251">
        <v>1980</v>
      </c>
      <c r="D582" s="322"/>
      <c r="E582" s="322" t="s">
        <v>117</v>
      </c>
      <c r="F582" s="229">
        <v>4</v>
      </c>
      <c r="G582" s="229">
        <v>1</v>
      </c>
      <c r="H582" s="322">
        <v>3016.54</v>
      </c>
      <c r="I582" s="322">
        <v>2908.94</v>
      </c>
      <c r="J582" s="322">
        <v>2908.94</v>
      </c>
      <c r="K582" s="251">
        <v>151</v>
      </c>
      <c r="L582" s="268">
        <f>'раздел 2'!C579</f>
        <v>5003670.35</v>
      </c>
      <c r="M582" s="322">
        <v>0</v>
      </c>
      <c r="N582" s="322">
        <v>0</v>
      </c>
      <c r="O582" s="322">
        <v>0</v>
      </c>
      <c r="P582" s="324">
        <f>L582</f>
        <v>5003670.35</v>
      </c>
      <c r="Q582" s="32">
        <v>43830</v>
      </c>
      <c r="R582" s="322" t="s">
        <v>121</v>
      </c>
      <c r="S582" s="29">
        <f>L582-'раздел 2'!C579</f>
        <v>0</v>
      </c>
      <c r="T582" s="106">
        <f t="shared" si="135"/>
        <v>0</v>
      </c>
    </row>
    <row r="583" spans="1:20" ht="15" customHeight="1">
      <c r="A583" s="152">
        <f>A582+1</f>
        <v>381</v>
      </c>
      <c r="B583" s="197" t="s">
        <v>262</v>
      </c>
      <c r="C583" s="251">
        <v>1950</v>
      </c>
      <c r="D583" s="322"/>
      <c r="E583" s="322" t="s">
        <v>117</v>
      </c>
      <c r="F583" s="229">
        <v>2</v>
      </c>
      <c r="G583" s="229">
        <v>1</v>
      </c>
      <c r="H583" s="322">
        <v>241.49</v>
      </c>
      <c r="I583" s="322">
        <v>218.79</v>
      </c>
      <c r="J583" s="322">
        <v>218.79</v>
      </c>
      <c r="K583" s="251">
        <v>17</v>
      </c>
      <c r="L583" s="268">
        <f>'раздел 2'!C580</f>
        <v>823943.3</v>
      </c>
      <c r="M583" s="322">
        <v>0</v>
      </c>
      <c r="N583" s="322">
        <v>0</v>
      </c>
      <c r="O583" s="322">
        <v>0</v>
      </c>
      <c r="P583" s="324">
        <f>L583</f>
        <v>823943.3</v>
      </c>
      <c r="Q583" s="32">
        <v>43830</v>
      </c>
      <c r="R583" s="322" t="s">
        <v>121</v>
      </c>
      <c r="S583" s="29">
        <f>L583-'раздел 2'!C580</f>
        <v>0</v>
      </c>
      <c r="T583" s="106">
        <f t="shared" si="135"/>
        <v>0</v>
      </c>
    </row>
    <row r="584" spans="1:20" ht="15" customHeight="1">
      <c r="A584" s="490" t="s">
        <v>15</v>
      </c>
      <c r="B584" s="491"/>
      <c r="C584" s="251" t="s">
        <v>118</v>
      </c>
      <c r="D584" s="322" t="s">
        <v>118</v>
      </c>
      <c r="E584" s="322" t="s">
        <v>118</v>
      </c>
      <c r="F584" s="229" t="s">
        <v>118</v>
      </c>
      <c r="G584" s="229" t="s">
        <v>118</v>
      </c>
      <c r="H584" s="322">
        <v>15678.68</v>
      </c>
      <c r="I584" s="322">
        <v>13814.86</v>
      </c>
      <c r="J584" s="322">
        <v>10247.800000000001</v>
      </c>
      <c r="K584" s="251">
        <v>864</v>
      </c>
      <c r="L584" s="268">
        <f>SUM(L582:L583)</f>
        <v>5827613.649999999</v>
      </c>
      <c r="M584" s="268">
        <f>SUM(M582:M583)</f>
        <v>0</v>
      </c>
      <c r="N584" s="268">
        <f>SUM(N582:N583)</f>
        <v>0</v>
      </c>
      <c r="O584" s="268">
        <f>SUM(O582:O583)</f>
        <v>0</v>
      </c>
      <c r="P584" s="268">
        <f>SUM(P582:P583)</f>
        <v>5827613.649999999</v>
      </c>
      <c r="Q584" s="322" t="s">
        <v>118</v>
      </c>
      <c r="R584" s="322" t="s">
        <v>118</v>
      </c>
      <c r="S584" s="29">
        <f>L584-'раздел 2'!C581</f>
        <v>0</v>
      </c>
      <c r="T584" s="106">
        <f t="shared" si="135"/>
        <v>0</v>
      </c>
    </row>
    <row r="585" spans="1:20" ht="15" customHeight="1">
      <c r="A585" s="485" t="s">
        <v>55</v>
      </c>
      <c r="B585" s="486"/>
      <c r="C585" s="251"/>
      <c r="D585" s="322"/>
      <c r="E585" s="322"/>
      <c r="F585" s="229"/>
      <c r="G585" s="229"/>
      <c r="H585" s="322"/>
      <c r="I585" s="322"/>
      <c r="J585" s="322"/>
      <c r="K585" s="251"/>
      <c r="L585" s="268"/>
      <c r="M585" s="322"/>
      <c r="N585" s="322"/>
      <c r="O585" s="322"/>
      <c r="P585" s="322"/>
      <c r="Q585" s="322"/>
      <c r="R585" s="322"/>
      <c r="S585" s="29">
        <f>L585-'раздел 2'!C582</f>
        <v>0</v>
      </c>
      <c r="T585" s="106">
        <f t="shared" si="135"/>
        <v>0</v>
      </c>
    </row>
    <row r="586" spans="1:20" ht="15" customHeight="1">
      <c r="A586" s="152">
        <f>A583+1</f>
        <v>382</v>
      </c>
      <c r="B586" s="255" t="s">
        <v>385</v>
      </c>
      <c r="C586" s="251">
        <v>1980</v>
      </c>
      <c r="D586" s="322"/>
      <c r="E586" s="322" t="s">
        <v>401</v>
      </c>
      <c r="F586" s="229">
        <v>2</v>
      </c>
      <c r="G586" s="229">
        <v>1</v>
      </c>
      <c r="H586" s="153">
        <v>405.7</v>
      </c>
      <c r="I586" s="322">
        <v>370.4</v>
      </c>
      <c r="J586" s="322">
        <v>213.4</v>
      </c>
      <c r="K586" s="251">
        <v>31</v>
      </c>
      <c r="L586" s="268">
        <f>'раздел 2'!C583</f>
        <v>314723.398</v>
      </c>
      <c r="M586" s="322">
        <v>0</v>
      </c>
      <c r="N586" s="322">
        <v>0</v>
      </c>
      <c r="O586" s="322">
        <v>0</v>
      </c>
      <c r="P586" s="324">
        <f>L586</f>
        <v>314723.398</v>
      </c>
      <c r="Q586" s="32">
        <v>43830</v>
      </c>
      <c r="R586" s="322" t="s">
        <v>121</v>
      </c>
      <c r="S586" s="29">
        <f>L586-'раздел 2'!C583</f>
        <v>0</v>
      </c>
      <c r="T586" s="106">
        <f t="shared" si="135"/>
        <v>0</v>
      </c>
    </row>
    <row r="587" spans="1:20" ht="15" customHeight="1">
      <c r="A587" s="152">
        <f>A586+1</f>
        <v>383</v>
      </c>
      <c r="B587" s="255" t="s">
        <v>387</v>
      </c>
      <c r="C587" s="251">
        <v>1985</v>
      </c>
      <c r="D587" s="322"/>
      <c r="E587" s="322" t="s">
        <v>402</v>
      </c>
      <c r="F587" s="229">
        <v>3</v>
      </c>
      <c r="G587" s="229">
        <v>1</v>
      </c>
      <c r="H587" s="153">
        <v>1581</v>
      </c>
      <c r="I587" s="322">
        <v>1549.2</v>
      </c>
      <c r="J587" s="322">
        <v>165.86</v>
      </c>
      <c r="K587" s="251">
        <v>128</v>
      </c>
      <c r="L587" s="268">
        <f>'раздел 2'!C584</f>
        <v>606797.776</v>
      </c>
      <c r="M587" s="322">
        <v>0</v>
      </c>
      <c r="N587" s="322">
        <v>0</v>
      </c>
      <c r="O587" s="322">
        <v>0</v>
      </c>
      <c r="P587" s="324">
        <f>L587</f>
        <v>606797.776</v>
      </c>
      <c r="Q587" s="32">
        <v>43830</v>
      </c>
      <c r="R587" s="322" t="s">
        <v>121</v>
      </c>
      <c r="S587" s="29">
        <f>L587-'раздел 2'!C584</f>
        <v>0</v>
      </c>
      <c r="T587" s="106">
        <f t="shared" si="135"/>
        <v>0</v>
      </c>
    </row>
    <row r="588" spans="1:20" ht="15" customHeight="1">
      <c r="A588" s="435" t="s">
        <v>15</v>
      </c>
      <c r="B588" s="427"/>
      <c r="C588" s="251" t="s">
        <v>118</v>
      </c>
      <c r="D588" s="322" t="s">
        <v>118</v>
      </c>
      <c r="E588" s="322" t="s">
        <v>118</v>
      </c>
      <c r="F588" s="229" t="s">
        <v>118</v>
      </c>
      <c r="G588" s="229" t="s">
        <v>118</v>
      </c>
      <c r="H588" s="268">
        <f aca="true" t="shared" si="141" ref="H588:P588">SUM(H586:H587)</f>
        <v>1986.7</v>
      </c>
      <c r="I588" s="268">
        <f t="shared" si="141"/>
        <v>1919.6</v>
      </c>
      <c r="J588" s="268">
        <f t="shared" si="141"/>
        <v>379.26</v>
      </c>
      <c r="K588" s="251">
        <f t="shared" si="141"/>
        <v>159</v>
      </c>
      <c r="L588" s="268">
        <f t="shared" si="141"/>
        <v>921521.1739999999</v>
      </c>
      <c r="M588" s="268">
        <f t="shared" si="141"/>
        <v>0</v>
      </c>
      <c r="N588" s="268">
        <f t="shared" si="141"/>
        <v>0</v>
      </c>
      <c r="O588" s="268">
        <f t="shared" si="141"/>
        <v>0</v>
      </c>
      <c r="P588" s="268">
        <f t="shared" si="141"/>
        <v>921521.1739999999</v>
      </c>
      <c r="Q588" s="322" t="s">
        <v>118</v>
      </c>
      <c r="R588" s="322" t="s">
        <v>118</v>
      </c>
      <c r="S588" s="29">
        <f>L588-'раздел 2'!C585</f>
        <v>0</v>
      </c>
      <c r="T588" s="106">
        <f t="shared" si="135"/>
        <v>0</v>
      </c>
    </row>
    <row r="589" spans="1:20" ht="15" customHeight="1">
      <c r="A589" s="432" t="s">
        <v>56</v>
      </c>
      <c r="B589" s="433"/>
      <c r="C589" s="434"/>
      <c r="D589" s="322"/>
      <c r="E589" s="322"/>
      <c r="F589" s="229"/>
      <c r="G589" s="229"/>
      <c r="H589" s="322"/>
      <c r="I589" s="322"/>
      <c r="J589" s="322"/>
      <c r="K589" s="251"/>
      <c r="L589" s="268"/>
      <c r="M589" s="322"/>
      <c r="N589" s="322"/>
      <c r="O589" s="322"/>
      <c r="P589" s="322"/>
      <c r="Q589" s="322"/>
      <c r="R589" s="322"/>
      <c r="S589" s="29">
        <f>L589-'раздел 2'!C586</f>
        <v>0</v>
      </c>
      <c r="T589" s="106">
        <f t="shared" si="135"/>
        <v>0</v>
      </c>
    </row>
    <row r="590" spans="1:20" ht="15" customHeight="1">
      <c r="A590" s="152">
        <f>A587+1</f>
        <v>384</v>
      </c>
      <c r="B590" s="255" t="s">
        <v>719</v>
      </c>
      <c r="C590" s="251">
        <v>1976</v>
      </c>
      <c r="D590" s="322"/>
      <c r="E590" s="322" t="s">
        <v>117</v>
      </c>
      <c r="F590" s="229">
        <v>3</v>
      </c>
      <c r="G590" s="229">
        <v>3</v>
      </c>
      <c r="H590" s="322">
        <v>1511.6</v>
      </c>
      <c r="I590" s="322">
        <v>756.27</v>
      </c>
      <c r="J590" s="322">
        <v>671.2</v>
      </c>
      <c r="K590" s="251">
        <v>48</v>
      </c>
      <c r="L590" s="268">
        <f>'раздел 2'!C587</f>
        <v>89990.35</v>
      </c>
      <c r="M590" s="322">
        <v>0</v>
      </c>
      <c r="N590" s="322">
        <v>0</v>
      </c>
      <c r="O590" s="322">
        <v>0</v>
      </c>
      <c r="P590" s="324">
        <f>L590</f>
        <v>89990.35</v>
      </c>
      <c r="Q590" s="32">
        <v>43830</v>
      </c>
      <c r="R590" s="322" t="s">
        <v>121</v>
      </c>
      <c r="S590" s="29">
        <f>L590-'раздел 2'!C587</f>
        <v>0</v>
      </c>
      <c r="T590" s="106">
        <f t="shared" si="135"/>
        <v>0</v>
      </c>
    </row>
    <row r="591" spans="1:20" ht="15" customHeight="1">
      <c r="A591" s="152">
        <f aca="true" t="shared" si="142" ref="A591:A599">A590+1</f>
        <v>385</v>
      </c>
      <c r="B591" s="255" t="s">
        <v>720</v>
      </c>
      <c r="C591" s="251">
        <v>1974</v>
      </c>
      <c r="D591" s="322"/>
      <c r="E591" s="322" t="s">
        <v>117</v>
      </c>
      <c r="F591" s="229">
        <v>2</v>
      </c>
      <c r="G591" s="229">
        <v>3</v>
      </c>
      <c r="H591" s="322">
        <v>858.2</v>
      </c>
      <c r="I591" s="322">
        <v>487.91</v>
      </c>
      <c r="J591" s="322">
        <v>377.4</v>
      </c>
      <c r="K591" s="251">
        <v>41</v>
      </c>
      <c r="L591" s="268">
        <f>'раздел 2'!C588</f>
        <v>98348.82</v>
      </c>
      <c r="M591" s="322">
        <v>0</v>
      </c>
      <c r="N591" s="322">
        <v>0</v>
      </c>
      <c r="O591" s="322">
        <v>0</v>
      </c>
      <c r="P591" s="324">
        <f aca="true" t="shared" si="143" ref="P591:P599">L591</f>
        <v>98348.82</v>
      </c>
      <c r="Q591" s="32">
        <v>43830</v>
      </c>
      <c r="R591" s="322" t="s">
        <v>121</v>
      </c>
      <c r="S591" s="29">
        <f>L591-'раздел 2'!C588</f>
        <v>0</v>
      </c>
      <c r="T591" s="106">
        <f t="shared" si="135"/>
        <v>0</v>
      </c>
    </row>
    <row r="592" spans="1:20" ht="15" customHeight="1">
      <c r="A592" s="152">
        <f>A591+1</f>
        <v>386</v>
      </c>
      <c r="B592" s="255" t="s">
        <v>721</v>
      </c>
      <c r="C592" s="326">
        <v>1973</v>
      </c>
      <c r="D592" s="326"/>
      <c r="E592" s="326" t="s">
        <v>117</v>
      </c>
      <c r="F592" s="326">
        <v>2</v>
      </c>
      <c r="G592" s="326">
        <v>2</v>
      </c>
      <c r="H592" s="324">
        <v>740.3</v>
      </c>
      <c r="I592" s="324">
        <v>452.8</v>
      </c>
      <c r="J592" s="324">
        <v>384.3</v>
      </c>
      <c r="K592" s="241">
        <v>48</v>
      </c>
      <c r="L592" s="268">
        <f>'раздел 2'!C589</f>
        <v>110046.66</v>
      </c>
      <c r="M592" s="322">
        <v>0</v>
      </c>
      <c r="N592" s="322">
        <v>0</v>
      </c>
      <c r="O592" s="322">
        <v>0</v>
      </c>
      <c r="P592" s="324">
        <f t="shared" si="143"/>
        <v>110046.66</v>
      </c>
      <c r="Q592" s="32">
        <v>43830</v>
      </c>
      <c r="R592" s="322" t="s">
        <v>121</v>
      </c>
      <c r="S592" s="29">
        <f>L592-'раздел 2'!C589</f>
        <v>0</v>
      </c>
      <c r="T592" s="106">
        <f t="shared" si="135"/>
        <v>0</v>
      </c>
    </row>
    <row r="593" spans="1:20" ht="15" customHeight="1">
      <c r="A593" s="152">
        <f>A592+1</f>
        <v>387</v>
      </c>
      <c r="B593" s="255" t="s">
        <v>722</v>
      </c>
      <c r="C593" s="251">
        <v>1968</v>
      </c>
      <c r="D593" s="322"/>
      <c r="E593" s="322" t="s">
        <v>117</v>
      </c>
      <c r="F593" s="229">
        <v>5</v>
      </c>
      <c r="G593" s="229">
        <v>4</v>
      </c>
      <c r="H593" s="322">
        <v>3447.25</v>
      </c>
      <c r="I593" s="322">
        <v>3447.25</v>
      </c>
      <c r="J593" s="322">
        <v>2719.25</v>
      </c>
      <c r="K593" s="251">
        <v>148</v>
      </c>
      <c r="L593" s="268">
        <f>'раздел 2'!C590</f>
        <v>157291.33</v>
      </c>
      <c r="M593" s="322">
        <v>0</v>
      </c>
      <c r="N593" s="322">
        <v>0</v>
      </c>
      <c r="O593" s="322">
        <v>0</v>
      </c>
      <c r="P593" s="324">
        <f t="shared" si="143"/>
        <v>157291.33</v>
      </c>
      <c r="Q593" s="32">
        <v>43830</v>
      </c>
      <c r="R593" s="322" t="s">
        <v>121</v>
      </c>
      <c r="S593" s="29">
        <f>L593-'раздел 2'!C590</f>
        <v>0</v>
      </c>
      <c r="T593" s="106">
        <f t="shared" si="135"/>
        <v>0</v>
      </c>
    </row>
    <row r="594" spans="1:20" ht="15" customHeight="1">
      <c r="A594" s="152">
        <f>A593+1</f>
        <v>388</v>
      </c>
      <c r="B594" s="255" t="s">
        <v>723</v>
      </c>
      <c r="C594" s="264">
        <v>1939</v>
      </c>
      <c r="D594" s="322"/>
      <c r="E594" s="326" t="s">
        <v>125</v>
      </c>
      <c r="F594" s="251">
        <v>2</v>
      </c>
      <c r="G594" s="251">
        <v>1</v>
      </c>
      <c r="H594" s="242">
        <v>114.31</v>
      </c>
      <c r="I594" s="242">
        <v>114.31</v>
      </c>
      <c r="J594" s="242">
        <v>57.17</v>
      </c>
      <c r="K594" s="251">
        <v>6</v>
      </c>
      <c r="L594" s="268">
        <f>'раздел 2'!C591</f>
        <v>177698.01</v>
      </c>
      <c r="M594" s="322">
        <v>0</v>
      </c>
      <c r="N594" s="322">
        <v>0</v>
      </c>
      <c r="O594" s="322">
        <v>0</v>
      </c>
      <c r="P594" s="324">
        <f t="shared" si="143"/>
        <v>177698.01</v>
      </c>
      <c r="Q594" s="32">
        <v>43830</v>
      </c>
      <c r="R594" s="322" t="s">
        <v>121</v>
      </c>
      <c r="S594" s="29">
        <f>L594-'раздел 2'!C591</f>
        <v>0</v>
      </c>
      <c r="T594" s="106">
        <f t="shared" si="135"/>
        <v>0</v>
      </c>
    </row>
    <row r="595" spans="1:20" ht="15" customHeight="1">
      <c r="A595" s="152">
        <f>A594+1</f>
        <v>389</v>
      </c>
      <c r="B595" s="255" t="s">
        <v>724</v>
      </c>
      <c r="C595" s="264">
        <v>1948</v>
      </c>
      <c r="D595" s="322"/>
      <c r="E595" s="326" t="s">
        <v>125</v>
      </c>
      <c r="F595" s="251">
        <v>2</v>
      </c>
      <c r="G595" s="251">
        <v>2</v>
      </c>
      <c r="H595" s="242">
        <v>254.7</v>
      </c>
      <c r="I595" s="242">
        <v>254.7</v>
      </c>
      <c r="J595" s="242">
        <v>162.68</v>
      </c>
      <c r="K595" s="251">
        <v>16</v>
      </c>
      <c r="L595" s="268">
        <f>'раздел 2'!C592</f>
        <v>379723.13</v>
      </c>
      <c r="M595" s="322">
        <v>0</v>
      </c>
      <c r="N595" s="322">
        <v>0</v>
      </c>
      <c r="O595" s="322">
        <v>0</v>
      </c>
      <c r="P595" s="324">
        <f t="shared" si="143"/>
        <v>379723.13</v>
      </c>
      <c r="Q595" s="32">
        <v>43830</v>
      </c>
      <c r="R595" s="322" t="s">
        <v>121</v>
      </c>
      <c r="S595" s="29">
        <f>L595-'раздел 2'!C592</f>
        <v>0</v>
      </c>
      <c r="T595" s="106">
        <f t="shared" si="135"/>
        <v>0</v>
      </c>
    </row>
    <row r="596" spans="1:20" ht="15" customHeight="1">
      <c r="A596" s="152">
        <f>A595+1</f>
        <v>390</v>
      </c>
      <c r="B596" s="255" t="s">
        <v>725</v>
      </c>
      <c r="C596" s="251">
        <v>1966</v>
      </c>
      <c r="D596" s="322"/>
      <c r="E596" s="322" t="s">
        <v>117</v>
      </c>
      <c r="F596" s="229">
        <v>2</v>
      </c>
      <c r="G596" s="229">
        <v>1</v>
      </c>
      <c r="H596" s="322">
        <v>320.9</v>
      </c>
      <c r="I596" s="322">
        <v>212.14</v>
      </c>
      <c r="J596" s="322">
        <v>384.3</v>
      </c>
      <c r="K596" s="251">
        <v>22</v>
      </c>
      <c r="L596" s="268">
        <f>'раздел 2'!C593</f>
        <v>119935.65</v>
      </c>
      <c r="M596" s="322">
        <v>0</v>
      </c>
      <c r="N596" s="322">
        <v>0</v>
      </c>
      <c r="O596" s="322">
        <v>0</v>
      </c>
      <c r="P596" s="324">
        <f t="shared" si="143"/>
        <v>119935.65</v>
      </c>
      <c r="Q596" s="32">
        <v>43830</v>
      </c>
      <c r="R596" s="322" t="s">
        <v>121</v>
      </c>
      <c r="S596" s="29">
        <f>L596-'раздел 2'!C593</f>
        <v>0</v>
      </c>
      <c r="T596" s="106">
        <f t="shared" si="135"/>
        <v>0</v>
      </c>
    </row>
    <row r="597" spans="1:20" ht="15" customHeight="1">
      <c r="A597" s="152">
        <f t="shared" si="142"/>
        <v>391</v>
      </c>
      <c r="B597" s="255" t="s">
        <v>726</v>
      </c>
      <c r="C597" s="251">
        <v>1947</v>
      </c>
      <c r="D597" s="322"/>
      <c r="E597" s="322" t="s">
        <v>125</v>
      </c>
      <c r="F597" s="229">
        <v>2</v>
      </c>
      <c r="G597" s="229">
        <v>1</v>
      </c>
      <c r="H597" s="322">
        <v>483</v>
      </c>
      <c r="I597" s="322">
        <v>320.3</v>
      </c>
      <c r="J597" s="322">
        <v>153.5</v>
      </c>
      <c r="K597" s="251">
        <v>29</v>
      </c>
      <c r="L597" s="268">
        <f>'раздел 2'!C594</f>
        <v>99014.71</v>
      </c>
      <c r="M597" s="322">
        <v>0</v>
      </c>
      <c r="N597" s="322">
        <v>0</v>
      </c>
      <c r="O597" s="322">
        <v>0</v>
      </c>
      <c r="P597" s="324">
        <f t="shared" si="143"/>
        <v>99014.71</v>
      </c>
      <c r="Q597" s="32">
        <v>43830</v>
      </c>
      <c r="R597" s="322" t="s">
        <v>121</v>
      </c>
      <c r="S597" s="29">
        <f>L597-'раздел 2'!C594</f>
        <v>0</v>
      </c>
      <c r="T597" s="106">
        <f t="shared" si="135"/>
        <v>0</v>
      </c>
    </row>
    <row r="598" spans="1:20" ht="15" customHeight="1">
      <c r="A598" s="152">
        <f t="shared" si="142"/>
        <v>392</v>
      </c>
      <c r="B598" s="255" t="s">
        <v>727</v>
      </c>
      <c r="C598" s="251">
        <v>1947</v>
      </c>
      <c r="D598" s="322"/>
      <c r="E598" s="322" t="s">
        <v>125</v>
      </c>
      <c r="F598" s="229">
        <v>2</v>
      </c>
      <c r="G598" s="229">
        <v>1</v>
      </c>
      <c r="H598" s="322">
        <v>477.4</v>
      </c>
      <c r="I598" s="322">
        <v>322.1</v>
      </c>
      <c r="J598" s="322">
        <v>103.7</v>
      </c>
      <c r="K598" s="251">
        <v>34</v>
      </c>
      <c r="L598" s="268">
        <f>'раздел 2'!C595</f>
        <v>99109.64</v>
      </c>
      <c r="M598" s="322">
        <v>0</v>
      </c>
      <c r="N598" s="322">
        <v>0</v>
      </c>
      <c r="O598" s="322">
        <v>0</v>
      </c>
      <c r="P598" s="324">
        <f t="shared" si="143"/>
        <v>99109.64</v>
      </c>
      <c r="Q598" s="32">
        <v>43830</v>
      </c>
      <c r="R598" s="322" t="s">
        <v>121</v>
      </c>
      <c r="S598" s="29">
        <f>L598-'раздел 2'!C595</f>
        <v>0</v>
      </c>
      <c r="T598" s="106">
        <f t="shared" si="135"/>
        <v>0</v>
      </c>
    </row>
    <row r="599" spans="1:20" ht="15" customHeight="1">
      <c r="A599" s="152">
        <f t="shared" si="142"/>
        <v>393</v>
      </c>
      <c r="B599" s="255" t="s">
        <v>728</v>
      </c>
      <c r="C599" s="251">
        <v>1947</v>
      </c>
      <c r="D599" s="322"/>
      <c r="E599" s="322" t="s">
        <v>125</v>
      </c>
      <c r="F599" s="229">
        <v>2</v>
      </c>
      <c r="G599" s="229">
        <v>1</v>
      </c>
      <c r="H599" s="322">
        <v>478.7</v>
      </c>
      <c r="I599" s="322">
        <v>319.01</v>
      </c>
      <c r="J599" s="322">
        <v>120.4</v>
      </c>
      <c r="K599" s="251">
        <v>23</v>
      </c>
      <c r="L599" s="268">
        <f>'раздел 2'!C596</f>
        <v>91082.55</v>
      </c>
      <c r="M599" s="322">
        <v>0</v>
      </c>
      <c r="N599" s="322">
        <v>0</v>
      </c>
      <c r="O599" s="322">
        <v>0</v>
      </c>
      <c r="P599" s="324">
        <f t="shared" si="143"/>
        <v>91082.55</v>
      </c>
      <c r="Q599" s="32">
        <v>43830</v>
      </c>
      <c r="R599" s="322" t="s">
        <v>121</v>
      </c>
      <c r="S599" s="29">
        <f>L599-'раздел 2'!C596</f>
        <v>0</v>
      </c>
      <c r="T599" s="106">
        <f t="shared" si="135"/>
        <v>0</v>
      </c>
    </row>
    <row r="600" spans="1:20" ht="15" customHeight="1">
      <c r="A600" s="435" t="s">
        <v>15</v>
      </c>
      <c r="B600" s="427"/>
      <c r="C600" s="251" t="s">
        <v>118</v>
      </c>
      <c r="D600" s="322" t="s">
        <v>118</v>
      </c>
      <c r="E600" s="322" t="s">
        <v>118</v>
      </c>
      <c r="F600" s="229" t="s">
        <v>118</v>
      </c>
      <c r="G600" s="229" t="s">
        <v>118</v>
      </c>
      <c r="H600" s="268">
        <f aca="true" t="shared" si="144" ref="H600:P600">SUM(H590:H599)</f>
        <v>8686.36</v>
      </c>
      <c r="I600" s="268">
        <f t="shared" si="144"/>
        <v>6686.790000000001</v>
      </c>
      <c r="J600" s="268">
        <f t="shared" si="144"/>
        <v>5133.9</v>
      </c>
      <c r="K600" s="251">
        <f t="shared" si="144"/>
        <v>415</v>
      </c>
      <c r="L600" s="268">
        <f t="shared" si="144"/>
        <v>1422240.8499999999</v>
      </c>
      <c r="M600" s="268">
        <f t="shared" si="144"/>
        <v>0</v>
      </c>
      <c r="N600" s="268">
        <f t="shared" si="144"/>
        <v>0</v>
      </c>
      <c r="O600" s="268">
        <f t="shared" si="144"/>
        <v>0</v>
      </c>
      <c r="P600" s="268">
        <f t="shared" si="144"/>
        <v>1422240.8499999999</v>
      </c>
      <c r="Q600" s="322" t="s">
        <v>118</v>
      </c>
      <c r="R600" s="322" t="s">
        <v>118</v>
      </c>
      <c r="S600" s="29">
        <f>L600-'раздел 2'!C597</f>
        <v>0</v>
      </c>
      <c r="T600" s="106">
        <f t="shared" si="135"/>
        <v>0</v>
      </c>
    </row>
    <row r="601" spans="1:20" s="110" customFormat="1" ht="15" customHeight="1">
      <c r="A601" s="428" t="s">
        <v>57</v>
      </c>
      <c r="B601" s="428"/>
      <c r="C601" s="78" t="s">
        <v>118</v>
      </c>
      <c r="D601" s="174" t="s">
        <v>118</v>
      </c>
      <c r="E601" s="174" t="s">
        <v>118</v>
      </c>
      <c r="F601" s="91" t="s">
        <v>118</v>
      </c>
      <c r="G601" s="91" t="s">
        <v>118</v>
      </c>
      <c r="H601" s="327">
        <f aca="true" t="shared" si="145" ref="H601:P601">H584+H588+H600</f>
        <v>26351.74</v>
      </c>
      <c r="I601" s="327">
        <f t="shared" si="145"/>
        <v>22421.25</v>
      </c>
      <c r="J601" s="327">
        <f t="shared" si="145"/>
        <v>15760.960000000001</v>
      </c>
      <c r="K601" s="352">
        <f t="shared" si="145"/>
        <v>1438</v>
      </c>
      <c r="L601" s="327">
        <f t="shared" si="145"/>
        <v>8171375.673999999</v>
      </c>
      <c r="M601" s="327">
        <f t="shared" si="145"/>
        <v>0</v>
      </c>
      <c r="N601" s="327">
        <f t="shared" si="145"/>
        <v>0</v>
      </c>
      <c r="O601" s="327">
        <f t="shared" si="145"/>
        <v>0</v>
      </c>
      <c r="P601" s="327">
        <f t="shared" si="145"/>
        <v>8171375.673999999</v>
      </c>
      <c r="Q601" s="322" t="s">
        <v>118</v>
      </c>
      <c r="R601" s="322" t="s">
        <v>118</v>
      </c>
      <c r="S601" s="29">
        <f>L601-'раздел 2'!C598</f>
        <v>0</v>
      </c>
      <c r="T601" s="106">
        <f t="shared" si="135"/>
        <v>0</v>
      </c>
    </row>
    <row r="602" spans="1:20" s="110" customFormat="1" ht="15" customHeight="1">
      <c r="A602" s="428" t="s">
        <v>58</v>
      </c>
      <c r="B602" s="428"/>
      <c r="C602" s="78"/>
      <c r="D602" s="174"/>
      <c r="E602" s="174"/>
      <c r="F602" s="91"/>
      <c r="G602" s="91"/>
      <c r="H602" s="327">
        <f aca="true" t="shared" si="146" ref="H602:P602">H88+H131+H179+H234+H261+H299+H317+H354+H383+H389+H427+H454+H476+H495+H522+H579+H601+H513</f>
        <v>1045127.7350000002</v>
      </c>
      <c r="I602" s="350">
        <f t="shared" si="146"/>
        <v>854360.9999999999</v>
      </c>
      <c r="J602" s="350">
        <f t="shared" si="146"/>
        <v>700974.5499999999</v>
      </c>
      <c r="K602" s="352">
        <f t="shared" si="146"/>
        <v>38779</v>
      </c>
      <c r="L602" s="350">
        <f t="shared" si="146"/>
        <v>1867712173.6974401</v>
      </c>
      <c r="M602" s="350">
        <f t="shared" si="146"/>
        <v>0</v>
      </c>
      <c r="N602" s="350">
        <f t="shared" si="146"/>
        <v>0</v>
      </c>
      <c r="O602" s="350">
        <f t="shared" si="146"/>
        <v>0</v>
      </c>
      <c r="P602" s="350">
        <f t="shared" si="146"/>
        <v>1867712173.6974401</v>
      </c>
      <c r="Q602" s="174"/>
      <c r="R602" s="174"/>
      <c r="S602" s="29">
        <f>L602-'раздел 2'!C599</f>
        <v>0</v>
      </c>
      <c r="T602" s="106">
        <f t="shared" si="135"/>
        <v>0</v>
      </c>
    </row>
    <row r="603" spans="1:20" s="110" customFormat="1" ht="15" customHeight="1">
      <c r="A603" s="428" t="s">
        <v>85</v>
      </c>
      <c r="B603" s="428"/>
      <c r="C603" s="78"/>
      <c r="D603" s="174"/>
      <c r="E603" s="174"/>
      <c r="F603" s="91"/>
      <c r="G603" s="91"/>
      <c r="H603" s="174"/>
      <c r="I603" s="174"/>
      <c r="J603" s="174"/>
      <c r="K603" s="78"/>
      <c r="L603" s="327">
        <f>'раздел 2'!C600</f>
        <v>39045488.63812121</v>
      </c>
      <c r="M603" s="174"/>
      <c r="N603" s="174"/>
      <c r="O603" s="174"/>
      <c r="P603" s="327">
        <f>L603</f>
        <v>39045488.63812121</v>
      </c>
      <c r="Q603" s="174"/>
      <c r="R603" s="174"/>
      <c r="S603" s="29">
        <f>L603-'раздел 2'!C600</f>
        <v>0</v>
      </c>
      <c r="T603" s="106">
        <f t="shared" si="135"/>
        <v>0</v>
      </c>
    </row>
    <row r="604" spans="1:20" s="110" customFormat="1" ht="15" customHeight="1">
      <c r="A604" s="428" t="s">
        <v>84</v>
      </c>
      <c r="B604" s="428"/>
      <c r="C604" s="78"/>
      <c r="D604" s="174"/>
      <c r="E604" s="174"/>
      <c r="F604" s="91"/>
      <c r="G604" s="91"/>
      <c r="H604" s="174"/>
      <c r="I604" s="174"/>
      <c r="J604" s="174"/>
      <c r="K604" s="78"/>
      <c r="L604" s="327">
        <f>L602+L603</f>
        <v>1906757662.3355613</v>
      </c>
      <c r="M604" s="174"/>
      <c r="N604" s="174"/>
      <c r="O604" s="174"/>
      <c r="P604" s="327">
        <f>L604</f>
        <v>1906757662.3355613</v>
      </c>
      <c r="Q604" s="174"/>
      <c r="R604" s="174"/>
      <c r="S604" s="29">
        <f>L604-'раздел 2'!C601</f>
        <v>0</v>
      </c>
      <c r="T604" s="106">
        <f t="shared" si="135"/>
        <v>0</v>
      </c>
    </row>
    <row r="605" spans="12:20" ht="15" customHeight="1">
      <c r="L605" s="327"/>
      <c r="S605" s="29">
        <f>L605-'раздел 2'!C602</f>
        <v>0</v>
      </c>
      <c r="T605" s="106">
        <f t="shared" si="135"/>
        <v>0</v>
      </c>
    </row>
    <row r="606" spans="19:20" ht="15" customHeight="1">
      <c r="S606" s="29">
        <f>L606-'раздел 2'!C603</f>
        <v>0</v>
      </c>
      <c r="T606" s="106">
        <f t="shared" si="135"/>
        <v>0</v>
      </c>
    </row>
    <row r="607" spans="19:20" ht="15" customHeight="1">
      <c r="S607" s="29">
        <f>L607-'раздел 2'!C604</f>
        <v>0</v>
      </c>
      <c r="T607" s="106">
        <f t="shared" si="135"/>
        <v>0</v>
      </c>
    </row>
    <row r="608" ht="15" customHeight="1" hidden="1">
      <c r="T608" s="106">
        <f t="shared" si="135"/>
        <v>0</v>
      </c>
    </row>
    <row r="609" ht="15" customHeight="1" hidden="1"/>
    <row r="610" ht="15" customHeight="1" hidden="1">
      <c r="S610" s="106">
        <f>SUM(P275+P357+P484)</f>
        <v>2353234.6999999997</v>
      </c>
    </row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</sheetData>
  <sheetProtection/>
  <autoFilter ref="B12:R607"/>
  <mergeCells count="230">
    <mergeCell ref="A514:R514"/>
    <mergeCell ref="A365:B365"/>
    <mergeCell ref="A375:B375"/>
    <mergeCell ref="A354:B354"/>
    <mergeCell ref="A356:B356"/>
    <mergeCell ref="A221:B221"/>
    <mergeCell ref="A230:B230"/>
    <mergeCell ref="A301:B301"/>
    <mergeCell ref="A292:B292"/>
    <mergeCell ref="A295:B295"/>
    <mergeCell ref="A298:B298"/>
    <mergeCell ref="A316:B316"/>
    <mergeCell ref="A323:B323"/>
    <mergeCell ref="A353:B353"/>
    <mergeCell ref="A317:B317"/>
    <mergeCell ref="A307:B307"/>
    <mergeCell ref="A308:B308"/>
    <mergeCell ref="A310:B310"/>
    <mergeCell ref="A319:B319"/>
    <mergeCell ref="A234:B234"/>
    <mergeCell ref="A268:B268"/>
    <mergeCell ref="A311:B311"/>
    <mergeCell ref="A355:R355"/>
    <mergeCell ref="A300:R300"/>
    <mergeCell ref="A318:R318"/>
    <mergeCell ref="A258:B258"/>
    <mergeCell ref="A260:B260"/>
    <mergeCell ref="A261:B261"/>
    <mergeCell ref="A296:B296"/>
    <mergeCell ref="A113:B113"/>
    <mergeCell ref="A191:B191"/>
    <mergeCell ref="A196:B196"/>
    <mergeCell ref="A222:B222"/>
    <mergeCell ref="A229:B229"/>
    <mergeCell ref="A214:B214"/>
    <mergeCell ref="A203:B203"/>
    <mergeCell ref="A204:B204"/>
    <mergeCell ref="A213:B213"/>
    <mergeCell ref="A130:B130"/>
    <mergeCell ref="A110:B110"/>
    <mergeCell ref="A82:B82"/>
    <mergeCell ref="A87:B87"/>
    <mergeCell ref="A265:B265"/>
    <mergeCell ref="A132:R132"/>
    <mergeCell ref="C133:R133"/>
    <mergeCell ref="A109:B109"/>
    <mergeCell ref="A117:B117"/>
    <mergeCell ref="A133:B133"/>
    <mergeCell ref="A112:B112"/>
    <mergeCell ref="A233:B233"/>
    <mergeCell ref="A236:B236"/>
    <mergeCell ref="A143:R143"/>
    <mergeCell ref="C118:R118"/>
    <mergeCell ref="A122:B122"/>
    <mergeCell ref="C122:R122"/>
    <mergeCell ref="A127:B127"/>
    <mergeCell ref="F214:R214"/>
    <mergeCell ref="A235:R235"/>
    <mergeCell ref="C236:R236"/>
    <mergeCell ref="B6:R6"/>
    <mergeCell ref="A257:B257"/>
    <mergeCell ref="A181:B181"/>
    <mergeCell ref="A190:B190"/>
    <mergeCell ref="A118:B118"/>
    <mergeCell ref="A121:B121"/>
    <mergeCell ref="A136:B136"/>
    <mergeCell ref="A131:B131"/>
    <mergeCell ref="A142:B142"/>
    <mergeCell ref="A135:B135"/>
    <mergeCell ref="L9:L10"/>
    <mergeCell ref="K8:K10"/>
    <mergeCell ref="L8:P8"/>
    <mergeCell ref="J9:J10"/>
    <mergeCell ref="A64:B64"/>
    <mergeCell ref="A128:B128"/>
    <mergeCell ref="A88:B88"/>
    <mergeCell ref="C110:R110"/>
    <mergeCell ref="C113:R113"/>
    <mergeCell ref="R8:R11"/>
    <mergeCell ref="A533:B533"/>
    <mergeCell ref="A585:B585"/>
    <mergeCell ref="A580:R580"/>
    <mergeCell ref="A584:B584"/>
    <mergeCell ref="A148:B148"/>
    <mergeCell ref="A149:R149"/>
    <mergeCell ref="A175:B175"/>
    <mergeCell ref="A249:B249"/>
    <mergeCell ref="A245:B245"/>
    <mergeCell ref="A262:R262"/>
    <mergeCell ref="A600:B600"/>
    <mergeCell ref="A567:B567"/>
    <mergeCell ref="A579:B579"/>
    <mergeCell ref="A529:B529"/>
    <mergeCell ref="A103:B103"/>
    <mergeCell ref="A604:B604"/>
    <mergeCell ref="A512:B512"/>
    <mergeCell ref="A513:B513"/>
    <mergeCell ref="A588:B588"/>
    <mergeCell ref="A532:B532"/>
    <mergeCell ref="A603:B603"/>
    <mergeCell ref="A523:R523"/>
    <mergeCell ref="A601:B601"/>
    <mergeCell ref="A602:B602"/>
    <mergeCell ref="A589:C589"/>
    <mergeCell ref="A568:C568"/>
    <mergeCell ref="A578:B578"/>
    <mergeCell ref="A581:B581"/>
    <mergeCell ref="A524:B524"/>
    <mergeCell ref="A530:B530"/>
    <mergeCell ref="A13:R13"/>
    <mergeCell ref="A14:B14"/>
    <mergeCell ref="A522:B522"/>
    <mergeCell ref="C103:R103"/>
    <mergeCell ref="A69:R69"/>
    <mergeCell ref="E8:E11"/>
    <mergeCell ref="F8:F11"/>
    <mergeCell ref="Q8:Q11"/>
    <mergeCell ref="C128:R128"/>
    <mergeCell ref="D9:D11"/>
    <mergeCell ref="I9:I10"/>
    <mergeCell ref="G8:G11"/>
    <mergeCell ref="H8:H10"/>
    <mergeCell ref="I8:J8"/>
    <mergeCell ref="C9:C11"/>
    <mergeCell ref="C8:D8"/>
    <mergeCell ref="A106:B106"/>
    <mergeCell ref="A105:B105"/>
    <mergeCell ref="A89:R89"/>
    <mergeCell ref="C100:R100"/>
    <mergeCell ref="A94:B94"/>
    <mergeCell ref="A100:B100"/>
    <mergeCell ref="A102:B102"/>
    <mergeCell ref="A99:B99"/>
    <mergeCell ref="A286:B286"/>
    <mergeCell ref="A254:B254"/>
    <mergeCell ref="C254:R254"/>
    <mergeCell ref="A288:B288"/>
    <mergeCell ref="A289:B289"/>
    <mergeCell ref="A65:B65"/>
    <mergeCell ref="A68:B68"/>
    <mergeCell ref="A81:B81"/>
    <mergeCell ref="A90:B90"/>
    <mergeCell ref="A93:B93"/>
    <mergeCell ref="A176:B176"/>
    <mergeCell ref="A178:B178"/>
    <mergeCell ref="A263:B263"/>
    <mergeCell ref="A282:B282"/>
    <mergeCell ref="A269:B269"/>
    <mergeCell ref="A266:B266"/>
    <mergeCell ref="A180:R180"/>
    <mergeCell ref="A246:R246"/>
    <mergeCell ref="A179:B179"/>
    <mergeCell ref="A197:B197"/>
    <mergeCell ref="A378:B378"/>
    <mergeCell ref="A390:R390"/>
    <mergeCell ref="A391:B391"/>
    <mergeCell ref="A291:B291"/>
    <mergeCell ref="A276:B276"/>
    <mergeCell ref="A277:B277"/>
    <mergeCell ref="A379:B379"/>
    <mergeCell ref="A299:B299"/>
    <mergeCell ref="A283:B283"/>
    <mergeCell ref="A285:B285"/>
    <mergeCell ref="A385:B385"/>
    <mergeCell ref="A418:B418"/>
    <mergeCell ref="A400:B400"/>
    <mergeCell ref="A402:B402"/>
    <mergeCell ref="A389:B389"/>
    <mergeCell ref="A322:B322"/>
    <mergeCell ref="A396:B396"/>
    <mergeCell ref="A364:B364"/>
    <mergeCell ref="A382:B382"/>
    <mergeCell ref="A376:B376"/>
    <mergeCell ref="A383:B383"/>
    <mergeCell ref="A388:B388"/>
    <mergeCell ref="A397:B397"/>
    <mergeCell ref="A384:R384"/>
    <mergeCell ref="A496:R496"/>
    <mergeCell ref="A424:B424"/>
    <mergeCell ref="A442:B442"/>
    <mergeCell ref="A486:B486"/>
    <mergeCell ref="A487:B487"/>
    <mergeCell ref="A423:B423"/>
    <mergeCell ref="A490:B490"/>
    <mergeCell ref="A491:B491"/>
    <mergeCell ref="A482:B482"/>
    <mergeCell ref="A426:B426"/>
    <mergeCell ref="A427:B427"/>
    <mergeCell ref="A497:B497"/>
    <mergeCell ref="A494:B494"/>
    <mergeCell ref="A495:B495"/>
    <mergeCell ref="A443:B443"/>
    <mergeCell ref="A445:B445"/>
    <mergeCell ref="A477:R477"/>
    <mergeCell ref="A478:B478"/>
    <mergeCell ref="A481:B481"/>
    <mergeCell ref="A464:B464"/>
    <mergeCell ref="O1:Q1"/>
    <mergeCell ref="O3:Q3"/>
    <mergeCell ref="D7:P7"/>
    <mergeCell ref="A8:A10"/>
    <mergeCell ref="B8:B10"/>
    <mergeCell ref="A399:B399"/>
    <mergeCell ref="F403:R403"/>
    <mergeCell ref="A405:B405"/>
    <mergeCell ref="A410:B410"/>
    <mergeCell ref="A449:B449"/>
    <mergeCell ref="A453:B453"/>
    <mergeCell ref="A446:B446"/>
    <mergeCell ref="A411:B411"/>
    <mergeCell ref="A414:B414"/>
    <mergeCell ref="A406:B406"/>
    <mergeCell ref="A403:E403"/>
    <mergeCell ref="A475:B475"/>
    <mergeCell ref="A428:R428"/>
    <mergeCell ref="A461:B461"/>
    <mergeCell ref="A463:B463"/>
    <mergeCell ref="A415:B415"/>
    <mergeCell ref="A460:B460"/>
    <mergeCell ref="A419:B419"/>
    <mergeCell ref="A476:B476"/>
    <mergeCell ref="A448:B448"/>
    <mergeCell ref="A429:B429"/>
    <mergeCell ref="A439:B439"/>
    <mergeCell ref="A440:B440"/>
    <mergeCell ref="A454:B454"/>
    <mergeCell ref="A455:R455"/>
    <mergeCell ref="A467:B467"/>
    <mergeCell ref="A456:B456"/>
    <mergeCell ref="A468:B468"/>
  </mergeCells>
  <printOptions/>
  <pageMargins left="0.4330708661417323" right="0.2362204724409449" top="0.7480314960629921" bottom="0.7480314960629921" header="0.31496062992125984" footer="0.31496062992125984"/>
  <pageSetup cellComments="asDisplayed" fitToHeight="0" horizontalDpi="600" verticalDpi="600" orientation="landscape" paperSize="9" scale="54" r:id="rId1"/>
  <headerFooter>
    <oddFooter>&amp;CСтраница &amp;P</oddFooter>
  </headerFooter>
  <rowBreaks count="9" manualBreakCount="9">
    <brk id="57" max="17" man="1"/>
    <brk id="109" max="17" man="1"/>
    <brk id="165" max="17" man="1"/>
    <brk id="221" max="17" man="1"/>
    <brk id="337" max="17" man="1"/>
    <brk id="389" max="17" man="1"/>
    <brk id="448" max="17" man="1"/>
    <brk id="503" max="17" man="1"/>
    <brk id="554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602"/>
  <sheetViews>
    <sheetView tabSelected="1" zoomScale="70" zoomScaleNormal="70" zoomScaleSheetLayoutView="80" zoomScalePageLayoutView="25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86" sqref="A86:Y86"/>
    </sheetView>
  </sheetViews>
  <sheetFormatPr defaultColWidth="9.140625" defaultRowHeight="15"/>
  <cols>
    <col min="1" max="1" width="6.8515625" style="70" customWidth="1"/>
    <col min="2" max="2" width="49.28125" style="190" customWidth="1"/>
    <col min="3" max="3" width="18.421875" style="173" customWidth="1"/>
    <col min="4" max="4" width="17.28125" style="169" customWidth="1"/>
    <col min="5" max="5" width="14.421875" style="169" customWidth="1"/>
    <col min="6" max="6" width="15.140625" style="169" customWidth="1"/>
    <col min="7" max="7" width="14.28125" style="169" customWidth="1"/>
    <col min="8" max="8" width="14.140625" style="169" customWidth="1"/>
    <col min="9" max="9" width="14.28125" style="169" customWidth="1"/>
    <col min="10" max="10" width="7.28125" style="169" customWidth="1"/>
    <col min="11" max="11" width="14.28125" style="169" customWidth="1"/>
    <col min="12" max="12" width="13.421875" style="169" customWidth="1"/>
    <col min="13" max="13" width="11.8515625" style="169" customWidth="1"/>
    <col min="14" max="14" width="15.8515625" style="173" customWidth="1"/>
    <col min="15" max="15" width="8.421875" style="169" customWidth="1"/>
    <col min="16" max="16" width="15.57421875" style="169" customWidth="1"/>
    <col min="17" max="17" width="14.28125" style="169" customWidth="1"/>
    <col min="18" max="19" width="16.8515625" style="173" customWidth="1"/>
    <col min="20" max="20" width="10.00390625" style="305" customWidth="1"/>
    <col min="21" max="21" width="17.421875" style="169" customWidth="1"/>
    <col min="22" max="22" width="8.57421875" style="169" customWidth="1"/>
    <col min="23" max="23" width="13.421875" style="169" customWidth="1"/>
    <col min="24" max="24" width="13.00390625" style="169" customWidth="1"/>
    <col min="25" max="25" width="15.7109375" style="58" customWidth="1"/>
    <col min="26" max="26" width="22.00390625" style="58" hidden="1" customWidth="1"/>
    <col min="27" max="27" width="5.8515625" style="47" hidden="1" customWidth="1"/>
    <col min="28" max="28" width="17.57421875" style="412" hidden="1" customWidth="1"/>
    <col min="29" max="29" width="15.421875" style="412" hidden="1" customWidth="1"/>
    <col min="30" max="30" width="31.00390625" style="45" hidden="1" customWidth="1"/>
    <col min="31" max="31" width="9.140625" style="412" hidden="1" customWidth="1"/>
    <col min="32" max="32" width="20.8515625" style="412" hidden="1" customWidth="1"/>
    <col min="33" max="34" width="9.140625" style="412" hidden="1" customWidth="1"/>
    <col min="35" max="52" width="9.140625" style="412" customWidth="1"/>
    <col min="53" max="16384" width="9.140625" style="517" customWidth="1"/>
  </cols>
  <sheetData>
    <row r="1" spans="1:30" ht="12.75">
      <c r="A1" s="519" t="s">
        <v>477</v>
      </c>
      <c r="B1" s="519"/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519"/>
      <c r="N1" s="519"/>
      <c r="O1" s="519"/>
      <c r="P1" s="519"/>
      <c r="Q1" s="519"/>
      <c r="R1" s="519"/>
      <c r="S1" s="519"/>
      <c r="T1" s="519"/>
      <c r="U1" s="519"/>
      <c r="V1" s="519"/>
      <c r="W1" s="519"/>
      <c r="X1" s="519"/>
      <c r="Y1" s="519"/>
      <c r="Z1" s="408"/>
      <c r="AA1" s="408"/>
      <c r="AB1" s="408"/>
      <c r="AD1" s="518"/>
    </row>
    <row r="2" spans="3:30" ht="9.75" customHeight="1">
      <c r="C2" s="170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70"/>
      <c r="O2" s="167"/>
      <c r="P2" s="167"/>
      <c r="Q2" s="167"/>
      <c r="R2" s="170"/>
      <c r="S2" s="170"/>
      <c r="T2" s="296"/>
      <c r="U2" s="167"/>
      <c r="V2" s="167"/>
      <c r="W2" s="167"/>
      <c r="X2" s="167"/>
      <c r="AD2" s="518"/>
    </row>
    <row r="3" spans="1:30" ht="9.75" customHeight="1">
      <c r="A3" s="215" t="s">
        <v>0</v>
      </c>
      <c r="B3" s="186" t="s">
        <v>1</v>
      </c>
      <c r="C3" s="409" t="s">
        <v>2</v>
      </c>
      <c r="D3" s="541" t="s">
        <v>92</v>
      </c>
      <c r="E3" s="542"/>
      <c r="F3" s="542"/>
      <c r="G3" s="542"/>
      <c r="H3" s="542"/>
      <c r="I3" s="542"/>
      <c r="J3" s="542"/>
      <c r="K3" s="542"/>
      <c r="L3" s="542"/>
      <c r="M3" s="542"/>
      <c r="N3" s="542"/>
      <c r="O3" s="542"/>
      <c r="P3" s="542"/>
      <c r="Q3" s="542"/>
      <c r="R3" s="542"/>
      <c r="S3" s="542"/>
      <c r="T3" s="542"/>
      <c r="U3" s="542"/>
      <c r="V3" s="542"/>
      <c r="W3" s="542"/>
      <c r="X3" s="542"/>
      <c r="Y3" s="542"/>
      <c r="Z3" s="138"/>
      <c r="AD3" s="518"/>
    </row>
    <row r="4" spans="1:30" ht="32.25" customHeight="1">
      <c r="A4" s="216"/>
      <c r="B4" s="187"/>
      <c r="C4" s="410"/>
      <c r="D4" s="523" t="s">
        <v>93</v>
      </c>
      <c r="E4" s="524"/>
      <c r="F4" s="524"/>
      <c r="G4" s="524"/>
      <c r="H4" s="524"/>
      <c r="I4" s="525"/>
      <c r="J4" s="523" t="s">
        <v>475</v>
      </c>
      <c r="K4" s="524"/>
      <c r="L4" s="525"/>
      <c r="M4" s="526" t="s">
        <v>87</v>
      </c>
      <c r="N4" s="527"/>
      <c r="O4" s="526" t="s">
        <v>88</v>
      </c>
      <c r="P4" s="527"/>
      <c r="Q4" s="526" t="s">
        <v>89</v>
      </c>
      <c r="R4" s="527"/>
      <c r="S4" s="198"/>
      <c r="T4" s="526" t="s">
        <v>90</v>
      </c>
      <c r="U4" s="527"/>
      <c r="V4" s="526" t="s">
        <v>91</v>
      </c>
      <c r="W4" s="527"/>
      <c r="X4" s="520" t="s">
        <v>3</v>
      </c>
      <c r="Y4" s="532" t="s">
        <v>267</v>
      </c>
      <c r="Z4" s="392"/>
      <c r="AA4" s="402" t="s">
        <v>317</v>
      </c>
      <c r="AB4" s="392" t="s">
        <v>268</v>
      </c>
      <c r="AD4" s="518"/>
    </row>
    <row r="5" spans="1:30" ht="18.75" customHeight="1">
      <c r="A5" s="216"/>
      <c r="B5" s="187"/>
      <c r="C5" s="410"/>
      <c r="D5" s="520" t="s">
        <v>4</v>
      </c>
      <c r="E5" s="520" t="s">
        <v>5</v>
      </c>
      <c r="F5" s="520" t="s">
        <v>6</v>
      </c>
      <c r="G5" s="520" t="s">
        <v>7</v>
      </c>
      <c r="H5" s="520" t="s">
        <v>8</v>
      </c>
      <c r="I5" s="520" t="s">
        <v>9</v>
      </c>
      <c r="J5" s="535"/>
      <c r="K5" s="535" t="s">
        <v>86</v>
      </c>
      <c r="L5" s="535" t="s">
        <v>476</v>
      </c>
      <c r="M5" s="528"/>
      <c r="N5" s="529"/>
      <c r="O5" s="528"/>
      <c r="P5" s="529"/>
      <c r="Q5" s="528"/>
      <c r="R5" s="529"/>
      <c r="S5" s="8"/>
      <c r="T5" s="528"/>
      <c r="U5" s="529"/>
      <c r="V5" s="528"/>
      <c r="W5" s="529"/>
      <c r="X5" s="521"/>
      <c r="Y5" s="533"/>
      <c r="Z5" s="392"/>
      <c r="AA5" s="402"/>
      <c r="AB5" s="392"/>
      <c r="AD5" s="518"/>
    </row>
    <row r="6" spans="1:30" ht="20.25" customHeight="1">
      <c r="A6" s="216"/>
      <c r="B6" s="187"/>
      <c r="C6" s="410"/>
      <c r="D6" s="521"/>
      <c r="E6" s="521"/>
      <c r="F6" s="521"/>
      <c r="G6" s="521"/>
      <c r="H6" s="521"/>
      <c r="I6" s="521"/>
      <c r="J6" s="536"/>
      <c r="K6" s="536"/>
      <c r="L6" s="536"/>
      <c r="M6" s="528"/>
      <c r="N6" s="529"/>
      <c r="O6" s="528"/>
      <c r="P6" s="529"/>
      <c r="Q6" s="528"/>
      <c r="R6" s="529"/>
      <c r="S6" s="8" t="s">
        <v>525</v>
      </c>
      <c r="T6" s="528"/>
      <c r="U6" s="529"/>
      <c r="V6" s="528"/>
      <c r="W6" s="529"/>
      <c r="X6" s="521"/>
      <c r="Y6" s="533"/>
      <c r="Z6" s="392"/>
      <c r="AA6" s="402"/>
      <c r="AB6" s="392"/>
      <c r="AD6" s="518"/>
    </row>
    <row r="7" spans="1:30" ht="25.5" customHeight="1">
      <c r="A7" s="217"/>
      <c r="B7" s="188"/>
      <c r="C7" s="411"/>
      <c r="D7" s="522"/>
      <c r="E7" s="522"/>
      <c r="F7" s="522"/>
      <c r="G7" s="522"/>
      <c r="H7" s="522"/>
      <c r="I7" s="522"/>
      <c r="J7" s="537"/>
      <c r="K7" s="537"/>
      <c r="L7" s="537"/>
      <c r="M7" s="530"/>
      <c r="N7" s="531"/>
      <c r="O7" s="530"/>
      <c r="P7" s="531"/>
      <c r="Q7" s="530"/>
      <c r="R7" s="531"/>
      <c r="S7" s="199"/>
      <c r="T7" s="530"/>
      <c r="U7" s="531"/>
      <c r="V7" s="530"/>
      <c r="W7" s="531"/>
      <c r="X7" s="522"/>
      <c r="Y7" s="534"/>
      <c r="Z7" s="392"/>
      <c r="AA7" s="402"/>
      <c r="AB7" s="392"/>
      <c r="AD7" s="518"/>
    </row>
    <row r="8" spans="1:52" ht="19.5" customHeight="1">
      <c r="A8" s="71"/>
      <c r="B8" s="145"/>
      <c r="C8" s="400" t="s">
        <v>10</v>
      </c>
      <c r="D8" s="406" t="s">
        <v>10</v>
      </c>
      <c r="E8" s="406" t="s">
        <v>10</v>
      </c>
      <c r="F8" s="406" t="s">
        <v>10</v>
      </c>
      <c r="G8" s="406" t="s">
        <v>10</v>
      </c>
      <c r="H8" s="406" t="s">
        <v>10</v>
      </c>
      <c r="I8" s="406" t="s">
        <v>10</v>
      </c>
      <c r="J8" s="406" t="s">
        <v>11</v>
      </c>
      <c r="K8" s="406" t="s">
        <v>10</v>
      </c>
      <c r="L8" s="406" t="s">
        <v>10</v>
      </c>
      <c r="M8" s="406" t="s">
        <v>12</v>
      </c>
      <c r="N8" s="400" t="s">
        <v>10</v>
      </c>
      <c r="O8" s="406" t="s">
        <v>12</v>
      </c>
      <c r="P8" s="406" t="s">
        <v>10</v>
      </c>
      <c r="Q8" s="406" t="s">
        <v>12</v>
      </c>
      <c r="R8" s="400" t="s">
        <v>10</v>
      </c>
      <c r="S8" s="400"/>
      <c r="T8" s="297" t="s">
        <v>13</v>
      </c>
      <c r="U8" s="406" t="s">
        <v>10</v>
      </c>
      <c r="V8" s="406" t="s">
        <v>12</v>
      </c>
      <c r="W8" s="406" t="s">
        <v>10</v>
      </c>
      <c r="X8" s="406" t="s">
        <v>10</v>
      </c>
      <c r="Y8" s="400"/>
      <c r="Z8" s="392"/>
      <c r="AA8" s="402"/>
      <c r="AB8" s="393"/>
      <c r="AC8" s="239"/>
      <c r="AD8" s="518"/>
      <c r="AE8" s="239"/>
      <c r="AF8" s="239"/>
      <c r="AG8" s="239"/>
      <c r="AH8" s="239"/>
      <c r="AI8" s="239"/>
      <c r="AJ8" s="239"/>
      <c r="AK8" s="239"/>
      <c r="AL8" s="239"/>
      <c r="AM8" s="239"/>
      <c r="AN8" s="239"/>
      <c r="AO8" s="239"/>
      <c r="AP8" s="239"/>
      <c r="AQ8" s="239"/>
      <c r="AR8" s="239"/>
      <c r="AS8" s="239"/>
      <c r="AT8" s="239"/>
      <c r="AU8" s="239"/>
      <c r="AV8" s="239"/>
      <c r="AW8" s="239"/>
      <c r="AX8" s="239"/>
      <c r="AY8" s="239"/>
      <c r="AZ8" s="239"/>
    </row>
    <row r="9" spans="1:52" ht="22.5" customHeight="1">
      <c r="A9" s="280">
        <v>1</v>
      </c>
      <c r="B9" s="250">
        <v>2</v>
      </c>
      <c r="C9" s="251">
        <v>3</v>
      </c>
      <c r="D9" s="251">
        <v>4</v>
      </c>
      <c r="E9" s="251">
        <v>5</v>
      </c>
      <c r="F9" s="251">
        <v>6</v>
      </c>
      <c r="G9" s="251">
        <v>7</v>
      </c>
      <c r="H9" s="251">
        <v>8</v>
      </c>
      <c r="I9" s="251">
        <v>9</v>
      </c>
      <c r="J9" s="251">
        <v>10</v>
      </c>
      <c r="K9" s="251">
        <v>11</v>
      </c>
      <c r="L9" s="251">
        <v>12</v>
      </c>
      <c r="M9" s="251">
        <v>13</v>
      </c>
      <c r="N9" s="251">
        <v>14</v>
      </c>
      <c r="O9" s="251">
        <v>15</v>
      </c>
      <c r="P9" s="251">
        <v>16</v>
      </c>
      <c r="Q9" s="251">
        <v>17</v>
      </c>
      <c r="R9" s="251">
        <v>18</v>
      </c>
      <c r="S9" s="251">
        <v>19</v>
      </c>
      <c r="T9" s="298">
        <v>20</v>
      </c>
      <c r="U9" s="251">
        <v>21</v>
      </c>
      <c r="V9" s="251">
        <v>22</v>
      </c>
      <c r="W9" s="251">
        <v>23</v>
      </c>
      <c r="X9" s="251">
        <v>24</v>
      </c>
      <c r="Y9" s="264">
        <v>25</v>
      </c>
      <c r="Z9" s="264"/>
      <c r="AA9" s="264"/>
      <c r="AB9" s="251"/>
      <c r="AC9" s="72"/>
      <c r="AD9" s="518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</row>
    <row r="10" spans="1:30" ht="12.75" customHeight="1">
      <c r="A10" s="457" t="s">
        <v>59</v>
      </c>
      <c r="B10" s="458"/>
      <c r="C10" s="458"/>
      <c r="D10" s="458"/>
      <c r="E10" s="458"/>
      <c r="F10" s="458"/>
      <c r="G10" s="458"/>
      <c r="H10" s="458"/>
      <c r="I10" s="458"/>
      <c r="J10" s="458"/>
      <c r="K10" s="458"/>
      <c r="L10" s="458"/>
      <c r="M10" s="458"/>
      <c r="N10" s="458"/>
      <c r="O10" s="458"/>
      <c r="P10" s="458"/>
      <c r="Q10" s="458"/>
      <c r="R10" s="458"/>
      <c r="S10" s="458"/>
      <c r="T10" s="458"/>
      <c r="U10" s="458"/>
      <c r="V10" s="458"/>
      <c r="W10" s="458"/>
      <c r="X10" s="458"/>
      <c r="Y10" s="459"/>
      <c r="Z10" s="397"/>
      <c r="AA10" s="397"/>
      <c r="AB10" s="397"/>
      <c r="AD10" s="518"/>
    </row>
    <row r="11" spans="1:30" ht="17.25" customHeight="1">
      <c r="A11" s="401" t="s">
        <v>60</v>
      </c>
      <c r="B11" s="177"/>
      <c r="C11" s="394"/>
      <c r="D11" s="182"/>
      <c r="E11" s="182"/>
      <c r="F11" s="182"/>
      <c r="G11" s="182"/>
      <c r="H11" s="182"/>
      <c r="I11" s="182"/>
      <c r="J11" s="383"/>
      <c r="K11" s="182"/>
      <c r="L11" s="182"/>
      <c r="M11" s="182"/>
      <c r="N11" s="182"/>
      <c r="O11" s="182"/>
      <c r="P11" s="182"/>
      <c r="Q11" s="182"/>
      <c r="R11" s="182"/>
      <c r="S11" s="182"/>
      <c r="T11" s="303"/>
      <c r="U11" s="182"/>
      <c r="V11" s="182"/>
      <c r="W11" s="182"/>
      <c r="X11" s="182"/>
      <c r="Y11" s="182"/>
      <c r="Z11" s="182"/>
      <c r="AA11" s="146"/>
      <c r="AB11" s="265"/>
      <c r="AC11" s="44"/>
      <c r="AD11" s="518"/>
    </row>
    <row r="12" spans="1:30" ht="12.75" customHeight="1">
      <c r="A12" s="209">
        <v>1</v>
      </c>
      <c r="B12" s="220" t="s">
        <v>478</v>
      </c>
      <c r="C12" s="268">
        <f aca="true" t="shared" si="0" ref="C12:C60">D12+L12+N12+P12+R12+U12+W12+X12+Y12+K12+S12</f>
        <v>17456113.22</v>
      </c>
      <c r="D12" s="400">
        <f>E12+F12+G12+H12+I12</f>
        <v>0</v>
      </c>
      <c r="E12" s="268"/>
      <c r="F12" s="268"/>
      <c r="G12" s="268"/>
      <c r="H12" s="268"/>
      <c r="I12" s="268"/>
      <c r="J12" s="240"/>
      <c r="K12" s="268"/>
      <c r="L12" s="400"/>
      <c r="M12" s="268"/>
      <c r="N12" s="268"/>
      <c r="O12" s="400"/>
      <c r="P12" s="268"/>
      <c r="Q12" s="268">
        <v>2006</v>
      </c>
      <c r="R12" s="268">
        <v>17000000</v>
      </c>
      <c r="S12" s="268"/>
      <c r="T12" s="300"/>
      <c r="U12" s="182"/>
      <c r="V12" s="182"/>
      <c r="W12" s="182"/>
      <c r="X12" s="182"/>
      <c r="Y12" s="400">
        <f>170606.08+285507.14</f>
        <v>456113.22</v>
      </c>
      <c r="Z12" s="400" t="s">
        <v>526</v>
      </c>
      <c r="AA12" s="176"/>
      <c r="AB12" s="400">
        <f>170606.08+285507.14</f>
        <v>456113.22</v>
      </c>
      <c r="AC12" s="400" t="s">
        <v>526</v>
      </c>
      <c r="AD12" s="412"/>
    </row>
    <row r="13" spans="1:30" ht="12.75" customHeight="1">
      <c r="A13" s="209">
        <f aca="true" t="shared" si="1" ref="A13:A60">A12+1</f>
        <v>2</v>
      </c>
      <c r="B13" s="220" t="s">
        <v>479</v>
      </c>
      <c r="C13" s="268">
        <f t="shared" si="0"/>
        <v>25000000</v>
      </c>
      <c r="D13" s="400">
        <f aca="true" t="shared" si="2" ref="D13:D60">E13+F13+G13+H13+I13</f>
        <v>0</v>
      </c>
      <c r="E13" s="268"/>
      <c r="F13" s="268"/>
      <c r="G13" s="268"/>
      <c r="H13" s="268"/>
      <c r="I13" s="268"/>
      <c r="J13" s="240"/>
      <c r="K13" s="268"/>
      <c r="L13" s="400"/>
      <c r="M13" s="268"/>
      <c r="N13" s="268"/>
      <c r="O13" s="400"/>
      <c r="P13" s="268"/>
      <c r="Q13" s="268">
        <v>2006</v>
      </c>
      <c r="R13" s="268">
        <v>25000000</v>
      </c>
      <c r="S13" s="268"/>
      <c r="T13" s="300"/>
      <c r="U13" s="182"/>
      <c r="V13" s="182"/>
      <c r="W13" s="182"/>
      <c r="X13" s="182"/>
      <c r="Y13" s="400"/>
      <c r="Z13" s="400"/>
      <c r="AA13" s="176"/>
      <c r="AB13" s="400"/>
      <c r="AC13" s="400"/>
      <c r="AD13" s="412"/>
    </row>
    <row r="14" spans="1:30" ht="12.75" customHeight="1">
      <c r="A14" s="209">
        <f t="shared" si="1"/>
        <v>3</v>
      </c>
      <c r="B14" s="220" t="s">
        <v>480</v>
      </c>
      <c r="C14" s="268">
        <f t="shared" si="0"/>
        <v>20934742.59</v>
      </c>
      <c r="D14" s="400">
        <f t="shared" si="2"/>
        <v>0</v>
      </c>
      <c r="E14" s="268"/>
      <c r="F14" s="268"/>
      <c r="G14" s="268"/>
      <c r="H14" s="268"/>
      <c r="I14" s="268"/>
      <c r="J14" s="240"/>
      <c r="K14" s="268"/>
      <c r="L14" s="400"/>
      <c r="M14" s="268"/>
      <c r="N14" s="268"/>
      <c r="O14" s="400"/>
      <c r="P14" s="268"/>
      <c r="Q14" s="268">
        <v>2958</v>
      </c>
      <c r="R14" s="268">
        <v>17428513.07</v>
      </c>
      <c r="S14" s="268">
        <v>2714469.66</v>
      </c>
      <c r="T14" s="300"/>
      <c r="U14" s="182"/>
      <c r="V14" s="182"/>
      <c r="W14" s="182"/>
      <c r="X14" s="182"/>
      <c r="Y14" s="400">
        <v>791759.86</v>
      </c>
      <c r="Z14" s="400" t="s">
        <v>527</v>
      </c>
      <c r="AA14" s="176"/>
      <c r="AB14" s="400">
        <v>791759.86</v>
      </c>
      <c r="AC14" s="400" t="s">
        <v>527</v>
      </c>
      <c r="AD14" s="412"/>
    </row>
    <row r="15" spans="1:30" ht="12.75" customHeight="1">
      <c r="A15" s="209">
        <f t="shared" si="1"/>
        <v>4</v>
      </c>
      <c r="B15" s="220" t="s">
        <v>481</v>
      </c>
      <c r="C15" s="268">
        <f t="shared" si="0"/>
        <v>7482231.76</v>
      </c>
      <c r="D15" s="400">
        <f t="shared" si="2"/>
        <v>0</v>
      </c>
      <c r="E15" s="268"/>
      <c r="F15" s="268"/>
      <c r="G15" s="268"/>
      <c r="H15" s="268"/>
      <c r="I15" s="268"/>
      <c r="J15" s="240"/>
      <c r="K15" s="268"/>
      <c r="L15" s="400"/>
      <c r="M15" s="268"/>
      <c r="N15" s="268"/>
      <c r="O15" s="400"/>
      <c r="P15" s="268"/>
      <c r="Q15" s="268">
        <v>1150</v>
      </c>
      <c r="R15" s="268">
        <v>6361746.28</v>
      </c>
      <c r="S15" s="268">
        <v>622832.64</v>
      </c>
      <c r="T15" s="300"/>
      <c r="U15" s="182"/>
      <c r="V15" s="182"/>
      <c r="W15" s="182"/>
      <c r="X15" s="182"/>
      <c r="Y15" s="400">
        <v>497652.84</v>
      </c>
      <c r="Z15" s="400" t="s">
        <v>527</v>
      </c>
      <c r="AA15" s="176"/>
      <c r="AB15" s="400">
        <v>497652.84</v>
      </c>
      <c r="AC15" s="400" t="s">
        <v>527</v>
      </c>
      <c r="AD15" s="412"/>
    </row>
    <row r="16" spans="1:30" ht="12.75" customHeight="1">
      <c r="A16" s="209">
        <f t="shared" si="1"/>
        <v>5</v>
      </c>
      <c r="B16" s="220" t="s">
        <v>482</v>
      </c>
      <c r="C16" s="268">
        <f t="shared" si="0"/>
        <v>21965423.22</v>
      </c>
      <c r="D16" s="400">
        <f t="shared" si="2"/>
        <v>0</v>
      </c>
      <c r="E16" s="268"/>
      <c r="F16" s="268"/>
      <c r="G16" s="268"/>
      <c r="H16" s="268"/>
      <c r="I16" s="268"/>
      <c r="J16" s="240"/>
      <c r="K16" s="268"/>
      <c r="L16" s="400"/>
      <c r="M16" s="268">
        <v>1742</v>
      </c>
      <c r="N16" s="268">
        <v>9433894.3</v>
      </c>
      <c r="O16" s="400"/>
      <c r="P16" s="268"/>
      <c r="Q16" s="268">
        <v>2474</v>
      </c>
      <c r="R16" s="268">
        <v>9432910.1</v>
      </c>
      <c r="S16" s="268">
        <v>2508623.34</v>
      </c>
      <c r="T16" s="300"/>
      <c r="U16" s="182"/>
      <c r="V16" s="182"/>
      <c r="W16" s="182"/>
      <c r="X16" s="182"/>
      <c r="Y16" s="400">
        <v>589995.48</v>
      </c>
      <c r="Z16" s="400" t="s">
        <v>528</v>
      </c>
      <c r="AA16" s="176"/>
      <c r="AB16" s="400">
        <v>589995.48</v>
      </c>
      <c r="AC16" s="400" t="s">
        <v>528</v>
      </c>
      <c r="AD16" s="412"/>
    </row>
    <row r="17" spans="1:30" ht="12.75" customHeight="1">
      <c r="A17" s="209">
        <f t="shared" si="1"/>
        <v>6</v>
      </c>
      <c r="B17" s="220" t="s">
        <v>483</v>
      </c>
      <c r="C17" s="268">
        <f t="shared" si="0"/>
        <v>7491759.6</v>
      </c>
      <c r="D17" s="400">
        <f t="shared" si="2"/>
        <v>0</v>
      </c>
      <c r="E17" s="268"/>
      <c r="F17" s="268"/>
      <c r="G17" s="268"/>
      <c r="H17" s="268"/>
      <c r="I17" s="268"/>
      <c r="J17" s="240"/>
      <c r="K17" s="268"/>
      <c r="L17" s="400"/>
      <c r="M17" s="268"/>
      <c r="N17" s="268"/>
      <c r="O17" s="400"/>
      <c r="P17" s="268"/>
      <c r="Q17" s="268">
        <v>1223</v>
      </c>
      <c r="R17" s="268">
        <v>7491759.6</v>
      </c>
      <c r="S17" s="268"/>
      <c r="T17" s="300"/>
      <c r="U17" s="182"/>
      <c r="V17" s="182"/>
      <c r="W17" s="182"/>
      <c r="X17" s="182"/>
      <c r="Y17" s="400"/>
      <c r="Z17" s="400" t="s">
        <v>748</v>
      </c>
      <c r="AA17" s="176"/>
      <c r="AB17" s="400">
        <v>490316.22</v>
      </c>
      <c r="AC17" s="400" t="s">
        <v>527</v>
      </c>
      <c r="AD17" s="412"/>
    </row>
    <row r="18" spans="1:30" ht="12.75" customHeight="1">
      <c r="A18" s="209">
        <f t="shared" si="1"/>
        <v>7</v>
      </c>
      <c r="B18" s="220" t="s">
        <v>484</v>
      </c>
      <c r="C18" s="268">
        <f t="shared" si="0"/>
        <v>7617914.4</v>
      </c>
      <c r="D18" s="400">
        <f t="shared" si="2"/>
        <v>0</v>
      </c>
      <c r="E18" s="268"/>
      <c r="F18" s="268"/>
      <c r="G18" s="268"/>
      <c r="H18" s="268"/>
      <c r="I18" s="268"/>
      <c r="J18" s="240"/>
      <c r="K18" s="268"/>
      <c r="L18" s="400"/>
      <c r="M18" s="268"/>
      <c r="N18" s="268"/>
      <c r="O18" s="400"/>
      <c r="P18" s="268"/>
      <c r="Q18" s="268">
        <v>1300</v>
      </c>
      <c r="R18" s="268">
        <v>7617914.4</v>
      </c>
      <c r="S18" s="268"/>
      <c r="T18" s="300"/>
      <c r="U18" s="182"/>
      <c r="V18" s="182"/>
      <c r="W18" s="182"/>
      <c r="X18" s="182"/>
      <c r="Y18" s="400"/>
      <c r="Z18" s="400"/>
      <c r="AA18" s="176"/>
      <c r="AB18" s="400"/>
      <c r="AC18" s="400"/>
      <c r="AD18" s="412"/>
    </row>
    <row r="19" spans="1:30" ht="12.75" customHeight="1">
      <c r="A19" s="209">
        <f t="shared" si="1"/>
        <v>8</v>
      </c>
      <c r="B19" s="220" t="s">
        <v>485</v>
      </c>
      <c r="C19" s="268">
        <f t="shared" si="0"/>
        <v>33039491</v>
      </c>
      <c r="D19" s="400">
        <f t="shared" si="2"/>
        <v>0</v>
      </c>
      <c r="E19" s="268"/>
      <c r="F19" s="268"/>
      <c r="G19" s="268"/>
      <c r="H19" s="268"/>
      <c r="I19" s="268"/>
      <c r="J19" s="240"/>
      <c r="K19" s="268"/>
      <c r="L19" s="400"/>
      <c r="M19" s="268"/>
      <c r="N19" s="268"/>
      <c r="O19" s="400"/>
      <c r="P19" s="268"/>
      <c r="Q19" s="268">
        <v>4453</v>
      </c>
      <c r="R19" s="268">
        <v>33039491</v>
      </c>
      <c r="S19" s="268"/>
      <c r="T19" s="300"/>
      <c r="U19" s="182"/>
      <c r="V19" s="182"/>
      <c r="W19" s="182"/>
      <c r="X19" s="182"/>
      <c r="Y19" s="400"/>
      <c r="Z19" s="400"/>
      <c r="AA19" s="176"/>
      <c r="AB19" s="400"/>
      <c r="AC19" s="400"/>
      <c r="AD19" s="412"/>
    </row>
    <row r="20" spans="1:30" ht="12.75" customHeight="1">
      <c r="A20" s="209">
        <f t="shared" si="1"/>
        <v>9</v>
      </c>
      <c r="B20" s="220" t="s">
        <v>486</v>
      </c>
      <c r="C20" s="268">
        <f t="shared" si="0"/>
        <v>5271205.9</v>
      </c>
      <c r="D20" s="400">
        <f t="shared" si="2"/>
        <v>0</v>
      </c>
      <c r="E20" s="268"/>
      <c r="F20" s="268"/>
      <c r="G20" s="268"/>
      <c r="H20" s="268"/>
      <c r="I20" s="268"/>
      <c r="J20" s="240"/>
      <c r="K20" s="268"/>
      <c r="L20" s="400"/>
      <c r="M20" s="268"/>
      <c r="N20" s="268"/>
      <c r="O20" s="400"/>
      <c r="P20" s="268"/>
      <c r="Q20" s="268">
        <v>735</v>
      </c>
      <c r="R20" s="268">
        <v>4957856</v>
      </c>
      <c r="S20" s="268">
        <v>313349.9</v>
      </c>
      <c r="T20" s="300"/>
      <c r="U20" s="182"/>
      <c r="V20" s="182"/>
      <c r="W20" s="182"/>
      <c r="X20" s="182"/>
      <c r="Y20" s="400"/>
      <c r="Z20" s="400"/>
      <c r="AA20" s="176"/>
      <c r="AB20" s="400"/>
      <c r="AC20" s="400"/>
      <c r="AD20" s="412"/>
    </row>
    <row r="21" spans="1:30" ht="12.75" customHeight="1">
      <c r="A21" s="209">
        <f t="shared" si="1"/>
        <v>10</v>
      </c>
      <c r="B21" s="220" t="s">
        <v>487</v>
      </c>
      <c r="C21" s="268">
        <f t="shared" si="0"/>
        <v>19758242.8</v>
      </c>
      <c r="D21" s="400">
        <f t="shared" si="2"/>
        <v>0</v>
      </c>
      <c r="E21" s="268"/>
      <c r="F21" s="268"/>
      <c r="G21" s="268"/>
      <c r="H21" s="268"/>
      <c r="I21" s="268"/>
      <c r="J21" s="240"/>
      <c r="K21" s="268"/>
      <c r="L21" s="400"/>
      <c r="M21" s="268"/>
      <c r="N21" s="268"/>
      <c r="O21" s="400"/>
      <c r="P21" s="268"/>
      <c r="Q21" s="268">
        <v>2237</v>
      </c>
      <c r="R21" s="268">
        <v>19758242.8</v>
      </c>
      <c r="S21" s="268"/>
      <c r="T21" s="300"/>
      <c r="U21" s="182"/>
      <c r="V21" s="182"/>
      <c r="W21" s="182"/>
      <c r="X21" s="182"/>
      <c r="Y21" s="400"/>
      <c r="Z21" s="400"/>
      <c r="AA21" s="176"/>
      <c r="AB21" s="400"/>
      <c r="AC21" s="400"/>
      <c r="AD21" s="412"/>
    </row>
    <row r="22" spans="1:30" ht="12.75" customHeight="1">
      <c r="A22" s="209">
        <f t="shared" si="1"/>
        <v>11</v>
      </c>
      <c r="B22" s="220" t="s">
        <v>488</v>
      </c>
      <c r="C22" s="268">
        <f t="shared" si="0"/>
        <v>5518727.9799999995</v>
      </c>
      <c r="D22" s="400">
        <f t="shared" si="2"/>
        <v>0</v>
      </c>
      <c r="E22" s="268"/>
      <c r="F22" s="268"/>
      <c r="G22" s="268"/>
      <c r="H22" s="268"/>
      <c r="I22" s="268"/>
      <c r="J22" s="240"/>
      <c r="K22" s="268"/>
      <c r="L22" s="400"/>
      <c r="M22" s="268"/>
      <c r="N22" s="268"/>
      <c r="O22" s="400"/>
      <c r="P22" s="268"/>
      <c r="Q22" s="268">
        <v>782</v>
      </c>
      <c r="R22" s="268">
        <v>5347131.6</v>
      </c>
      <c r="S22" s="268">
        <v>171596.38</v>
      </c>
      <c r="T22" s="300"/>
      <c r="U22" s="182"/>
      <c r="V22" s="182"/>
      <c r="W22" s="182"/>
      <c r="X22" s="182"/>
      <c r="Y22" s="400"/>
      <c r="Z22" s="400"/>
      <c r="AA22" s="176"/>
      <c r="AB22" s="400"/>
      <c r="AC22" s="400"/>
      <c r="AD22" s="412"/>
    </row>
    <row r="23" spans="1:30" ht="12.75" customHeight="1">
      <c r="A23" s="209">
        <f t="shared" si="1"/>
        <v>12</v>
      </c>
      <c r="B23" s="220" t="s">
        <v>489</v>
      </c>
      <c r="C23" s="268">
        <f t="shared" si="0"/>
        <v>12055007.42</v>
      </c>
      <c r="D23" s="400">
        <f t="shared" si="2"/>
        <v>0</v>
      </c>
      <c r="E23" s="268"/>
      <c r="F23" s="268"/>
      <c r="G23" s="268"/>
      <c r="H23" s="268"/>
      <c r="I23" s="268"/>
      <c r="J23" s="240"/>
      <c r="K23" s="268"/>
      <c r="L23" s="400"/>
      <c r="M23" s="268"/>
      <c r="N23" s="268"/>
      <c r="O23" s="400"/>
      <c r="P23" s="268"/>
      <c r="Q23" s="268">
        <v>1885</v>
      </c>
      <c r="R23" s="268">
        <v>11410760</v>
      </c>
      <c r="S23" s="268"/>
      <c r="T23" s="300"/>
      <c r="U23" s="182"/>
      <c r="V23" s="182"/>
      <c r="W23" s="182"/>
      <c r="X23" s="182"/>
      <c r="Y23" s="400">
        <v>644247.42</v>
      </c>
      <c r="Z23" s="400" t="s">
        <v>349</v>
      </c>
      <c r="AA23" s="176"/>
      <c r="AB23" s="400">
        <v>644247.42</v>
      </c>
      <c r="AC23" s="400" t="s">
        <v>349</v>
      </c>
      <c r="AD23" s="412"/>
    </row>
    <row r="24" spans="1:30" ht="12.75" customHeight="1">
      <c r="A24" s="209">
        <f t="shared" si="1"/>
        <v>13</v>
      </c>
      <c r="B24" s="220" t="s">
        <v>95</v>
      </c>
      <c r="C24" s="268">
        <f t="shared" si="0"/>
        <v>18788619.35</v>
      </c>
      <c r="D24" s="400">
        <f t="shared" si="2"/>
        <v>0</v>
      </c>
      <c r="E24" s="268"/>
      <c r="F24" s="268"/>
      <c r="G24" s="268"/>
      <c r="H24" s="268"/>
      <c r="I24" s="268"/>
      <c r="J24" s="240"/>
      <c r="K24" s="268"/>
      <c r="L24" s="400"/>
      <c r="M24" s="268"/>
      <c r="N24" s="268"/>
      <c r="O24" s="400"/>
      <c r="P24" s="268"/>
      <c r="Q24" s="268">
        <v>1764</v>
      </c>
      <c r="R24" s="268">
        <v>18788619.35</v>
      </c>
      <c r="S24" s="268"/>
      <c r="T24" s="300"/>
      <c r="U24" s="182"/>
      <c r="V24" s="182"/>
      <c r="W24" s="182"/>
      <c r="X24" s="400"/>
      <c r="Y24" s="400"/>
      <c r="Z24" s="400"/>
      <c r="AA24" s="406">
        <v>386446.17</v>
      </c>
      <c r="AB24" s="400"/>
      <c r="AC24" s="400"/>
      <c r="AD24" s="412"/>
    </row>
    <row r="25" spans="1:30" ht="12.75" customHeight="1">
      <c r="A25" s="209">
        <f t="shared" si="1"/>
        <v>14</v>
      </c>
      <c r="B25" s="220" t="s">
        <v>490</v>
      </c>
      <c r="C25" s="268">
        <f t="shared" si="0"/>
        <v>945845.46</v>
      </c>
      <c r="D25" s="400">
        <f t="shared" si="2"/>
        <v>0</v>
      </c>
      <c r="E25" s="268"/>
      <c r="F25" s="268"/>
      <c r="G25" s="268"/>
      <c r="H25" s="268"/>
      <c r="I25" s="268"/>
      <c r="J25" s="240"/>
      <c r="K25" s="268"/>
      <c r="L25" s="400"/>
      <c r="M25" s="268"/>
      <c r="N25" s="268"/>
      <c r="O25" s="400"/>
      <c r="P25" s="268"/>
      <c r="Q25" s="268"/>
      <c r="R25" s="268"/>
      <c r="S25" s="268"/>
      <c r="T25" s="300"/>
      <c r="U25" s="182"/>
      <c r="V25" s="182"/>
      <c r="W25" s="182"/>
      <c r="X25" s="182"/>
      <c r="Y25" s="400">
        <f>945845.46</f>
        <v>945845.46</v>
      </c>
      <c r="Z25" s="400" t="s">
        <v>349</v>
      </c>
      <c r="AA25" s="176"/>
      <c r="AB25" s="400">
        <f>945845.46</f>
        <v>945845.46</v>
      </c>
      <c r="AC25" s="400" t="s">
        <v>349</v>
      </c>
      <c r="AD25" s="412"/>
    </row>
    <row r="26" spans="1:30" ht="12.75" customHeight="1">
      <c r="A26" s="209">
        <f t="shared" si="1"/>
        <v>15</v>
      </c>
      <c r="B26" s="220" t="s">
        <v>491</v>
      </c>
      <c r="C26" s="268">
        <f t="shared" si="0"/>
        <v>6976182.78</v>
      </c>
      <c r="D26" s="400">
        <f t="shared" si="2"/>
        <v>0</v>
      </c>
      <c r="E26" s="268"/>
      <c r="F26" s="268"/>
      <c r="G26" s="268"/>
      <c r="H26" s="268"/>
      <c r="I26" s="268"/>
      <c r="J26" s="240"/>
      <c r="K26" s="268"/>
      <c r="L26" s="400"/>
      <c r="M26" s="268"/>
      <c r="N26" s="268"/>
      <c r="O26" s="400"/>
      <c r="P26" s="268"/>
      <c r="Q26" s="268">
        <v>1500</v>
      </c>
      <c r="R26" s="268">
        <v>6976182.78</v>
      </c>
      <c r="S26" s="268"/>
      <c r="T26" s="300"/>
      <c r="U26" s="182"/>
      <c r="V26" s="182"/>
      <c r="W26" s="182"/>
      <c r="X26" s="182"/>
      <c r="Y26" s="400"/>
      <c r="Z26" s="400"/>
      <c r="AA26" s="176"/>
      <c r="AB26" s="400"/>
      <c r="AC26" s="400"/>
      <c r="AD26" s="412"/>
    </row>
    <row r="27" spans="1:30" ht="12.75" customHeight="1">
      <c r="A27" s="209">
        <f t="shared" si="1"/>
        <v>16</v>
      </c>
      <c r="B27" s="220" t="s">
        <v>492</v>
      </c>
      <c r="C27" s="268">
        <f t="shared" si="0"/>
        <v>644894.44</v>
      </c>
      <c r="D27" s="400">
        <f t="shared" si="2"/>
        <v>0</v>
      </c>
      <c r="E27" s="268"/>
      <c r="F27" s="268"/>
      <c r="G27" s="268"/>
      <c r="H27" s="268"/>
      <c r="I27" s="268"/>
      <c r="J27" s="240"/>
      <c r="K27" s="268"/>
      <c r="L27" s="400"/>
      <c r="M27" s="268"/>
      <c r="N27" s="268"/>
      <c r="O27" s="400"/>
      <c r="P27" s="268"/>
      <c r="Q27" s="268"/>
      <c r="R27" s="268"/>
      <c r="S27" s="268"/>
      <c r="T27" s="300"/>
      <c r="U27" s="182"/>
      <c r="V27" s="182"/>
      <c r="W27" s="182"/>
      <c r="X27" s="182"/>
      <c r="Y27" s="400">
        <f>644894.44</f>
        <v>644894.44</v>
      </c>
      <c r="Z27" s="400" t="s">
        <v>527</v>
      </c>
      <c r="AA27" s="176"/>
      <c r="AB27" s="400">
        <f>644894.44</f>
        <v>644894.44</v>
      </c>
      <c r="AC27" s="400" t="s">
        <v>527</v>
      </c>
      <c r="AD27" s="412"/>
    </row>
    <row r="28" spans="1:30" ht="12.75" customHeight="1">
      <c r="A28" s="209">
        <f t="shared" si="1"/>
        <v>17</v>
      </c>
      <c r="B28" s="220" t="s">
        <v>493</v>
      </c>
      <c r="C28" s="268">
        <f t="shared" si="0"/>
        <v>1088524.5799999998</v>
      </c>
      <c r="D28" s="400">
        <f t="shared" si="2"/>
        <v>0</v>
      </c>
      <c r="E28" s="268"/>
      <c r="F28" s="268"/>
      <c r="G28" s="268"/>
      <c r="H28" s="268"/>
      <c r="I28" s="268"/>
      <c r="J28" s="240"/>
      <c r="K28" s="268"/>
      <c r="L28" s="400"/>
      <c r="M28" s="268"/>
      <c r="N28" s="268"/>
      <c r="O28" s="400"/>
      <c r="P28" s="268"/>
      <c r="Q28" s="268"/>
      <c r="R28" s="268"/>
      <c r="S28" s="268"/>
      <c r="T28" s="300"/>
      <c r="U28" s="182"/>
      <c r="V28" s="182"/>
      <c r="W28" s="182"/>
      <c r="X28" s="182"/>
      <c r="Y28" s="400">
        <f>298326.56+550309.33+239888.69</f>
        <v>1088524.5799999998</v>
      </c>
      <c r="Z28" s="400" t="s">
        <v>529</v>
      </c>
      <c r="AA28" s="176"/>
      <c r="AB28" s="400">
        <f>298326.56+550309.33+239888.69</f>
        <v>1088524.5799999998</v>
      </c>
      <c r="AC28" s="400" t="s">
        <v>529</v>
      </c>
      <c r="AD28" s="412"/>
    </row>
    <row r="29" spans="1:30" ht="12.75" customHeight="1">
      <c r="A29" s="209">
        <f t="shared" si="1"/>
        <v>18</v>
      </c>
      <c r="B29" s="220" t="s">
        <v>494</v>
      </c>
      <c r="C29" s="268">
        <f t="shared" si="0"/>
        <v>1600369.23</v>
      </c>
      <c r="D29" s="400">
        <f t="shared" si="2"/>
        <v>0</v>
      </c>
      <c r="E29" s="268"/>
      <c r="F29" s="268"/>
      <c r="G29" s="268"/>
      <c r="H29" s="268"/>
      <c r="I29" s="268"/>
      <c r="J29" s="240"/>
      <c r="K29" s="268"/>
      <c r="L29" s="400"/>
      <c r="M29" s="268"/>
      <c r="N29" s="268"/>
      <c r="O29" s="400"/>
      <c r="P29" s="268"/>
      <c r="Q29" s="268"/>
      <c r="R29" s="268"/>
      <c r="S29" s="268"/>
      <c r="T29" s="300"/>
      <c r="U29" s="182"/>
      <c r="V29" s="182"/>
      <c r="W29" s="182"/>
      <c r="X29" s="182"/>
      <c r="Y29" s="400">
        <f>1106300.92+494068.31</f>
        <v>1600369.23</v>
      </c>
      <c r="Z29" s="400" t="s">
        <v>535</v>
      </c>
      <c r="AA29" s="176"/>
      <c r="AB29" s="400">
        <f>1106300.92+494068.31</f>
        <v>1600369.23</v>
      </c>
      <c r="AC29" s="400" t="s">
        <v>535</v>
      </c>
      <c r="AD29" s="412"/>
    </row>
    <row r="30" spans="1:30" ht="12.75" customHeight="1">
      <c r="A30" s="209">
        <f t="shared" si="1"/>
        <v>19</v>
      </c>
      <c r="B30" s="220" t="s">
        <v>495</v>
      </c>
      <c r="C30" s="268">
        <f t="shared" si="0"/>
        <v>4217781.01</v>
      </c>
      <c r="D30" s="400">
        <f t="shared" si="2"/>
        <v>0</v>
      </c>
      <c r="E30" s="268"/>
      <c r="F30" s="268"/>
      <c r="G30" s="268"/>
      <c r="H30" s="268"/>
      <c r="I30" s="268"/>
      <c r="J30" s="240"/>
      <c r="K30" s="268"/>
      <c r="L30" s="400"/>
      <c r="M30" s="268"/>
      <c r="N30" s="268"/>
      <c r="O30" s="400"/>
      <c r="P30" s="268"/>
      <c r="Q30" s="268">
        <v>510</v>
      </c>
      <c r="R30" s="268">
        <v>3876080.4</v>
      </c>
      <c r="S30" s="268">
        <v>341700.61</v>
      </c>
      <c r="T30" s="300"/>
      <c r="U30" s="182"/>
      <c r="V30" s="182"/>
      <c r="W30" s="182"/>
      <c r="X30" s="182"/>
      <c r="Y30" s="400"/>
      <c r="Z30" s="400"/>
      <c r="AA30" s="176"/>
      <c r="AB30" s="400"/>
      <c r="AC30" s="400"/>
      <c r="AD30" s="412"/>
    </row>
    <row r="31" spans="1:30" ht="12.75" customHeight="1">
      <c r="A31" s="209">
        <f t="shared" si="1"/>
        <v>20</v>
      </c>
      <c r="B31" s="220" t="s">
        <v>496</v>
      </c>
      <c r="C31" s="268">
        <f t="shared" si="0"/>
        <v>3055332</v>
      </c>
      <c r="D31" s="400">
        <f t="shared" si="2"/>
        <v>0</v>
      </c>
      <c r="E31" s="268"/>
      <c r="F31" s="268"/>
      <c r="G31" s="268"/>
      <c r="H31" s="268"/>
      <c r="I31" s="268"/>
      <c r="J31" s="240"/>
      <c r="K31" s="268"/>
      <c r="L31" s="400"/>
      <c r="M31" s="268"/>
      <c r="N31" s="268"/>
      <c r="O31" s="400"/>
      <c r="P31" s="268"/>
      <c r="Q31" s="268">
        <v>620.8</v>
      </c>
      <c r="R31" s="268">
        <v>2575572.4</v>
      </c>
      <c r="S31" s="268"/>
      <c r="T31" s="300"/>
      <c r="U31" s="182"/>
      <c r="V31" s="182"/>
      <c r="W31" s="182"/>
      <c r="X31" s="182"/>
      <c r="Y31" s="400">
        <v>479759.6</v>
      </c>
      <c r="Z31" s="400" t="s">
        <v>749</v>
      </c>
      <c r="AA31" s="176"/>
      <c r="AB31" s="400">
        <f>366192.53+105571.08+372399.18</f>
        <v>844162.79</v>
      </c>
      <c r="AC31" s="400" t="s">
        <v>749</v>
      </c>
      <c r="AD31" s="412"/>
    </row>
    <row r="32" spans="1:30" ht="12.75" customHeight="1">
      <c r="A32" s="209">
        <f t="shared" si="1"/>
        <v>21</v>
      </c>
      <c r="B32" s="220" t="s">
        <v>497</v>
      </c>
      <c r="C32" s="268">
        <f t="shared" si="0"/>
        <v>332702.55</v>
      </c>
      <c r="D32" s="400">
        <f t="shared" si="2"/>
        <v>0</v>
      </c>
      <c r="E32" s="268"/>
      <c r="F32" s="268"/>
      <c r="G32" s="268"/>
      <c r="H32" s="268"/>
      <c r="I32" s="268"/>
      <c r="J32" s="240"/>
      <c r="K32" s="268"/>
      <c r="L32" s="400"/>
      <c r="M32" s="268"/>
      <c r="N32" s="268"/>
      <c r="O32" s="400"/>
      <c r="P32" s="268"/>
      <c r="Q32" s="268"/>
      <c r="R32" s="268"/>
      <c r="S32" s="268"/>
      <c r="T32" s="300"/>
      <c r="U32" s="182"/>
      <c r="V32" s="182"/>
      <c r="W32" s="182"/>
      <c r="X32" s="182"/>
      <c r="Y32" s="400">
        <v>332702.55</v>
      </c>
      <c r="Z32" s="400" t="s">
        <v>363</v>
      </c>
      <c r="AA32" s="176"/>
      <c r="AB32" s="400">
        <v>332702.55</v>
      </c>
      <c r="AC32" s="400" t="s">
        <v>363</v>
      </c>
      <c r="AD32" s="412"/>
    </row>
    <row r="33" spans="1:30" ht="12.75" customHeight="1">
      <c r="A33" s="209">
        <f t="shared" si="1"/>
        <v>22</v>
      </c>
      <c r="B33" s="220" t="s">
        <v>498</v>
      </c>
      <c r="C33" s="268">
        <f t="shared" si="0"/>
        <v>9331161.19</v>
      </c>
      <c r="D33" s="400">
        <f t="shared" si="2"/>
        <v>0</v>
      </c>
      <c r="E33" s="268"/>
      <c r="F33" s="268"/>
      <c r="G33" s="268"/>
      <c r="H33" s="268"/>
      <c r="I33" s="268"/>
      <c r="J33" s="240"/>
      <c r="K33" s="268"/>
      <c r="L33" s="400"/>
      <c r="M33" s="268"/>
      <c r="N33" s="268"/>
      <c r="O33" s="400"/>
      <c r="P33" s="268"/>
      <c r="Q33" s="268">
        <v>1345</v>
      </c>
      <c r="R33" s="268">
        <v>8464249.9</v>
      </c>
      <c r="S33" s="268"/>
      <c r="T33" s="300"/>
      <c r="U33" s="182"/>
      <c r="V33" s="182"/>
      <c r="W33" s="182"/>
      <c r="X33" s="182"/>
      <c r="Y33" s="400">
        <f>129316.34+737594.95</f>
        <v>866911.2899999999</v>
      </c>
      <c r="Z33" s="400" t="s">
        <v>530</v>
      </c>
      <c r="AA33" s="176"/>
      <c r="AB33" s="400">
        <f>129316.34+737594.95</f>
        <v>866911.2899999999</v>
      </c>
      <c r="AC33" s="400" t="s">
        <v>530</v>
      </c>
      <c r="AD33" s="412"/>
    </row>
    <row r="34" spans="1:30" ht="12.75" customHeight="1">
      <c r="A34" s="209">
        <f t="shared" si="1"/>
        <v>23</v>
      </c>
      <c r="B34" s="220" t="s">
        <v>499</v>
      </c>
      <c r="C34" s="268">
        <f t="shared" si="0"/>
        <v>6071928.83</v>
      </c>
      <c r="D34" s="400">
        <f t="shared" si="2"/>
        <v>0</v>
      </c>
      <c r="E34" s="268"/>
      <c r="F34" s="268"/>
      <c r="G34" s="268"/>
      <c r="H34" s="268"/>
      <c r="I34" s="268"/>
      <c r="J34" s="240"/>
      <c r="K34" s="268"/>
      <c r="L34" s="400"/>
      <c r="M34" s="268"/>
      <c r="N34" s="268"/>
      <c r="O34" s="400"/>
      <c r="P34" s="268"/>
      <c r="Q34" s="268">
        <v>812</v>
      </c>
      <c r="R34" s="268">
        <v>5658226.73</v>
      </c>
      <c r="S34" s="268">
        <v>413702.1</v>
      </c>
      <c r="T34" s="300"/>
      <c r="U34" s="182"/>
      <c r="V34" s="182"/>
      <c r="W34" s="182"/>
      <c r="X34" s="182"/>
      <c r="Y34" s="400"/>
      <c r="Z34" s="400"/>
      <c r="AA34" s="176"/>
      <c r="AB34" s="400"/>
      <c r="AC34" s="400"/>
      <c r="AD34" s="412"/>
    </row>
    <row r="35" spans="1:30" ht="12.75" customHeight="1">
      <c r="A35" s="209">
        <f t="shared" si="1"/>
        <v>24</v>
      </c>
      <c r="B35" s="220" t="s">
        <v>500</v>
      </c>
      <c r="C35" s="268">
        <f t="shared" si="0"/>
        <v>20165993.93</v>
      </c>
      <c r="D35" s="400">
        <f t="shared" si="2"/>
        <v>0</v>
      </c>
      <c r="E35" s="268"/>
      <c r="F35" s="268"/>
      <c r="G35" s="268"/>
      <c r="H35" s="268"/>
      <c r="I35" s="268"/>
      <c r="J35" s="240"/>
      <c r="K35" s="268"/>
      <c r="L35" s="400"/>
      <c r="M35" s="268">
        <v>1249</v>
      </c>
      <c r="N35" s="268">
        <v>7316994.38</v>
      </c>
      <c r="O35" s="400">
        <v>1196</v>
      </c>
      <c r="P35" s="268">
        <v>4137339.6</v>
      </c>
      <c r="Q35" s="268">
        <v>1300</v>
      </c>
      <c r="R35" s="268">
        <v>7553815.52</v>
      </c>
      <c r="S35" s="268">
        <v>881767.56</v>
      </c>
      <c r="T35" s="300"/>
      <c r="U35" s="182"/>
      <c r="V35" s="182"/>
      <c r="W35" s="182"/>
      <c r="X35" s="182"/>
      <c r="Y35" s="400">
        <v>276076.87</v>
      </c>
      <c r="Z35" s="400" t="s">
        <v>363</v>
      </c>
      <c r="AA35" s="176"/>
      <c r="AB35" s="400">
        <v>276076.87</v>
      </c>
      <c r="AC35" s="400" t="s">
        <v>363</v>
      </c>
      <c r="AD35" s="412"/>
    </row>
    <row r="36" spans="1:30" ht="12.75" customHeight="1">
      <c r="A36" s="209">
        <f t="shared" si="1"/>
        <v>25</v>
      </c>
      <c r="B36" s="220" t="s">
        <v>61</v>
      </c>
      <c r="C36" s="268">
        <f t="shared" si="0"/>
        <v>7092956.449999999</v>
      </c>
      <c r="D36" s="400">
        <f t="shared" si="2"/>
        <v>0</v>
      </c>
      <c r="E36" s="268"/>
      <c r="F36" s="268"/>
      <c r="G36" s="268"/>
      <c r="H36" s="268"/>
      <c r="I36" s="268"/>
      <c r="J36" s="240"/>
      <c r="K36" s="268"/>
      <c r="L36" s="400"/>
      <c r="M36" s="268"/>
      <c r="N36" s="268"/>
      <c r="O36" s="400"/>
      <c r="P36" s="268"/>
      <c r="Q36" s="268">
        <v>1311</v>
      </c>
      <c r="R36" s="268">
        <v>6431759.14</v>
      </c>
      <c r="S36" s="268"/>
      <c r="T36" s="300"/>
      <c r="U36" s="182"/>
      <c r="V36" s="182"/>
      <c r="W36" s="182"/>
      <c r="X36" s="182"/>
      <c r="Y36" s="400">
        <v>661197.31</v>
      </c>
      <c r="Z36" s="400" t="s">
        <v>527</v>
      </c>
      <c r="AA36" s="176"/>
      <c r="AB36" s="400">
        <v>661197.31</v>
      </c>
      <c r="AC36" s="400" t="s">
        <v>527</v>
      </c>
      <c r="AD36" s="412"/>
    </row>
    <row r="37" spans="1:30" ht="12.75" customHeight="1">
      <c r="A37" s="209">
        <f t="shared" si="1"/>
        <v>26</v>
      </c>
      <c r="B37" s="220" t="s">
        <v>501</v>
      </c>
      <c r="C37" s="268">
        <f t="shared" si="0"/>
        <v>13771240.99</v>
      </c>
      <c r="D37" s="400">
        <f t="shared" si="2"/>
        <v>0</v>
      </c>
      <c r="E37" s="268"/>
      <c r="F37" s="268"/>
      <c r="G37" s="268"/>
      <c r="H37" s="268"/>
      <c r="I37" s="268"/>
      <c r="J37" s="240"/>
      <c r="K37" s="268"/>
      <c r="L37" s="400"/>
      <c r="M37" s="268">
        <v>1170</v>
      </c>
      <c r="N37" s="268">
        <v>8015536.61</v>
      </c>
      <c r="O37" s="400"/>
      <c r="P37" s="268"/>
      <c r="Q37" s="268">
        <v>1552</v>
      </c>
      <c r="R37" s="268">
        <v>4869687.21</v>
      </c>
      <c r="S37" s="268"/>
      <c r="T37" s="300"/>
      <c r="U37" s="182"/>
      <c r="V37" s="182"/>
      <c r="W37" s="182"/>
      <c r="X37" s="182"/>
      <c r="Y37" s="400">
        <f>127122.29+758894.88</f>
        <v>886017.17</v>
      </c>
      <c r="Z37" s="400" t="s">
        <v>536</v>
      </c>
      <c r="AA37" s="176"/>
      <c r="AB37" s="400">
        <f>127122.29+758894.88</f>
        <v>886017.17</v>
      </c>
      <c r="AC37" s="400" t="s">
        <v>536</v>
      </c>
      <c r="AD37" s="412"/>
    </row>
    <row r="38" spans="1:30" ht="12.75" customHeight="1">
      <c r="A38" s="209">
        <f t="shared" si="1"/>
        <v>27</v>
      </c>
      <c r="B38" s="220" t="s">
        <v>502</v>
      </c>
      <c r="C38" s="268">
        <f t="shared" si="0"/>
        <v>12563536.37</v>
      </c>
      <c r="D38" s="400">
        <f t="shared" si="2"/>
        <v>0</v>
      </c>
      <c r="E38" s="268"/>
      <c r="F38" s="268"/>
      <c r="G38" s="268"/>
      <c r="H38" s="268"/>
      <c r="I38" s="268"/>
      <c r="J38" s="240"/>
      <c r="K38" s="268"/>
      <c r="L38" s="400"/>
      <c r="M38" s="268">
        <v>765</v>
      </c>
      <c r="N38" s="268">
        <v>5433505.2</v>
      </c>
      <c r="O38" s="400"/>
      <c r="P38" s="268"/>
      <c r="Q38" s="268">
        <v>1297</v>
      </c>
      <c r="R38" s="268">
        <v>5162052</v>
      </c>
      <c r="S38" s="268">
        <v>1303228.34</v>
      </c>
      <c r="T38" s="300"/>
      <c r="U38" s="182"/>
      <c r="V38" s="182"/>
      <c r="W38" s="182"/>
      <c r="X38" s="182"/>
      <c r="Y38" s="400">
        <f>227922.65+436828.18</f>
        <v>664750.83</v>
      </c>
      <c r="Z38" s="400" t="s">
        <v>531</v>
      </c>
      <c r="AA38" s="176"/>
      <c r="AB38" s="400">
        <f>227922.65+436828.18</f>
        <v>664750.83</v>
      </c>
      <c r="AC38" s="400" t="s">
        <v>531</v>
      </c>
      <c r="AD38" s="412"/>
    </row>
    <row r="39" spans="1:30" ht="12.75" customHeight="1">
      <c r="A39" s="209">
        <f t="shared" si="1"/>
        <v>28</v>
      </c>
      <c r="B39" s="220" t="s">
        <v>503</v>
      </c>
      <c r="C39" s="268">
        <f t="shared" si="0"/>
        <v>7609518.530000001</v>
      </c>
      <c r="D39" s="400">
        <f t="shared" si="2"/>
        <v>0</v>
      </c>
      <c r="E39" s="268"/>
      <c r="F39" s="268"/>
      <c r="G39" s="268"/>
      <c r="H39" s="268"/>
      <c r="I39" s="268"/>
      <c r="J39" s="240"/>
      <c r="K39" s="268"/>
      <c r="L39" s="400"/>
      <c r="M39" s="268"/>
      <c r="N39" s="268"/>
      <c r="O39" s="400"/>
      <c r="P39" s="268"/>
      <c r="Q39" s="268">
        <v>1293</v>
      </c>
      <c r="R39" s="268">
        <v>5916802.24</v>
      </c>
      <c r="S39" s="414">
        <v>1187966.1</v>
      </c>
      <c r="T39" s="300"/>
      <c r="U39" s="182"/>
      <c r="V39" s="182"/>
      <c r="W39" s="182"/>
      <c r="X39" s="182"/>
      <c r="Y39" s="400">
        <v>504750.19</v>
      </c>
      <c r="Z39" s="400" t="s">
        <v>527</v>
      </c>
      <c r="AA39" s="176"/>
      <c r="AB39" s="400">
        <v>504750.19</v>
      </c>
      <c r="AC39" s="400" t="s">
        <v>527</v>
      </c>
      <c r="AD39" s="412"/>
    </row>
    <row r="40" spans="1:30" ht="12.75" customHeight="1">
      <c r="A40" s="209">
        <f t="shared" si="1"/>
        <v>29</v>
      </c>
      <c r="B40" s="220" t="s">
        <v>504</v>
      </c>
      <c r="C40" s="268">
        <f t="shared" si="0"/>
        <v>6641288.300000001</v>
      </c>
      <c r="D40" s="400">
        <f t="shared" si="2"/>
        <v>0</v>
      </c>
      <c r="E40" s="268"/>
      <c r="F40" s="268"/>
      <c r="G40" s="268"/>
      <c r="H40" s="268"/>
      <c r="I40" s="268"/>
      <c r="J40" s="240"/>
      <c r="K40" s="268"/>
      <c r="L40" s="400"/>
      <c r="M40" s="268"/>
      <c r="N40" s="268"/>
      <c r="O40" s="400"/>
      <c r="P40" s="268"/>
      <c r="Q40" s="268">
        <v>1340</v>
      </c>
      <c r="R40" s="268">
        <v>6129864.94</v>
      </c>
      <c r="S40" s="268"/>
      <c r="T40" s="300"/>
      <c r="U40" s="182"/>
      <c r="V40" s="182"/>
      <c r="W40" s="182"/>
      <c r="X40" s="182"/>
      <c r="Y40" s="400">
        <v>511423.36</v>
      </c>
      <c r="Z40" s="400" t="s">
        <v>527</v>
      </c>
      <c r="AA40" s="176"/>
      <c r="AB40" s="400">
        <v>511423.36</v>
      </c>
      <c r="AC40" s="400" t="s">
        <v>527</v>
      </c>
      <c r="AD40" s="412"/>
    </row>
    <row r="41" spans="1:30" ht="12.75" customHeight="1">
      <c r="A41" s="209">
        <f t="shared" si="1"/>
        <v>30</v>
      </c>
      <c r="B41" s="220" t="s">
        <v>505</v>
      </c>
      <c r="C41" s="268">
        <f t="shared" si="0"/>
        <v>22936319.81</v>
      </c>
      <c r="D41" s="400">
        <f t="shared" si="2"/>
        <v>0</v>
      </c>
      <c r="E41" s="268"/>
      <c r="F41" s="268"/>
      <c r="G41" s="268"/>
      <c r="H41" s="268"/>
      <c r="I41" s="268"/>
      <c r="J41" s="240"/>
      <c r="K41" s="268"/>
      <c r="L41" s="400"/>
      <c r="M41" s="268"/>
      <c r="N41" s="268"/>
      <c r="O41" s="400"/>
      <c r="P41" s="268"/>
      <c r="Q41" s="268">
        <v>2756</v>
      </c>
      <c r="R41" s="268">
        <v>19010490</v>
      </c>
      <c r="S41" s="268">
        <v>3163086.7</v>
      </c>
      <c r="T41" s="300"/>
      <c r="U41" s="182"/>
      <c r="V41" s="182"/>
      <c r="W41" s="182"/>
      <c r="X41" s="182"/>
      <c r="Y41" s="400">
        <v>762743.11</v>
      </c>
      <c r="Z41" s="400" t="s">
        <v>527</v>
      </c>
      <c r="AA41" s="176"/>
      <c r="AB41" s="400">
        <v>762743.11</v>
      </c>
      <c r="AC41" s="400" t="s">
        <v>527</v>
      </c>
      <c r="AD41" s="412"/>
    </row>
    <row r="42" spans="1:30" ht="12.75" customHeight="1">
      <c r="A42" s="209">
        <f t="shared" si="1"/>
        <v>31</v>
      </c>
      <c r="B42" s="220" t="s">
        <v>506</v>
      </c>
      <c r="C42" s="268">
        <f t="shared" si="0"/>
        <v>268041.01</v>
      </c>
      <c r="D42" s="400">
        <f t="shared" si="2"/>
        <v>0</v>
      </c>
      <c r="E42" s="268"/>
      <c r="F42" s="268"/>
      <c r="G42" s="268"/>
      <c r="H42" s="268"/>
      <c r="I42" s="268"/>
      <c r="J42" s="240"/>
      <c r="K42" s="268"/>
      <c r="L42" s="400"/>
      <c r="M42" s="268"/>
      <c r="N42" s="268"/>
      <c r="O42" s="400"/>
      <c r="P42" s="268"/>
      <c r="Q42" s="268"/>
      <c r="R42" s="268"/>
      <c r="S42" s="268"/>
      <c r="T42" s="300"/>
      <c r="U42" s="182"/>
      <c r="V42" s="182"/>
      <c r="W42" s="182"/>
      <c r="X42" s="182"/>
      <c r="Y42" s="400">
        <v>268041.01</v>
      </c>
      <c r="Z42" s="400" t="s">
        <v>363</v>
      </c>
      <c r="AA42" s="176"/>
      <c r="AB42" s="400">
        <v>268041.01</v>
      </c>
      <c r="AC42" s="400" t="s">
        <v>363</v>
      </c>
      <c r="AD42" s="412"/>
    </row>
    <row r="43" spans="1:29" ht="17.25" customHeight="1">
      <c r="A43" s="209">
        <f t="shared" si="1"/>
        <v>32</v>
      </c>
      <c r="B43" s="220" t="s">
        <v>507</v>
      </c>
      <c r="C43" s="268">
        <f t="shared" si="0"/>
        <v>5486912.119999999</v>
      </c>
      <c r="D43" s="400">
        <f t="shared" si="2"/>
        <v>0</v>
      </c>
      <c r="E43" s="400"/>
      <c r="F43" s="400"/>
      <c r="G43" s="400"/>
      <c r="H43" s="400"/>
      <c r="I43" s="400"/>
      <c r="J43" s="241"/>
      <c r="K43" s="400"/>
      <c r="L43" s="400"/>
      <c r="M43" s="400"/>
      <c r="N43" s="400"/>
      <c r="O43" s="400"/>
      <c r="P43" s="400"/>
      <c r="Q43" s="400">
        <v>812</v>
      </c>
      <c r="R43" s="268">
        <v>4979829.6</v>
      </c>
      <c r="S43" s="400"/>
      <c r="T43" s="301"/>
      <c r="U43" s="400"/>
      <c r="V43" s="400"/>
      <c r="W43" s="400"/>
      <c r="X43" s="400"/>
      <c r="Y43" s="400">
        <v>507082.52</v>
      </c>
      <c r="Z43" s="400" t="s">
        <v>527</v>
      </c>
      <c r="AA43" s="406"/>
      <c r="AB43" s="400">
        <v>507082.52</v>
      </c>
      <c r="AC43" s="400" t="s">
        <v>527</v>
      </c>
    </row>
    <row r="44" spans="1:30" ht="12.75" customHeight="1">
      <c r="A44" s="209">
        <f t="shared" si="1"/>
        <v>33</v>
      </c>
      <c r="B44" s="220" t="s">
        <v>508</v>
      </c>
      <c r="C44" s="268">
        <f t="shared" si="0"/>
        <v>6048469.86</v>
      </c>
      <c r="D44" s="400">
        <f t="shared" si="2"/>
        <v>0</v>
      </c>
      <c r="E44" s="268"/>
      <c r="F44" s="268"/>
      <c r="G44" s="268"/>
      <c r="H44" s="268"/>
      <c r="I44" s="268"/>
      <c r="J44" s="240"/>
      <c r="K44" s="268"/>
      <c r="L44" s="400"/>
      <c r="M44" s="268"/>
      <c r="N44" s="268"/>
      <c r="O44" s="400"/>
      <c r="P44" s="268"/>
      <c r="Q44" s="268">
        <v>689</v>
      </c>
      <c r="R44" s="268">
        <v>5598658</v>
      </c>
      <c r="S44" s="58"/>
      <c r="T44" s="300"/>
      <c r="U44" s="182"/>
      <c r="V44" s="182"/>
      <c r="W44" s="182"/>
      <c r="X44" s="182"/>
      <c r="Y44" s="400">
        <v>449811.86</v>
      </c>
      <c r="Z44" s="400" t="s">
        <v>751</v>
      </c>
      <c r="AA44" s="176"/>
      <c r="AB44" s="400">
        <f>101424+442315</f>
        <v>543739</v>
      </c>
      <c r="AC44" s="400" t="s">
        <v>532</v>
      </c>
      <c r="AD44" s="412"/>
    </row>
    <row r="45" spans="1:30" ht="12.75" customHeight="1">
      <c r="A45" s="209">
        <f t="shared" si="1"/>
        <v>34</v>
      </c>
      <c r="B45" s="220" t="s">
        <v>509</v>
      </c>
      <c r="C45" s="268">
        <f t="shared" si="0"/>
        <v>21318816.82</v>
      </c>
      <c r="D45" s="400">
        <f t="shared" si="2"/>
        <v>0</v>
      </c>
      <c r="E45" s="268"/>
      <c r="F45" s="268"/>
      <c r="G45" s="268"/>
      <c r="H45" s="268"/>
      <c r="I45" s="268"/>
      <c r="J45" s="240"/>
      <c r="K45" s="268"/>
      <c r="L45" s="400"/>
      <c r="M45" s="268"/>
      <c r="N45" s="268"/>
      <c r="O45" s="400"/>
      <c r="P45" s="268"/>
      <c r="Q45" s="268">
        <v>2200</v>
      </c>
      <c r="R45" s="268">
        <v>18567553</v>
      </c>
      <c r="S45" s="414">
        <v>2304923.88</v>
      </c>
      <c r="T45" s="300"/>
      <c r="U45" s="182"/>
      <c r="V45" s="182"/>
      <c r="W45" s="182"/>
      <c r="X45" s="182"/>
      <c r="Y45" s="400">
        <v>446339.94</v>
      </c>
      <c r="Z45" s="400" t="s">
        <v>527</v>
      </c>
      <c r="AA45" s="176"/>
      <c r="AB45" s="400">
        <v>446339.94</v>
      </c>
      <c r="AC45" s="400" t="s">
        <v>527</v>
      </c>
      <c r="AD45" s="412"/>
    </row>
    <row r="46" spans="1:30" ht="12.75" customHeight="1">
      <c r="A46" s="209">
        <f t="shared" si="1"/>
        <v>35</v>
      </c>
      <c r="B46" s="220" t="s">
        <v>510</v>
      </c>
      <c r="C46" s="268">
        <f t="shared" si="0"/>
        <v>28671335.88</v>
      </c>
      <c r="D46" s="400">
        <f t="shared" si="2"/>
        <v>0</v>
      </c>
      <c r="E46" s="268"/>
      <c r="F46" s="268"/>
      <c r="G46" s="268"/>
      <c r="H46" s="268"/>
      <c r="I46" s="268"/>
      <c r="J46" s="240"/>
      <c r="K46" s="268"/>
      <c r="L46" s="400"/>
      <c r="M46" s="268">
        <v>1030</v>
      </c>
      <c r="N46" s="268">
        <v>7389439</v>
      </c>
      <c r="O46" s="400"/>
      <c r="P46" s="268"/>
      <c r="Q46" s="268">
        <v>2500</v>
      </c>
      <c r="R46" s="268">
        <v>18976973</v>
      </c>
      <c r="S46" s="268">
        <v>2304923.88</v>
      </c>
      <c r="T46" s="300"/>
      <c r="U46" s="182"/>
      <c r="V46" s="182"/>
      <c r="W46" s="182"/>
      <c r="X46" s="182"/>
      <c r="Y46" s="400"/>
      <c r="Z46" s="400"/>
      <c r="AA46" s="176"/>
      <c r="AB46" s="400"/>
      <c r="AC46" s="400"/>
      <c r="AD46" s="412"/>
    </row>
    <row r="47" spans="1:52" ht="15" customHeight="1">
      <c r="A47" s="209">
        <f t="shared" si="1"/>
        <v>36</v>
      </c>
      <c r="B47" s="220" t="s">
        <v>511</v>
      </c>
      <c r="C47" s="268">
        <f t="shared" si="0"/>
        <v>12796661.260000002</v>
      </c>
      <c r="D47" s="400">
        <f t="shared" si="2"/>
        <v>0</v>
      </c>
      <c r="E47" s="268"/>
      <c r="F47" s="268"/>
      <c r="G47" s="268"/>
      <c r="H47" s="268"/>
      <c r="I47" s="268"/>
      <c r="J47" s="240"/>
      <c r="K47" s="268"/>
      <c r="L47" s="268"/>
      <c r="M47" s="268">
        <v>850</v>
      </c>
      <c r="N47" s="268">
        <v>4754627.44</v>
      </c>
      <c r="O47" s="268"/>
      <c r="P47" s="268"/>
      <c r="Q47" s="268">
        <v>1020</v>
      </c>
      <c r="R47" s="268">
        <v>6047693.18</v>
      </c>
      <c r="S47" s="268">
        <v>1107901.4</v>
      </c>
      <c r="T47" s="300"/>
      <c r="U47" s="268"/>
      <c r="V47" s="268"/>
      <c r="W47" s="268"/>
      <c r="X47" s="268"/>
      <c r="Y47" s="400">
        <f>642962.8+243476.44</f>
        <v>886439.24</v>
      </c>
      <c r="Z47" s="400" t="s">
        <v>741</v>
      </c>
      <c r="AA47" s="242"/>
      <c r="AB47" s="400">
        <f>642962.8+243476.44</f>
        <v>886439.24</v>
      </c>
      <c r="AC47" s="400" t="s">
        <v>741</v>
      </c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</row>
    <row r="48" spans="1:52" ht="15" customHeight="1">
      <c r="A48" s="209">
        <f t="shared" si="1"/>
        <v>37</v>
      </c>
      <c r="B48" s="220" t="s">
        <v>512</v>
      </c>
      <c r="C48" s="268">
        <f t="shared" si="0"/>
        <v>11414256.059999999</v>
      </c>
      <c r="D48" s="400">
        <f t="shared" si="2"/>
        <v>0</v>
      </c>
      <c r="E48" s="268"/>
      <c r="F48" s="268"/>
      <c r="G48" s="268"/>
      <c r="H48" s="268"/>
      <c r="I48" s="268"/>
      <c r="J48" s="240"/>
      <c r="K48" s="268"/>
      <c r="L48" s="268"/>
      <c r="M48" s="268">
        <v>850</v>
      </c>
      <c r="N48" s="268">
        <v>4431643</v>
      </c>
      <c r="O48" s="268"/>
      <c r="P48" s="268"/>
      <c r="Q48" s="268">
        <v>1020</v>
      </c>
      <c r="R48" s="268">
        <v>5875517.43</v>
      </c>
      <c r="S48" s="268">
        <v>1107095.63</v>
      </c>
      <c r="T48" s="300"/>
      <c r="U48" s="268"/>
      <c r="V48" s="268"/>
      <c r="W48" s="268"/>
      <c r="X48" s="268"/>
      <c r="Y48" s="400"/>
      <c r="Z48" s="400"/>
      <c r="AA48" s="242"/>
      <c r="AB48" s="400"/>
      <c r="AC48" s="400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</row>
    <row r="49" spans="1:52" ht="15" customHeight="1">
      <c r="A49" s="209">
        <f t="shared" si="1"/>
        <v>38</v>
      </c>
      <c r="B49" s="220" t="s">
        <v>513</v>
      </c>
      <c r="C49" s="268">
        <f t="shared" si="0"/>
        <v>12787104.7</v>
      </c>
      <c r="D49" s="400">
        <f t="shared" si="2"/>
        <v>0</v>
      </c>
      <c r="E49" s="268"/>
      <c r="F49" s="268"/>
      <c r="G49" s="268"/>
      <c r="H49" s="268"/>
      <c r="I49" s="268"/>
      <c r="J49" s="240"/>
      <c r="K49" s="268"/>
      <c r="L49" s="268"/>
      <c r="M49" s="268">
        <v>850</v>
      </c>
      <c r="N49" s="268">
        <v>4661155.06</v>
      </c>
      <c r="O49" s="268"/>
      <c r="P49" s="268"/>
      <c r="Q49" s="268">
        <v>1020</v>
      </c>
      <c r="R49" s="268">
        <v>6208051.56</v>
      </c>
      <c r="S49" s="268">
        <v>1060488.14</v>
      </c>
      <c r="T49" s="300"/>
      <c r="U49" s="268"/>
      <c r="V49" s="268"/>
      <c r="W49" s="268"/>
      <c r="X49" s="268"/>
      <c r="Y49" s="400">
        <f>613933.5+243476.44</f>
        <v>857409.94</v>
      </c>
      <c r="Z49" s="400" t="s">
        <v>741</v>
      </c>
      <c r="AA49" s="242"/>
      <c r="AB49" s="400">
        <f>613933.5+243476.44</f>
        <v>857409.94</v>
      </c>
      <c r="AC49" s="400" t="s">
        <v>741</v>
      </c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</row>
    <row r="50" spans="1:52" ht="15" customHeight="1">
      <c r="A50" s="209">
        <f t="shared" si="1"/>
        <v>39</v>
      </c>
      <c r="B50" s="220" t="s">
        <v>514</v>
      </c>
      <c r="C50" s="268">
        <f t="shared" si="0"/>
        <v>14474033.63</v>
      </c>
      <c r="D50" s="400">
        <f t="shared" si="2"/>
        <v>0</v>
      </c>
      <c r="E50" s="268"/>
      <c r="F50" s="268"/>
      <c r="G50" s="268"/>
      <c r="H50" s="268"/>
      <c r="I50" s="268"/>
      <c r="J50" s="240"/>
      <c r="K50" s="268"/>
      <c r="L50" s="268"/>
      <c r="M50" s="268">
        <v>850</v>
      </c>
      <c r="N50" s="268">
        <v>5458848.6</v>
      </c>
      <c r="O50" s="268"/>
      <c r="P50" s="268"/>
      <c r="Q50" s="268">
        <v>1020</v>
      </c>
      <c r="R50" s="268">
        <v>7088874.7</v>
      </c>
      <c r="S50" s="268">
        <v>1059053.78</v>
      </c>
      <c r="T50" s="300"/>
      <c r="U50" s="268"/>
      <c r="V50" s="268"/>
      <c r="W50" s="268"/>
      <c r="X50" s="268"/>
      <c r="Y50" s="400">
        <f>623780.11+243476.44</f>
        <v>867256.55</v>
      </c>
      <c r="Z50" s="400" t="s">
        <v>741</v>
      </c>
      <c r="AA50" s="242"/>
      <c r="AB50" s="400">
        <f>623780.11+243476.44</f>
        <v>867256.55</v>
      </c>
      <c r="AC50" s="400" t="s">
        <v>741</v>
      </c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</row>
    <row r="51" spans="1:29" ht="15" customHeight="1">
      <c r="A51" s="209">
        <f t="shared" si="1"/>
        <v>40</v>
      </c>
      <c r="B51" s="220" t="s">
        <v>515</v>
      </c>
      <c r="C51" s="268">
        <f t="shared" si="0"/>
        <v>22040242.02</v>
      </c>
      <c r="D51" s="400">
        <f t="shared" si="2"/>
        <v>0</v>
      </c>
      <c r="E51" s="400"/>
      <c r="F51" s="400"/>
      <c r="G51" s="400"/>
      <c r="H51" s="400"/>
      <c r="I51" s="400"/>
      <c r="J51" s="241"/>
      <c r="K51" s="400"/>
      <c r="L51" s="400"/>
      <c r="M51" s="400"/>
      <c r="N51" s="400"/>
      <c r="O51" s="400"/>
      <c r="P51" s="400"/>
      <c r="Q51" s="400">
        <v>1020</v>
      </c>
      <c r="R51" s="268">
        <v>18942900</v>
      </c>
      <c r="S51" s="400">
        <v>2304923.88</v>
      </c>
      <c r="T51" s="301"/>
      <c r="U51" s="400"/>
      <c r="V51" s="400"/>
      <c r="W51" s="400"/>
      <c r="X51" s="400"/>
      <c r="Y51" s="400">
        <v>792418.14</v>
      </c>
      <c r="Z51" s="400" t="s">
        <v>527</v>
      </c>
      <c r="AA51" s="406"/>
      <c r="AB51" s="400">
        <v>792418.14</v>
      </c>
      <c r="AC51" s="400" t="s">
        <v>527</v>
      </c>
    </row>
    <row r="52" spans="1:29" ht="15" customHeight="1">
      <c r="A52" s="209">
        <f t="shared" si="1"/>
        <v>41</v>
      </c>
      <c r="B52" s="220" t="s">
        <v>516</v>
      </c>
      <c r="C52" s="268">
        <f t="shared" si="0"/>
        <v>11402042.08</v>
      </c>
      <c r="D52" s="400">
        <f t="shared" si="2"/>
        <v>0</v>
      </c>
      <c r="E52" s="400"/>
      <c r="F52" s="400"/>
      <c r="G52" s="400"/>
      <c r="H52" s="400"/>
      <c r="I52" s="400"/>
      <c r="J52" s="241"/>
      <c r="K52" s="400"/>
      <c r="L52" s="400"/>
      <c r="M52" s="400"/>
      <c r="N52" s="400"/>
      <c r="O52" s="400"/>
      <c r="P52" s="400"/>
      <c r="Q52" s="400">
        <v>3541.9</v>
      </c>
      <c r="R52" s="268">
        <v>11402042.08</v>
      </c>
      <c r="S52" s="400"/>
      <c r="T52" s="301"/>
      <c r="U52" s="400"/>
      <c r="V52" s="400"/>
      <c r="W52" s="400"/>
      <c r="X52" s="400"/>
      <c r="Y52" s="400"/>
      <c r="Z52" s="400"/>
      <c r="AA52" s="406"/>
      <c r="AB52" s="400"/>
      <c r="AC52" s="400"/>
    </row>
    <row r="53" spans="1:52" ht="15" customHeight="1">
      <c r="A53" s="209">
        <f t="shared" si="1"/>
        <v>42</v>
      </c>
      <c r="B53" s="220" t="s">
        <v>517</v>
      </c>
      <c r="C53" s="268">
        <f t="shared" si="0"/>
        <v>367010.09</v>
      </c>
      <c r="D53" s="400">
        <f t="shared" si="2"/>
        <v>0</v>
      </c>
      <c r="E53" s="268"/>
      <c r="F53" s="268"/>
      <c r="G53" s="268"/>
      <c r="H53" s="268"/>
      <c r="I53" s="268"/>
      <c r="J53" s="240"/>
      <c r="K53" s="268"/>
      <c r="L53" s="268"/>
      <c r="M53" s="268"/>
      <c r="N53" s="268"/>
      <c r="O53" s="268"/>
      <c r="P53" s="268"/>
      <c r="Q53" s="268"/>
      <c r="R53" s="268"/>
      <c r="S53" s="268"/>
      <c r="T53" s="300"/>
      <c r="U53" s="268"/>
      <c r="V53" s="268"/>
      <c r="W53" s="268"/>
      <c r="X53" s="268"/>
      <c r="Y53" s="400">
        <v>367010.09</v>
      </c>
      <c r="Z53" s="400" t="s">
        <v>527</v>
      </c>
      <c r="AA53" s="242"/>
      <c r="AB53" s="400">
        <v>367010.09</v>
      </c>
      <c r="AC53" s="400" t="s">
        <v>527</v>
      </c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</row>
    <row r="54" spans="1:52" ht="15" customHeight="1">
      <c r="A54" s="209">
        <f t="shared" si="1"/>
        <v>43</v>
      </c>
      <c r="B54" s="220" t="s">
        <v>518</v>
      </c>
      <c r="C54" s="268">
        <f t="shared" si="0"/>
        <v>102261.42</v>
      </c>
      <c r="D54" s="400">
        <f t="shared" si="2"/>
        <v>0</v>
      </c>
      <c r="E54" s="268"/>
      <c r="F54" s="268"/>
      <c r="G54" s="268"/>
      <c r="H54" s="268"/>
      <c r="I54" s="268"/>
      <c r="J54" s="240"/>
      <c r="K54" s="268"/>
      <c r="L54" s="268"/>
      <c r="M54" s="268"/>
      <c r="N54" s="268"/>
      <c r="O54" s="268"/>
      <c r="P54" s="268"/>
      <c r="Q54" s="268"/>
      <c r="R54" s="268"/>
      <c r="S54" s="268"/>
      <c r="T54" s="300"/>
      <c r="U54" s="268"/>
      <c r="V54" s="268"/>
      <c r="W54" s="268"/>
      <c r="X54" s="268"/>
      <c r="Y54" s="400">
        <v>102261.42</v>
      </c>
      <c r="Z54" s="400" t="s">
        <v>363</v>
      </c>
      <c r="AA54" s="242"/>
      <c r="AB54" s="400">
        <v>102261.42</v>
      </c>
      <c r="AC54" s="400" t="s">
        <v>363</v>
      </c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</row>
    <row r="55" spans="1:52" ht="15" customHeight="1">
      <c r="A55" s="209">
        <f t="shared" si="1"/>
        <v>44</v>
      </c>
      <c r="B55" s="220" t="s">
        <v>519</v>
      </c>
      <c r="C55" s="268">
        <f t="shared" si="0"/>
        <v>112307.98</v>
      </c>
      <c r="D55" s="400">
        <f t="shared" si="2"/>
        <v>0</v>
      </c>
      <c r="E55" s="268"/>
      <c r="F55" s="268"/>
      <c r="G55" s="268"/>
      <c r="H55" s="268"/>
      <c r="I55" s="268"/>
      <c r="J55" s="240"/>
      <c r="K55" s="268"/>
      <c r="L55" s="268"/>
      <c r="M55" s="268"/>
      <c r="N55" s="268"/>
      <c r="O55" s="268"/>
      <c r="P55" s="268"/>
      <c r="Q55" s="268"/>
      <c r="R55" s="268"/>
      <c r="S55" s="268"/>
      <c r="T55" s="300"/>
      <c r="U55" s="268"/>
      <c r="V55" s="268"/>
      <c r="W55" s="268"/>
      <c r="X55" s="268"/>
      <c r="Y55" s="400">
        <v>112307.98</v>
      </c>
      <c r="Z55" s="400" t="s">
        <v>363</v>
      </c>
      <c r="AA55" s="242"/>
      <c r="AB55" s="400">
        <v>112307.98</v>
      </c>
      <c r="AC55" s="400" t="s">
        <v>363</v>
      </c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</row>
    <row r="56" spans="1:52" ht="15" customHeight="1">
      <c r="A56" s="209">
        <f t="shared" si="1"/>
        <v>45</v>
      </c>
      <c r="B56" s="220" t="s">
        <v>520</v>
      </c>
      <c r="C56" s="268">
        <f t="shared" si="0"/>
        <v>1216682.48</v>
      </c>
      <c r="D56" s="400">
        <f t="shared" si="2"/>
        <v>0</v>
      </c>
      <c r="E56" s="268"/>
      <c r="F56" s="268"/>
      <c r="G56" s="268"/>
      <c r="H56" s="268"/>
      <c r="I56" s="268"/>
      <c r="J56" s="240"/>
      <c r="K56" s="268"/>
      <c r="L56" s="268"/>
      <c r="M56" s="268"/>
      <c r="N56" s="268"/>
      <c r="O56" s="268"/>
      <c r="P56" s="268"/>
      <c r="Q56" s="268"/>
      <c r="R56" s="268"/>
      <c r="S56" s="268"/>
      <c r="T56" s="300"/>
      <c r="U56" s="268"/>
      <c r="V56" s="268"/>
      <c r="W56" s="268"/>
      <c r="X56" s="268"/>
      <c r="Y56" s="400">
        <f>917668.71+299013.77</f>
        <v>1216682.48</v>
      </c>
      <c r="Z56" s="400" t="s">
        <v>533</v>
      </c>
      <c r="AA56" s="242"/>
      <c r="AB56" s="400">
        <f>917668.71+299013.77</f>
        <v>1216682.48</v>
      </c>
      <c r="AC56" s="400" t="s">
        <v>533</v>
      </c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</row>
    <row r="57" spans="1:52" ht="15" customHeight="1">
      <c r="A57" s="209">
        <f t="shared" si="1"/>
        <v>46</v>
      </c>
      <c r="B57" s="220" t="s">
        <v>521</v>
      </c>
      <c r="C57" s="268">
        <f t="shared" si="0"/>
        <v>658998.4199999999</v>
      </c>
      <c r="D57" s="400">
        <f t="shared" si="2"/>
        <v>0</v>
      </c>
      <c r="E57" s="268"/>
      <c r="F57" s="268"/>
      <c r="G57" s="268"/>
      <c r="H57" s="268"/>
      <c r="I57" s="268"/>
      <c r="J57" s="240"/>
      <c r="K57" s="268"/>
      <c r="L57" s="268"/>
      <c r="M57" s="268"/>
      <c r="N57" s="268"/>
      <c r="O57" s="268"/>
      <c r="P57" s="268"/>
      <c r="Q57" s="268"/>
      <c r="R57" s="268"/>
      <c r="S57" s="268"/>
      <c r="T57" s="300"/>
      <c r="U57" s="268"/>
      <c r="V57" s="268"/>
      <c r="W57" s="268"/>
      <c r="X57" s="268"/>
      <c r="Y57" s="400">
        <f>349778.7+309219.72</f>
        <v>658998.4199999999</v>
      </c>
      <c r="Z57" s="400" t="s">
        <v>533</v>
      </c>
      <c r="AA57" s="242"/>
      <c r="AB57" s="400">
        <f>349778.7+309219.72</f>
        <v>658998.4199999999</v>
      </c>
      <c r="AC57" s="400" t="s">
        <v>533</v>
      </c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</row>
    <row r="58" spans="1:52" ht="15" customHeight="1">
      <c r="A58" s="209">
        <f t="shared" si="1"/>
        <v>47</v>
      </c>
      <c r="B58" s="220" t="s">
        <v>522</v>
      </c>
      <c r="C58" s="268">
        <f t="shared" si="0"/>
        <v>109613.14</v>
      </c>
      <c r="D58" s="400">
        <f t="shared" si="2"/>
        <v>0</v>
      </c>
      <c r="E58" s="268"/>
      <c r="F58" s="268"/>
      <c r="G58" s="268"/>
      <c r="H58" s="268"/>
      <c r="I58" s="268"/>
      <c r="J58" s="240"/>
      <c r="K58" s="268"/>
      <c r="L58" s="268"/>
      <c r="M58" s="268"/>
      <c r="N58" s="268"/>
      <c r="O58" s="268"/>
      <c r="P58" s="268"/>
      <c r="Q58" s="268"/>
      <c r="R58" s="268"/>
      <c r="S58" s="268"/>
      <c r="T58" s="300"/>
      <c r="U58" s="268"/>
      <c r="V58" s="268"/>
      <c r="W58" s="268"/>
      <c r="X58" s="268"/>
      <c r="Y58" s="400">
        <v>109613.14</v>
      </c>
      <c r="Z58" s="400" t="s">
        <v>752</v>
      </c>
      <c r="AA58" s="242"/>
      <c r="AB58" s="400">
        <f>109613.14+316192</f>
        <v>425805.14</v>
      </c>
      <c r="AC58" s="400" t="s">
        <v>534</v>
      </c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</row>
    <row r="59" spans="1:29" ht="15" customHeight="1">
      <c r="A59" s="209">
        <f t="shared" si="1"/>
        <v>48</v>
      </c>
      <c r="B59" s="220" t="s">
        <v>523</v>
      </c>
      <c r="C59" s="268">
        <f t="shared" si="0"/>
        <v>13557221.28</v>
      </c>
      <c r="D59" s="400">
        <f t="shared" si="2"/>
        <v>0</v>
      </c>
      <c r="E59" s="400"/>
      <c r="F59" s="400"/>
      <c r="G59" s="400"/>
      <c r="H59" s="400"/>
      <c r="I59" s="400"/>
      <c r="J59" s="241"/>
      <c r="K59" s="400"/>
      <c r="L59" s="400"/>
      <c r="M59" s="400"/>
      <c r="N59" s="400"/>
      <c r="O59" s="400"/>
      <c r="P59" s="400"/>
      <c r="Q59" s="400">
        <v>1558</v>
      </c>
      <c r="R59" s="268">
        <v>13557221.28</v>
      </c>
      <c r="S59" s="400"/>
      <c r="T59" s="301"/>
      <c r="U59" s="400"/>
      <c r="V59" s="400"/>
      <c r="W59" s="400"/>
      <c r="X59" s="400"/>
      <c r="Y59" s="400"/>
      <c r="Z59" s="400"/>
      <c r="AA59" s="406"/>
      <c r="AB59" s="400"/>
      <c r="AC59" s="400"/>
    </row>
    <row r="60" spans="1:52" ht="15" customHeight="1">
      <c r="A60" s="209">
        <f t="shared" si="1"/>
        <v>49</v>
      </c>
      <c r="B60" s="220" t="s">
        <v>524</v>
      </c>
      <c r="C60" s="268">
        <f t="shared" si="0"/>
        <v>17991604.25</v>
      </c>
      <c r="D60" s="400">
        <f t="shared" si="2"/>
        <v>0</v>
      </c>
      <c r="E60" s="268"/>
      <c r="F60" s="268"/>
      <c r="G60" s="268"/>
      <c r="H60" s="268"/>
      <c r="I60" s="268"/>
      <c r="J60" s="240"/>
      <c r="K60" s="268"/>
      <c r="L60" s="268"/>
      <c r="M60" s="268">
        <v>1036</v>
      </c>
      <c r="N60" s="268">
        <v>7390675.05</v>
      </c>
      <c r="O60" s="268"/>
      <c r="P60" s="268"/>
      <c r="Q60" s="268">
        <v>1664</v>
      </c>
      <c r="R60" s="268">
        <v>7741952.4</v>
      </c>
      <c r="S60" s="268">
        <v>2257320.71</v>
      </c>
      <c r="T60" s="300"/>
      <c r="U60" s="268"/>
      <c r="V60" s="268"/>
      <c r="W60" s="268"/>
      <c r="X60" s="268"/>
      <c r="Y60" s="400">
        <f>162300.23+295926.53+143429.33</f>
        <v>601656.09</v>
      </c>
      <c r="Z60" s="400" t="s">
        <v>742</v>
      </c>
      <c r="AA60" s="242"/>
      <c r="AB60" s="400">
        <f>162300.23+295926.53+143429.33</f>
        <v>601656.09</v>
      </c>
      <c r="AC60" s="400" t="s">
        <v>742</v>
      </c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</row>
    <row r="61" spans="1:32" ht="17.25" customHeight="1">
      <c r="A61" s="404" t="s">
        <v>15</v>
      </c>
      <c r="B61" s="180"/>
      <c r="C61" s="268">
        <f>SUM(C12:C60)</f>
        <v>508248670.19</v>
      </c>
      <c r="D61" s="268">
        <f aca="true" t="shared" si="3" ref="D61:Y61">SUM(D12:D60)</f>
        <v>0</v>
      </c>
      <c r="E61" s="268">
        <f t="shared" si="3"/>
        <v>0</v>
      </c>
      <c r="F61" s="268">
        <f t="shared" si="3"/>
        <v>0</v>
      </c>
      <c r="G61" s="268">
        <f t="shared" si="3"/>
        <v>0</v>
      </c>
      <c r="H61" s="268">
        <f t="shared" si="3"/>
        <v>0</v>
      </c>
      <c r="I61" s="268">
        <f t="shared" si="3"/>
        <v>0</v>
      </c>
      <c r="J61" s="240">
        <f t="shared" si="3"/>
        <v>0</v>
      </c>
      <c r="K61" s="268">
        <f t="shared" si="3"/>
        <v>0</v>
      </c>
      <c r="L61" s="268">
        <f t="shared" si="3"/>
        <v>0</v>
      </c>
      <c r="M61" s="268">
        <f t="shared" si="3"/>
        <v>10392</v>
      </c>
      <c r="N61" s="268">
        <f t="shared" si="3"/>
        <v>64286318.63999999</v>
      </c>
      <c r="O61" s="268">
        <f t="shared" si="3"/>
        <v>1196</v>
      </c>
      <c r="P61" s="268">
        <f t="shared" si="3"/>
        <v>4137339.6</v>
      </c>
      <c r="Q61" s="268">
        <f t="shared" si="3"/>
        <v>58674.700000000004</v>
      </c>
      <c r="R61" s="268">
        <f t="shared" si="3"/>
        <v>391246993.68999994</v>
      </c>
      <c r="S61" s="268">
        <f t="shared" si="3"/>
        <v>27128954.63</v>
      </c>
      <c r="T61" s="268">
        <f t="shared" si="3"/>
        <v>0</v>
      </c>
      <c r="U61" s="268">
        <f t="shared" si="3"/>
        <v>0</v>
      </c>
      <c r="V61" s="268">
        <f t="shared" si="3"/>
        <v>0</v>
      </c>
      <c r="W61" s="268">
        <f t="shared" si="3"/>
        <v>0</v>
      </c>
      <c r="X61" s="268">
        <f t="shared" si="3"/>
        <v>0</v>
      </c>
      <c r="Y61" s="268">
        <f t="shared" si="3"/>
        <v>21449063.63</v>
      </c>
      <c r="Z61" s="268">
        <f>(C61-Y61)*0.0214</f>
        <v>10417511.580384</v>
      </c>
      <c r="AA61" s="242">
        <f>SUM(AA12:AA60)</f>
        <v>386446.17</v>
      </c>
      <c r="AB61" s="268">
        <f>SUM(AB12:AB60)</f>
        <v>22713902.180000003</v>
      </c>
      <c r="AC61" s="268">
        <f>(F61-AB61)*0.0214</f>
        <v>-486077.50665200007</v>
      </c>
      <c r="AF61" s="45"/>
    </row>
    <row r="62" spans="1:32" ht="17.25" customHeight="1">
      <c r="A62" s="203" t="s">
        <v>140</v>
      </c>
      <c r="B62" s="192"/>
      <c r="C62" s="179"/>
      <c r="D62" s="268"/>
      <c r="E62" s="268"/>
      <c r="F62" s="268"/>
      <c r="G62" s="268"/>
      <c r="H62" s="268"/>
      <c r="I62" s="268"/>
      <c r="J62" s="240"/>
      <c r="K62" s="268"/>
      <c r="L62" s="268"/>
      <c r="M62" s="268"/>
      <c r="N62" s="268"/>
      <c r="O62" s="268"/>
      <c r="P62" s="268"/>
      <c r="Q62" s="268"/>
      <c r="R62" s="268"/>
      <c r="S62" s="268"/>
      <c r="T62" s="300"/>
      <c r="U62" s="268"/>
      <c r="V62" s="268"/>
      <c r="W62" s="268"/>
      <c r="X62" s="268"/>
      <c r="Y62" s="268"/>
      <c r="Z62" s="268"/>
      <c r="AA62" s="242"/>
      <c r="AB62" s="268"/>
      <c r="AC62" s="268"/>
      <c r="AF62" s="45"/>
    </row>
    <row r="63" spans="1:32" ht="15">
      <c r="A63" s="105">
        <f>A60+1</f>
        <v>50</v>
      </c>
      <c r="B63" s="220" t="s">
        <v>537</v>
      </c>
      <c r="C63" s="268">
        <f>D63+L63+N63+P63+R63+U63+W63+X63+Y63+K63+S63</f>
        <v>3690508.5</v>
      </c>
      <c r="D63" s="268">
        <f>SUM(E63:I63)</f>
        <v>0</v>
      </c>
      <c r="E63" s="268"/>
      <c r="F63" s="268"/>
      <c r="G63" s="268"/>
      <c r="H63" s="268"/>
      <c r="I63" s="268"/>
      <c r="J63" s="240"/>
      <c r="K63" s="268"/>
      <c r="L63" s="268"/>
      <c r="M63" s="268">
        <v>630</v>
      </c>
      <c r="N63" s="268">
        <v>3690508.5</v>
      </c>
      <c r="O63" s="268"/>
      <c r="P63" s="268"/>
      <c r="Q63" s="268"/>
      <c r="R63" s="268"/>
      <c r="S63" s="268"/>
      <c r="T63" s="300"/>
      <c r="U63" s="268"/>
      <c r="V63" s="268"/>
      <c r="W63" s="268"/>
      <c r="X63" s="268"/>
      <c r="Y63" s="268"/>
      <c r="Z63" s="268"/>
      <c r="AA63" s="242"/>
      <c r="AB63" s="268"/>
      <c r="AC63" s="268"/>
      <c r="AF63" s="45"/>
    </row>
    <row r="64" spans="1:32" ht="17.25" customHeight="1">
      <c r="A64" s="209">
        <f>A63+1</f>
        <v>51</v>
      </c>
      <c r="B64" s="220" t="s">
        <v>538</v>
      </c>
      <c r="C64" s="268">
        <f>D64+L64+N64+P64+R64+U64+W64+X64+Y64+K64+S64</f>
        <v>4191750.2399999998</v>
      </c>
      <c r="D64" s="268">
        <f>SUM(E64:I64)</f>
        <v>536389.44</v>
      </c>
      <c r="E64" s="268">
        <v>536389.44</v>
      </c>
      <c r="F64" s="268"/>
      <c r="G64" s="268"/>
      <c r="H64" s="268"/>
      <c r="I64" s="268"/>
      <c r="J64" s="240"/>
      <c r="K64" s="268"/>
      <c r="L64" s="268"/>
      <c r="M64" s="268">
        <v>624</v>
      </c>
      <c r="N64" s="268">
        <v>3655360.8</v>
      </c>
      <c r="O64" s="268"/>
      <c r="P64" s="268"/>
      <c r="Q64" s="268"/>
      <c r="R64" s="268"/>
      <c r="S64" s="268"/>
      <c r="T64" s="300"/>
      <c r="U64" s="268"/>
      <c r="V64" s="268"/>
      <c r="W64" s="268"/>
      <c r="X64" s="268"/>
      <c r="Y64" s="268"/>
      <c r="Z64" s="268"/>
      <c r="AA64" s="242"/>
      <c r="AB64" s="268"/>
      <c r="AC64" s="268"/>
      <c r="AF64" s="45"/>
    </row>
    <row r="65" spans="1:32" ht="17.25" customHeight="1">
      <c r="A65" s="404" t="s">
        <v>15</v>
      </c>
      <c r="B65" s="192"/>
      <c r="C65" s="268">
        <f>SUM(C63:C64)</f>
        <v>7882258.74</v>
      </c>
      <c r="D65" s="268">
        <f aca="true" t="shared" si="4" ref="D65:Y65">SUM(D63:D64)</f>
        <v>536389.44</v>
      </c>
      <c r="E65" s="268">
        <f t="shared" si="4"/>
        <v>536389.44</v>
      </c>
      <c r="F65" s="268">
        <f t="shared" si="4"/>
        <v>0</v>
      </c>
      <c r="G65" s="268">
        <f t="shared" si="4"/>
        <v>0</v>
      </c>
      <c r="H65" s="268">
        <f t="shared" si="4"/>
        <v>0</v>
      </c>
      <c r="I65" s="268">
        <f t="shared" si="4"/>
        <v>0</v>
      </c>
      <c r="J65" s="240">
        <f t="shared" si="4"/>
        <v>0</v>
      </c>
      <c r="K65" s="268">
        <f t="shared" si="4"/>
        <v>0</v>
      </c>
      <c r="L65" s="268">
        <f t="shared" si="4"/>
        <v>0</v>
      </c>
      <c r="M65" s="268">
        <f t="shared" si="4"/>
        <v>1254</v>
      </c>
      <c r="N65" s="268">
        <f t="shared" si="4"/>
        <v>7345869.3</v>
      </c>
      <c r="O65" s="268">
        <f t="shared" si="4"/>
        <v>0</v>
      </c>
      <c r="P65" s="268">
        <f t="shared" si="4"/>
        <v>0</v>
      </c>
      <c r="Q65" s="268">
        <f t="shared" si="4"/>
        <v>0</v>
      </c>
      <c r="R65" s="268">
        <f t="shared" si="4"/>
        <v>0</v>
      </c>
      <c r="S65" s="268">
        <f t="shared" si="4"/>
        <v>0</v>
      </c>
      <c r="T65" s="300">
        <f t="shared" si="4"/>
        <v>0</v>
      </c>
      <c r="U65" s="268">
        <f t="shared" si="4"/>
        <v>0</v>
      </c>
      <c r="V65" s="268">
        <f t="shared" si="4"/>
        <v>0</v>
      </c>
      <c r="W65" s="268">
        <f t="shared" si="4"/>
        <v>0</v>
      </c>
      <c r="X65" s="268">
        <f t="shared" si="4"/>
        <v>0</v>
      </c>
      <c r="Y65" s="268">
        <f t="shared" si="4"/>
        <v>0</v>
      </c>
      <c r="Z65" s="268"/>
      <c r="AA65" s="268">
        <f>SUM(AA63:AA64)</f>
        <v>0</v>
      </c>
      <c r="AB65" s="268">
        <f>SUM(AB63:AB64)</f>
        <v>0</v>
      </c>
      <c r="AC65" s="268"/>
      <c r="AF65" s="45"/>
    </row>
    <row r="66" spans="1:29" ht="17.25" customHeight="1">
      <c r="A66" s="401" t="s">
        <v>62</v>
      </c>
      <c r="B66" s="177"/>
      <c r="C66" s="394"/>
      <c r="D66" s="182"/>
      <c r="E66" s="182"/>
      <c r="F66" s="182"/>
      <c r="G66" s="182"/>
      <c r="H66" s="182"/>
      <c r="I66" s="182"/>
      <c r="J66" s="383"/>
      <c r="K66" s="182"/>
      <c r="L66" s="182"/>
      <c r="M66" s="182"/>
      <c r="N66" s="182"/>
      <c r="O66" s="182"/>
      <c r="P66" s="182"/>
      <c r="Q66" s="182"/>
      <c r="R66" s="182"/>
      <c r="S66" s="182"/>
      <c r="T66" s="303"/>
      <c r="U66" s="182"/>
      <c r="V66" s="182"/>
      <c r="W66" s="182"/>
      <c r="X66" s="182"/>
      <c r="Y66" s="182"/>
      <c r="Z66" s="182"/>
      <c r="AA66" s="176"/>
      <c r="AB66" s="182"/>
      <c r="AC66" s="182"/>
    </row>
    <row r="67" spans="1:30" ht="12.75" customHeight="1">
      <c r="A67" s="209">
        <f>A64+1</f>
        <v>52</v>
      </c>
      <c r="B67" s="256" t="s">
        <v>301</v>
      </c>
      <c r="C67" s="268">
        <f aca="true" t="shared" si="5" ref="C67:C77">D67+L67+N67+P67+R67+U67+W67+X67+Y67+K67</f>
        <v>793438.26</v>
      </c>
      <c r="D67" s="400">
        <f>E67+F67+G67+H67+I67</f>
        <v>604071.54</v>
      </c>
      <c r="E67" s="400">
        <v>604071.54</v>
      </c>
      <c r="F67" s="400"/>
      <c r="G67" s="400"/>
      <c r="H67" s="400"/>
      <c r="I67" s="400"/>
      <c r="J67" s="241"/>
      <c r="K67" s="400"/>
      <c r="L67" s="400"/>
      <c r="M67" s="400"/>
      <c r="N67" s="400"/>
      <c r="O67" s="400"/>
      <c r="P67" s="400"/>
      <c r="Q67" s="268"/>
      <c r="R67" s="268"/>
      <c r="S67" s="268"/>
      <c r="T67" s="301"/>
      <c r="U67" s="400"/>
      <c r="V67" s="400"/>
      <c r="W67" s="400"/>
      <c r="X67" s="400"/>
      <c r="Y67" s="400">
        <f>104811.2+84555.52</f>
        <v>189366.72</v>
      </c>
      <c r="Z67" s="400" t="s">
        <v>539</v>
      </c>
      <c r="AA67" s="406"/>
      <c r="AB67" s="400">
        <f>104811.2+84555.52</f>
        <v>189366.72</v>
      </c>
      <c r="AC67" s="400" t="s">
        <v>539</v>
      </c>
      <c r="AD67" s="412"/>
    </row>
    <row r="68" spans="1:30" ht="12.75" customHeight="1">
      <c r="A68" s="209">
        <f aca="true" t="shared" si="6" ref="A68:A77">A67+1</f>
        <v>53</v>
      </c>
      <c r="B68" s="256" t="s">
        <v>302</v>
      </c>
      <c r="C68" s="268">
        <f t="shared" si="5"/>
        <v>793438.26</v>
      </c>
      <c r="D68" s="400">
        <f aca="true" t="shared" si="7" ref="D68:D77">E68+F68+G68+H68+I68</f>
        <v>604071.54</v>
      </c>
      <c r="E68" s="400">
        <v>604071.54</v>
      </c>
      <c r="F68" s="400"/>
      <c r="G68" s="400"/>
      <c r="H68" s="400"/>
      <c r="I68" s="400"/>
      <c r="J68" s="241"/>
      <c r="K68" s="400"/>
      <c r="L68" s="400"/>
      <c r="M68" s="400"/>
      <c r="N68" s="400"/>
      <c r="O68" s="400"/>
      <c r="P68" s="400"/>
      <c r="Q68" s="400"/>
      <c r="R68" s="400"/>
      <c r="S68" s="400"/>
      <c r="T68" s="301"/>
      <c r="U68" s="400"/>
      <c r="V68" s="400"/>
      <c r="W68" s="400"/>
      <c r="X68" s="400"/>
      <c r="Y68" s="400">
        <f>104811.2+84555.52</f>
        <v>189366.72</v>
      </c>
      <c r="Z68" s="400" t="s">
        <v>743</v>
      </c>
      <c r="AA68" s="406"/>
      <c r="AB68" s="400">
        <f>104811.2+84555.52</f>
        <v>189366.72</v>
      </c>
      <c r="AC68" s="400" t="s">
        <v>743</v>
      </c>
      <c r="AD68" s="412"/>
    </row>
    <row r="69" spans="1:30" ht="12.75" customHeight="1">
      <c r="A69" s="209">
        <f t="shared" si="6"/>
        <v>54</v>
      </c>
      <c r="B69" s="256" t="s">
        <v>303</v>
      </c>
      <c r="C69" s="268">
        <f t="shared" si="5"/>
        <v>1358688.588</v>
      </c>
      <c r="D69" s="400">
        <f t="shared" si="7"/>
        <v>898513.308</v>
      </c>
      <c r="E69" s="400">
        <v>898513.308</v>
      </c>
      <c r="F69" s="400"/>
      <c r="G69" s="400"/>
      <c r="H69" s="400"/>
      <c r="I69" s="400"/>
      <c r="J69" s="241"/>
      <c r="K69" s="400"/>
      <c r="L69" s="400"/>
      <c r="M69" s="400"/>
      <c r="N69" s="400"/>
      <c r="O69" s="400"/>
      <c r="P69" s="400"/>
      <c r="Q69" s="400"/>
      <c r="R69" s="400"/>
      <c r="S69" s="400"/>
      <c r="T69" s="301"/>
      <c r="U69" s="400"/>
      <c r="V69" s="400"/>
      <c r="W69" s="400"/>
      <c r="X69" s="400"/>
      <c r="Y69" s="400">
        <f>126734.11+110944.49+222496.68</f>
        <v>460175.28</v>
      </c>
      <c r="Z69" s="400" t="s">
        <v>744</v>
      </c>
      <c r="AA69" s="406"/>
      <c r="AB69" s="400">
        <f>126734.11+110944.49+222496.68</f>
        <v>460175.28</v>
      </c>
      <c r="AC69" s="400" t="s">
        <v>744</v>
      </c>
      <c r="AD69" s="412"/>
    </row>
    <row r="70" spans="1:29" ht="15">
      <c r="A70" s="209">
        <f t="shared" si="6"/>
        <v>55</v>
      </c>
      <c r="B70" s="256" t="s">
        <v>122</v>
      </c>
      <c r="C70" s="268">
        <f t="shared" si="5"/>
        <v>324491.87</v>
      </c>
      <c r="D70" s="400">
        <f t="shared" si="7"/>
        <v>0</v>
      </c>
      <c r="E70" s="400"/>
      <c r="F70" s="400"/>
      <c r="G70" s="400"/>
      <c r="H70" s="400"/>
      <c r="I70" s="400"/>
      <c r="J70" s="241"/>
      <c r="K70" s="400"/>
      <c r="L70" s="400"/>
      <c r="M70" s="400"/>
      <c r="N70" s="400"/>
      <c r="O70" s="400"/>
      <c r="P70" s="400"/>
      <c r="Q70" s="268"/>
      <c r="R70" s="268"/>
      <c r="S70" s="268"/>
      <c r="T70" s="301"/>
      <c r="U70" s="400"/>
      <c r="V70" s="400"/>
      <c r="W70" s="400"/>
      <c r="X70" s="400"/>
      <c r="Y70" s="400">
        <v>324491.87</v>
      </c>
      <c r="Z70" s="400" t="s">
        <v>183</v>
      </c>
      <c r="AA70" s="406"/>
      <c r="AB70" s="400">
        <v>324491.87</v>
      </c>
      <c r="AC70" s="400" t="s">
        <v>183</v>
      </c>
    </row>
    <row r="71" spans="1:29" ht="15">
      <c r="A71" s="209">
        <f t="shared" si="6"/>
        <v>56</v>
      </c>
      <c r="B71" s="256" t="s">
        <v>123</v>
      </c>
      <c r="C71" s="268">
        <f t="shared" si="5"/>
        <v>324491.87</v>
      </c>
      <c r="D71" s="400">
        <f t="shared" si="7"/>
        <v>0</v>
      </c>
      <c r="E71" s="400"/>
      <c r="F71" s="400"/>
      <c r="G71" s="400"/>
      <c r="H71" s="400"/>
      <c r="I71" s="400"/>
      <c r="J71" s="241"/>
      <c r="K71" s="400"/>
      <c r="L71" s="400"/>
      <c r="M71" s="400"/>
      <c r="N71" s="400"/>
      <c r="O71" s="400"/>
      <c r="P71" s="400"/>
      <c r="Q71" s="268"/>
      <c r="R71" s="268"/>
      <c r="S71" s="268"/>
      <c r="T71" s="301"/>
      <c r="U71" s="400"/>
      <c r="V71" s="400"/>
      <c r="W71" s="400"/>
      <c r="X71" s="400"/>
      <c r="Y71" s="400">
        <v>324491.87</v>
      </c>
      <c r="Z71" s="400" t="s">
        <v>183</v>
      </c>
      <c r="AA71" s="406"/>
      <c r="AB71" s="400">
        <v>324491.87</v>
      </c>
      <c r="AC71" s="400" t="s">
        <v>183</v>
      </c>
    </row>
    <row r="72" spans="1:29" ht="15">
      <c r="A72" s="209">
        <f t="shared" si="6"/>
        <v>57</v>
      </c>
      <c r="B72" s="256" t="s">
        <v>124</v>
      </c>
      <c r="C72" s="268">
        <f t="shared" si="5"/>
        <v>324491.87</v>
      </c>
      <c r="D72" s="400">
        <f t="shared" si="7"/>
        <v>0</v>
      </c>
      <c r="E72" s="400"/>
      <c r="F72" s="400"/>
      <c r="G72" s="400"/>
      <c r="H72" s="400"/>
      <c r="I72" s="400"/>
      <c r="J72" s="241"/>
      <c r="K72" s="400"/>
      <c r="L72" s="400"/>
      <c r="M72" s="400"/>
      <c r="N72" s="400"/>
      <c r="O72" s="400"/>
      <c r="P72" s="400"/>
      <c r="Q72" s="268"/>
      <c r="R72" s="268"/>
      <c r="S72" s="268"/>
      <c r="T72" s="301"/>
      <c r="U72" s="400"/>
      <c r="V72" s="400"/>
      <c r="W72" s="400"/>
      <c r="X72" s="400"/>
      <c r="Y72" s="400">
        <v>324491.87</v>
      </c>
      <c r="Z72" s="400" t="s">
        <v>183</v>
      </c>
      <c r="AA72" s="406"/>
      <c r="AB72" s="400">
        <v>324491.87</v>
      </c>
      <c r="AC72" s="400" t="s">
        <v>183</v>
      </c>
    </row>
    <row r="73" spans="1:30" ht="12.75" customHeight="1">
      <c r="A73" s="209">
        <f t="shared" si="6"/>
        <v>58</v>
      </c>
      <c r="B73" s="256" t="s">
        <v>304</v>
      </c>
      <c r="C73" s="268">
        <f t="shared" si="5"/>
        <v>569492.8200000001</v>
      </c>
      <c r="D73" s="400">
        <f t="shared" si="7"/>
        <v>0</v>
      </c>
      <c r="E73" s="400"/>
      <c r="F73" s="400"/>
      <c r="G73" s="400"/>
      <c r="H73" s="400"/>
      <c r="I73" s="400"/>
      <c r="J73" s="241"/>
      <c r="K73" s="400"/>
      <c r="L73" s="400"/>
      <c r="M73" s="400"/>
      <c r="N73" s="400"/>
      <c r="O73" s="400"/>
      <c r="P73" s="400"/>
      <c r="Q73" s="268"/>
      <c r="R73" s="268"/>
      <c r="S73" s="268"/>
      <c r="T73" s="301"/>
      <c r="U73" s="400"/>
      <c r="V73" s="400"/>
      <c r="W73" s="400"/>
      <c r="X73" s="400"/>
      <c r="Y73" s="400">
        <f>245000.95+324491.87</f>
        <v>569492.8200000001</v>
      </c>
      <c r="Z73" s="400" t="s">
        <v>541</v>
      </c>
      <c r="AA73" s="406"/>
      <c r="AB73" s="400">
        <f>245000.95+324491.87</f>
        <v>569492.8200000001</v>
      </c>
      <c r="AC73" s="400" t="s">
        <v>541</v>
      </c>
      <c r="AD73" s="412"/>
    </row>
    <row r="74" spans="1:30" ht="12.75" customHeight="1">
      <c r="A74" s="209">
        <f t="shared" si="6"/>
        <v>59</v>
      </c>
      <c r="B74" s="256" t="s">
        <v>305</v>
      </c>
      <c r="C74" s="268">
        <f t="shared" si="5"/>
        <v>569492.8200000001</v>
      </c>
      <c r="D74" s="400">
        <f t="shared" si="7"/>
        <v>0</v>
      </c>
      <c r="E74" s="400"/>
      <c r="F74" s="400"/>
      <c r="G74" s="400"/>
      <c r="H74" s="400"/>
      <c r="I74" s="400"/>
      <c r="J74" s="241"/>
      <c r="K74" s="400"/>
      <c r="L74" s="400"/>
      <c r="M74" s="400"/>
      <c r="N74" s="400"/>
      <c r="O74" s="400"/>
      <c r="P74" s="400"/>
      <c r="Q74" s="268"/>
      <c r="R74" s="268"/>
      <c r="S74" s="268"/>
      <c r="T74" s="301"/>
      <c r="U74" s="400"/>
      <c r="V74" s="400"/>
      <c r="W74" s="400"/>
      <c r="X74" s="400"/>
      <c r="Y74" s="400">
        <f>245000.95+324491.87</f>
        <v>569492.8200000001</v>
      </c>
      <c r="Z74" s="400" t="s">
        <v>541</v>
      </c>
      <c r="AA74" s="406"/>
      <c r="AB74" s="400">
        <f>245000.95+324491.87</f>
        <v>569492.8200000001</v>
      </c>
      <c r="AC74" s="400" t="s">
        <v>541</v>
      </c>
      <c r="AD74" s="412"/>
    </row>
    <row r="75" spans="1:52" ht="12.75" customHeight="1">
      <c r="A75" s="209">
        <f t="shared" si="6"/>
        <v>60</v>
      </c>
      <c r="B75" s="256" t="s">
        <v>306</v>
      </c>
      <c r="C75" s="268">
        <f t="shared" si="5"/>
        <v>324491.87</v>
      </c>
      <c r="D75" s="421">
        <f t="shared" si="7"/>
        <v>0</v>
      </c>
      <c r="E75" s="421"/>
      <c r="F75" s="421"/>
      <c r="G75" s="421"/>
      <c r="H75" s="421"/>
      <c r="I75" s="421"/>
      <c r="J75" s="241"/>
      <c r="K75" s="421"/>
      <c r="L75" s="421"/>
      <c r="M75" s="421"/>
      <c r="N75" s="421"/>
      <c r="O75" s="421"/>
      <c r="P75" s="421"/>
      <c r="Q75" s="268"/>
      <c r="R75" s="268"/>
      <c r="S75" s="268"/>
      <c r="T75" s="301"/>
      <c r="U75" s="421"/>
      <c r="V75" s="421"/>
      <c r="W75" s="421"/>
      <c r="X75" s="421"/>
      <c r="Y75" s="421">
        <v>324491.87</v>
      </c>
      <c r="Z75" s="421" t="s">
        <v>183</v>
      </c>
      <c r="AA75" s="422"/>
      <c r="AB75" s="421">
        <v>324491.87</v>
      </c>
      <c r="AC75" s="421" t="s">
        <v>183</v>
      </c>
      <c r="AD75" s="423"/>
      <c r="AE75" s="423"/>
      <c r="AF75" s="423"/>
      <c r="AG75" s="423"/>
      <c r="AH75" s="423"/>
      <c r="AI75" s="423"/>
      <c r="AJ75" s="423"/>
      <c r="AK75" s="423"/>
      <c r="AL75" s="423"/>
      <c r="AM75" s="423"/>
      <c r="AN75" s="423"/>
      <c r="AO75" s="423"/>
      <c r="AP75" s="423"/>
      <c r="AQ75" s="423"/>
      <c r="AR75" s="423"/>
      <c r="AS75" s="423"/>
      <c r="AT75" s="423"/>
      <c r="AU75" s="423"/>
      <c r="AV75" s="423"/>
      <c r="AW75" s="423"/>
      <c r="AX75" s="423"/>
      <c r="AY75" s="423"/>
      <c r="AZ75" s="423"/>
    </row>
    <row r="76" spans="1:52" ht="12.75" customHeight="1">
      <c r="A76" s="209">
        <f t="shared" si="6"/>
        <v>61</v>
      </c>
      <c r="B76" s="256" t="s">
        <v>307</v>
      </c>
      <c r="C76" s="268">
        <f t="shared" si="5"/>
        <v>324491.87</v>
      </c>
      <c r="D76" s="421">
        <f t="shared" si="7"/>
        <v>0</v>
      </c>
      <c r="E76" s="421"/>
      <c r="F76" s="421"/>
      <c r="G76" s="421"/>
      <c r="H76" s="421"/>
      <c r="I76" s="421"/>
      <c r="J76" s="241"/>
      <c r="K76" s="421"/>
      <c r="L76" s="421"/>
      <c r="M76" s="421"/>
      <c r="N76" s="421"/>
      <c r="O76" s="421"/>
      <c r="P76" s="421"/>
      <c r="Q76" s="268"/>
      <c r="R76" s="268"/>
      <c r="S76" s="268"/>
      <c r="T76" s="301"/>
      <c r="U76" s="421"/>
      <c r="V76" s="421"/>
      <c r="W76" s="421"/>
      <c r="X76" s="421"/>
      <c r="Y76" s="421">
        <v>324491.87</v>
      </c>
      <c r="Z76" s="421" t="s">
        <v>183</v>
      </c>
      <c r="AA76" s="422"/>
      <c r="AB76" s="421">
        <v>324491.87</v>
      </c>
      <c r="AC76" s="421" t="s">
        <v>183</v>
      </c>
      <c r="AD76" s="423"/>
      <c r="AE76" s="423"/>
      <c r="AF76" s="423"/>
      <c r="AG76" s="423"/>
      <c r="AH76" s="423"/>
      <c r="AI76" s="423"/>
      <c r="AJ76" s="423"/>
      <c r="AK76" s="423"/>
      <c r="AL76" s="423"/>
      <c r="AM76" s="423"/>
      <c r="AN76" s="423"/>
      <c r="AO76" s="423"/>
      <c r="AP76" s="423"/>
      <c r="AQ76" s="423"/>
      <c r="AR76" s="423"/>
      <c r="AS76" s="423"/>
      <c r="AT76" s="423"/>
      <c r="AU76" s="423"/>
      <c r="AV76" s="423"/>
      <c r="AW76" s="423"/>
      <c r="AX76" s="423"/>
      <c r="AY76" s="423"/>
      <c r="AZ76" s="423"/>
    </row>
    <row r="77" spans="1:29" ht="25.5">
      <c r="A77" s="209">
        <f t="shared" si="6"/>
        <v>62</v>
      </c>
      <c r="B77" s="256" t="s">
        <v>540</v>
      </c>
      <c r="C77" s="268">
        <f t="shared" si="5"/>
        <v>569492.8200000001</v>
      </c>
      <c r="D77" s="400">
        <f t="shared" si="7"/>
        <v>0</v>
      </c>
      <c r="E77" s="400"/>
      <c r="F77" s="400"/>
      <c r="G77" s="400"/>
      <c r="H77" s="400"/>
      <c r="I77" s="400"/>
      <c r="J77" s="241"/>
      <c r="K77" s="400"/>
      <c r="L77" s="400"/>
      <c r="M77" s="400"/>
      <c r="N77" s="400"/>
      <c r="O77" s="400"/>
      <c r="P77" s="400"/>
      <c r="Q77" s="400"/>
      <c r="R77" s="400"/>
      <c r="S77" s="400"/>
      <c r="T77" s="301"/>
      <c r="U77" s="400"/>
      <c r="V77" s="400"/>
      <c r="W77" s="400"/>
      <c r="X77" s="400"/>
      <c r="Y77" s="400">
        <f>245000.95+324491.87</f>
        <v>569492.8200000001</v>
      </c>
      <c r="Z77" s="400" t="s">
        <v>745</v>
      </c>
      <c r="AA77" s="406"/>
      <c r="AB77" s="400">
        <f>245000.95+324491.87</f>
        <v>569492.8200000001</v>
      </c>
      <c r="AC77" s="400" t="s">
        <v>745</v>
      </c>
    </row>
    <row r="78" spans="1:29" ht="17.25" customHeight="1">
      <c r="A78" s="404" t="s">
        <v>15</v>
      </c>
      <c r="B78" s="180"/>
      <c r="C78" s="400">
        <f>SUM(C67:C77)</f>
        <v>6276502.918000001</v>
      </c>
      <c r="D78" s="400">
        <f aca="true" t="shared" si="8" ref="D78:X78">SUM(D67:D76)</f>
        <v>2106656.3880000003</v>
      </c>
      <c r="E78" s="400">
        <f t="shared" si="8"/>
        <v>2106656.3880000003</v>
      </c>
      <c r="F78" s="400">
        <f t="shared" si="8"/>
        <v>0</v>
      </c>
      <c r="G78" s="400">
        <f t="shared" si="8"/>
        <v>0</v>
      </c>
      <c r="H78" s="400">
        <f t="shared" si="8"/>
        <v>0</v>
      </c>
      <c r="I78" s="400">
        <f t="shared" si="8"/>
        <v>0</v>
      </c>
      <c r="J78" s="241">
        <f t="shared" si="8"/>
        <v>0</v>
      </c>
      <c r="K78" s="400">
        <f>SUM(K67:K76)</f>
        <v>0</v>
      </c>
      <c r="L78" s="400">
        <f>SUM(L67:L76)</f>
        <v>0</v>
      </c>
      <c r="M78" s="400">
        <f t="shared" si="8"/>
        <v>0</v>
      </c>
      <c r="N78" s="400">
        <f t="shared" si="8"/>
        <v>0</v>
      </c>
      <c r="O78" s="400">
        <f t="shared" si="8"/>
        <v>0</v>
      </c>
      <c r="P78" s="400">
        <f t="shared" si="8"/>
        <v>0</v>
      </c>
      <c r="Q78" s="400">
        <f t="shared" si="8"/>
        <v>0</v>
      </c>
      <c r="R78" s="400">
        <f t="shared" si="8"/>
        <v>0</v>
      </c>
      <c r="S78" s="400">
        <f t="shared" si="8"/>
        <v>0</v>
      </c>
      <c r="T78" s="301">
        <f t="shared" si="8"/>
        <v>0</v>
      </c>
      <c r="U78" s="400">
        <f t="shared" si="8"/>
        <v>0</v>
      </c>
      <c r="V78" s="400">
        <f t="shared" si="8"/>
        <v>0</v>
      </c>
      <c r="W78" s="400">
        <f t="shared" si="8"/>
        <v>0</v>
      </c>
      <c r="X78" s="400">
        <f t="shared" si="8"/>
        <v>0</v>
      </c>
      <c r="Y78" s="400">
        <f>SUM(Y67:Y77)</f>
        <v>4169846.530000001</v>
      </c>
      <c r="Z78" s="268">
        <f>(C78-Y78)*0.0214</f>
        <v>45082.4467032</v>
      </c>
      <c r="AA78" s="406">
        <f>SUM(AA67:AA76)</f>
        <v>0</v>
      </c>
      <c r="AB78" s="406">
        <f>SUM(AB67:AB77)</f>
        <v>4169846.530000001</v>
      </c>
      <c r="AC78" s="268">
        <f>(F78-AB78)*0.0214</f>
        <v>-89234.71574200001</v>
      </c>
    </row>
    <row r="79" spans="1:30" ht="17.25" customHeight="1">
      <c r="A79" s="334" t="s">
        <v>542</v>
      </c>
      <c r="B79" s="333"/>
      <c r="C79" s="394"/>
      <c r="D79" s="400"/>
      <c r="E79" s="400"/>
      <c r="F79" s="400"/>
      <c r="G79" s="400"/>
      <c r="H79" s="400"/>
      <c r="I79" s="400"/>
      <c r="J79" s="241"/>
      <c r="K79" s="400"/>
      <c r="L79" s="400"/>
      <c r="M79" s="400"/>
      <c r="N79" s="400"/>
      <c r="O79" s="400"/>
      <c r="P79" s="400"/>
      <c r="Q79" s="400"/>
      <c r="R79" s="400"/>
      <c r="S79" s="400"/>
      <c r="T79" s="301"/>
      <c r="U79" s="400"/>
      <c r="V79" s="400"/>
      <c r="W79" s="400"/>
      <c r="X79" s="400"/>
      <c r="Y79" s="400"/>
      <c r="Z79" s="400"/>
      <c r="AA79" s="406"/>
      <c r="AB79" s="400"/>
      <c r="AC79" s="400"/>
      <c r="AD79" s="412"/>
    </row>
    <row r="80" spans="1:30" ht="12.75" customHeight="1">
      <c r="A80" s="209">
        <f>A77+1</f>
        <v>63</v>
      </c>
      <c r="B80" s="220" t="s">
        <v>543</v>
      </c>
      <c r="C80" s="268">
        <f>D80+L80+N80+P80+R80+U80+W80+X80+Y80</f>
        <v>161056</v>
      </c>
      <c r="D80" s="400">
        <f>E80+F80+G80+H80+I80</f>
        <v>0</v>
      </c>
      <c r="E80" s="268"/>
      <c r="F80" s="268"/>
      <c r="G80" s="268"/>
      <c r="H80" s="268"/>
      <c r="I80" s="268"/>
      <c r="J80" s="240"/>
      <c r="K80" s="268"/>
      <c r="L80" s="268"/>
      <c r="M80" s="268"/>
      <c r="N80" s="268"/>
      <c r="O80" s="268"/>
      <c r="P80" s="268"/>
      <c r="Q80" s="268"/>
      <c r="R80" s="268"/>
      <c r="S80" s="268"/>
      <c r="T80" s="300"/>
      <c r="U80" s="268"/>
      <c r="V80" s="268"/>
      <c r="W80" s="268"/>
      <c r="X80" s="268"/>
      <c r="Y80" s="400">
        <f>108576+52480</f>
        <v>161056</v>
      </c>
      <c r="Z80" s="400" t="s">
        <v>541</v>
      </c>
      <c r="AA80" s="97"/>
      <c r="AB80" s="400">
        <f>108576+52480</f>
        <v>161056</v>
      </c>
      <c r="AC80" s="400" t="s">
        <v>541</v>
      </c>
      <c r="AD80" s="412"/>
    </row>
    <row r="81" spans="1:30" ht="12.75" customHeight="1">
      <c r="A81" s="209">
        <f>A80+1</f>
        <v>64</v>
      </c>
      <c r="B81" s="220" t="s">
        <v>544</v>
      </c>
      <c r="C81" s="268">
        <f>D81+L81+N81+P81+R81+U81+W81+X81+Y81</f>
        <v>87699.46</v>
      </c>
      <c r="D81" s="400">
        <f>E81+F81+G81+H81+I81</f>
        <v>0</v>
      </c>
      <c r="E81" s="268"/>
      <c r="F81" s="268"/>
      <c r="G81" s="268"/>
      <c r="H81" s="268"/>
      <c r="I81" s="268"/>
      <c r="J81" s="240"/>
      <c r="K81" s="268"/>
      <c r="L81" s="268"/>
      <c r="M81" s="268"/>
      <c r="N81" s="268"/>
      <c r="O81" s="268"/>
      <c r="P81" s="268"/>
      <c r="Q81" s="268"/>
      <c r="R81" s="268"/>
      <c r="S81" s="268"/>
      <c r="T81" s="300"/>
      <c r="U81" s="268"/>
      <c r="V81" s="268"/>
      <c r="W81" s="268"/>
      <c r="X81" s="268"/>
      <c r="Y81" s="202">
        <f>87699.46</f>
        <v>87699.46</v>
      </c>
      <c r="Z81" s="96" t="s">
        <v>545</v>
      </c>
      <c r="AA81" s="160"/>
      <c r="AB81" s="202">
        <f>87699.46</f>
        <v>87699.46</v>
      </c>
      <c r="AC81" s="96" t="s">
        <v>545</v>
      </c>
      <c r="AD81" s="412"/>
    </row>
    <row r="82" spans="1:30" ht="12.75" customHeight="1">
      <c r="A82" s="209">
        <f>A81+1</f>
        <v>65</v>
      </c>
      <c r="B82" s="256" t="s">
        <v>546</v>
      </c>
      <c r="C82" s="268">
        <f>D82+L82+N82+P82+R82+U82+W82+X82+Y82</f>
        <v>149634.42</v>
      </c>
      <c r="D82" s="400">
        <f>E82+F82+G82+H82+I82</f>
        <v>0</v>
      </c>
      <c r="E82" s="268"/>
      <c r="F82" s="268"/>
      <c r="G82" s="268"/>
      <c r="H82" s="268"/>
      <c r="I82" s="268"/>
      <c r="J82" s="240"/>
      <c r="K82" s="268"/>
      <c r="L82" s="268"/>
      <c r="M82" s="268"/>
      <c r="N82" s="268"/>
      <c r="O82" s="268"/>
      <c r="P82" s="268"/>
      <c r="Q82" s="268"/>
      <c r="R82" s="268"/>
      <c r="S82" s="268"/>
      <c r="T82" s="300"/>
      <c r="U82" s="268"/>
      <c r="V82" s="268"/>
      <c r="W82" s="268"/>
      <c r="X82" s="268"/>
      <c r="Y82" s="202">
        <f>149634.42</f>
        <v>149634.42</v>
      </c>
      <c r="Z82" s="400" t="s">
        <v>467</v>
      </c>
      <c r="AA82" s="160"/>
      <c r="AB82" s="202">
        <f>149634.42</f>
        <v>149634.42</v>
      </c>
      <c r="AC82" s="400" t="s">
        <v>467</v>
      </c>
      <c r="AD82" s="412"/>
    </row>
    <row r="83" spans="1:30" ht="12.75" customHeight="1">
      <c r="A83" s="209">
        <f>A82+1</f>
        <v>66</v>
      </c>
      <c r="B83" s="256" t="s">
        <v>547</v>
      </c>
      <c r="C83" s="268">
        <f>D83+L83+N83+P83+R83+U83+W83+X83+Y83</f>
        <v>543810.9</v>
      </c>
      <c r="D83" s="400">
        <f>E83+F83+G83+H83+I83</f>
        <v>0</v>
      </c>
      <c r="E83" s="268"/>
      <c r="F83" s="268"/>
      <c r="G83" s="268"/>
      <c r="H83" s="268"/>
      <c r="I83" s="268"/>
      <c r="J83" s="240"/>
      <c r="K83" s="268"/>
      <c r="L83" s="268"/>
      <c r="M83" s="268"/>
      <c r="N83" s="268"/>
      <c r="O83" s="268"/>
      <c r="P83" s="268"/>
      <c r="Q83" s="268"/>
      <c r="R83" s="268"/>
      <c r="S83" s="268"/>
      <c r="T83" s="300"/>
      <c r="U83" s="268"/>
      <c r="V83" s="268"/>
      <c r="W83" s="268"/>
      <c r="X83" s="268"/>
      <c r="Y83" s="400">
        <f>193479.97+350330.93</f>
        <v>543810.9</v>
      </c>
      <c r="Z83" s="400" t="s">
        <v>746</v>
      </c>
      <c r="AA83" s="160"/>
      <c r="AB83" s="400">
        <f>193479.97+350330.93</f>
        <v>543810.9</v>
      </c>
      <c r="AC83" s="400" t="s">
        <v>746</v>
      </c>
      <c r="AD83" s="412"/>
    </row>
    <row r="84" spans="1:30" ht="12.75" customHeight="1">
      <c r="A84" s="404" t="s">
        <v>15</v>
      </c>
      <c r="B84" s="180"/>
      <c r="C84" s="268">
        <f>SUM(C80:C83)</f>
        <v>942200.78</v>
      </c>
      <c r="D84" s="268">
        <f aca="true" t="shared" si="9" ref="D84:Y84">SUM(D80:D83)</f>
        <v>0</v>
      </c>
      <c r="E84" s="268">
        <f t="shared" si="9"/>
        <v>0</v>
      </c>
      <c r="F84" s="268">
        <f t="shared" si="9"/>
        <v>0</v>
      </c>
      <c r="G84" s="268">
        <f t="shared" si="9"/>
        <v>0</v>
      </c>
      <c r="H84" s="268">
        <f t="shared" si="9"/>
        <v>0</v>
      </c>
      <c r="I84" s="268">
        <f t="shared" si="9"/>
        <v>0</v>
      </c>
      <c r="J84" s="240">
        <f t="shared" si="9"/>
        <v>0</v>
      </c>
      <c r="K84" s="268">
        <f t="shared" si="9"/>
        <v>0</v>
      </c>
      <c r="L84" s="268">
        <f t="shared" si="9"/>
        <v>0</v>
      </c>
      <c r="M84" s="268">
        <f t="shared" si="9"/>
        <v>0</v>
      </c>
      <c r="N84" s="268">
        <f t="shared" si="9"/>
        <v>0</v>
      </c>
      <c r="O84" s="268">
        <f t="shared" si="9"/>
        <v>0</v>
      </c>
      <c r="P84" s="268">
        <f t="shared" si="9"/>
        <v>0</v>
      </c>
      <c r="Q84" s="268">
        <f t="shared" si="9"/>
        <v>0</v>
      </c>
      <c r="R84" s="268">
        <f t="shared" si="9"/>
        <v>0</v>
      </c>
      <c r="S84" s="268">
        <f t="shared" si="9"/>
        <v>0</v>
      </c>
      <c r="T84" s="300">
        <f t="shared" si="9"/>
        <v>0</v>
      </c>
      <c r="U84" s="268">
        <f t="shared" si="9"/>
        <v>0</v>
      </c>
      <c r="V84" s="268">
        <f t="shared" si="9"/>
        <v>0</v>
      </c>
      <c r="W84" s="268">
        <f t="shared" si="9"/>
        <v>0</v>
      </c>
      <c r="X84" s="268">
        <f t="shared" si="9"/>
        <v>0</v>
      </c>
      <c r="Y84" s="268">
        <f t="shared" si="9"/>
        <v>942200.78</v>
      </c>
      <c r="Z84" s="268">
        <f>(C84-Y84)*0.0214</f>
        <v>0</v>
      </c>
      <c r="AA84" s="268">
        <f>SUM(AA80:AA83)</f>
        <v>0</v>
      </c>
      <c r="AB84" s="268">
        <f>SUM(AB80:AB83)</f>
        <v>942200.78</v>
      </c>
      <c r="AC84" s="268">
        <f>(F84-AB84)*0.0214</f>
        <v>-20163.096692</v>
      </c>
      <c r="AD84" s="412"/>
    </row>
    <row r="85" spans="1:29" ht="17.25" customHeight="1">
      <c r="A85" s="401" t="s">
        <v>63</v>
      </c>
      <c r="B85" s="178"/>
      <c r="C85" s="397">
        <f>C84+C78+C61+C65</f>
        <v>523349632.628</v>
      </c>
      <c r="D85" s="397">
        <f aca="true" t="shared" si="10" ref="D85:Y85">D84+D78+D61+D65</f>
        <v>2643045.828</v>
      </c>
      <c r="E85" s="397">
        <f t="shared" si="10"/>
        <v>2643045.828</v>
      </c>
      <c r="F85" s="397">
        <f t="shared" si="10"/>
        <v>0</v>
      </c>
      <c r="G85" s="397">
        <f t="shared" si="10"/>
        <v>0</v>
      </c>
      <c r="H85" s="397">
        <f t="shared" si="10"/>
        <v>0</v>
      </c>
      <c r="I85" s="397">
        <f t="shared" si="10"/>
        <v>0</v>
      </c>
      <c r="J85" s="352">
        <f t="shared" si="10"/>
        <v>0</v>
      </c>
      <c r="K85" s="397">
        <f t="shared" si="10"/>
        <v>0</v>
      </c>
      <c r="L85" s="397">
        <f t="shared" si="10"/>
        <v>0</v>
      </c>
      <c r="M85" s="397">
        <f t="shared" si="10"/>
        <v>11646</v>
      </c>
      <c r="N85" s="397">
        <f t="shared" si="10"/>
        <v>71632187.94</v>
      </c>
      <c r="O85" s="397">
        <f t="shared" si="10"/>
        <v>1196</v>
      </c>
      <c r="P85" s="397">
        <f t="shared" si="10"/>
        <v>4137339.6</v>
      </c>
      <c r="Q85" s="397">
        <f t="shared" si="10"/>
        <v>58674.700000000004</v>
      </c>
      <c r="R85" s="397">
        <f t="shared" si="10"/>
        <v>391246993.68999994</v>
      </c>
      <c r="S85" s="397">
        <f t="shared" si="10"/>
        <v>27128954.63</v>
      </c>
      <c r="T85" s="397">
        <f t="shared" si="10"/>
        <v>0</v>
      </c>
      <c r="U85" s="397">
        <f t="shared" si="10"/>
        <v>0</v>
      </c>
      <c r="V85" s="397">
        <f t="shared" si="10"/>
        <v>0</v>
      </c>
      <c r="W85" s="397">
        <f t="shared" si="10"/>
        <v>0</v>
      </c>
      <c r="X85" s="397">
        <f t="shared" si="10"/>
        <v>0</v>
      </c>
      <c r="Y85" s="397">
        <f t="shared" si="10"/>
        <v>26561110.94</v>
      </c>
      <c r="Z85" s="268">
        <f>(C85-Y85)*0.0214</f>
        <v>10631274.3641232</v>
      </c>
      <c r="AA85" s="397" t="e">
        <f>AA84+AA78+#REF!+AA61</f>
        <v>#REF!</v>
      </c>
      <c r="AB85" s="265"/>
      <c r="AC85" s="44"/>
    </row>
    <row r="86" spans="1:28" ht="12.75" customHeight="1">
      <c r="A86" s="457" t="s">
        <v>64</v>
      </c>
      <c r="B86" s="458"/>
      <c r="C86" s="458"/>
      <c r="D86" s="458"/>
      <c r="E86" s="458"/>
      <c r="F86" s="458"/>
      <c r="G86" s="458"/>
      <c r="H86" s="458"/>
      <c r="I86" s="458"/>
      <c r="J86" s="458"/>
      <c r="K86" s="458"/>
      <c r="L86" s="458"/>
      <c r="M86" s="458"/>
      <c r="N86" s="458"/>
      <c r="O86" s="458"/>
      <c r="P86" s="458"/>
      <c r="Q86" s="458"/>
      <c r="R86" s="458"/>
      <c r="S86" s="458"/>
      <c r="T86" s="458"/>
      <c r="U86" s="458"/>
      <c r="V86" s="458"/>
      <c r="W86" s="458"/>
      <c r="X86" s="458"/>
      <c r="Y86" s="459"/>
      <c r="Z86" s="397"/>
      <c r="AA86" s="9"/>
      <c r="AB86" s="265"/>
    </row>
    <row r="87" spans="1:30" ht="12.75" customHeight="1">
      <c r="A87" s="401" t="s">
        <v>141</v>
      </c>
      <c r="B87" s="177"/>
      <c r="C87" s="394"/>
      <c r="D87" s="400"/>
      <c r="E87" s="397"/>
      <c r="F87" s="397"/>
      <c r="G87" s="397"/>
      <c r="H87" s="397"/>
      <c r="I87" s="397"/>
      <c r="J87" s="352"/>
      <c r="K87" s="397"/>
      <c r="L87" s="397"/>
      <c r="M87" s="397"/>
      <c r="N87" s="397"/>
      <c r="O87" s="397"/>
      <c r="P87" s="397"/>
      <c r="Q87" s="397"/>
      <c r="R87" s="397"/>
      <c r="S87" s="397"/>
      <c r="T87" s="299"/>
      <c r="U87" s="397"/>
      <c r="V87" s="397"/>
      <c r="W87" s="397"/>
      <c r="X87" s="397"/>
      <c r="Y87" s="397"/>
      <c r="Z87" s="397"/>
      <c r="AA87" s="9"/>
      <c r="AB87" s="265"/>
      <c r="AD87" s="412"/>
    </row>
    <row r="88" spans="1:52" ht="15">
      <c r="A88" s="209">
        <f>A83+1</f>
        <v>67</v>
      </c>
      <c r="B88" s="255" t="s">
        <v>142</v>
      </c>
      <c r="C88" s="268">
        <f>D88+L88+N88+P88+R88+U88+W88+X88+Y88+K88</f>
        <v>4948095</v>
      </c>
      <c r="D88" s="400">
        <f>E88+F88+G88+H88+I88</f>
        <v>0</v>
      </c>
      <c r="E88" s="268"/>
      <c r="F88" s="268"/>
      <c r="G88" s="268"/>
      <c r="H88" s="268"/>
      <c r="I88" s="268"/>
      <c r="J88" s="240"/>
      <c r="K88" s="268"/>
      <c r="L88" s="268"/>
      <c r="M88" s="268">
        <v>1150</v>
      </c>
      <c r="N88" s="268">
        <v>4948095</v>
      </c>
      <c r="O88" s="268"/>
      <c r="P88" s="268"/>
      <c r="Q88" s="268"/>
      <c r="R88" s="268"/>
      <c r="S88" s="268"/>
      <c r="T88" s="300"/>
      <c r="U88" s="268"/>
      <c r="V88" s="268"/>
      <c r="W88" s="268"/>
      <c r="X88" s="268"/>
      <c r="Y88" s="268"/>
      <c r="Z88" s="268"/>
      <c r="AA88" s="10"/>
      <c r="AB88" s="265" t="s">
        <v>271</v>
      </c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</row>
    <row r="89" spans="1:52" ht="15">
      <c r="A89" s="209">
        <f>A88+1</f>
        <v>68</v>
      </c>
      <c r="B89" s="205" t="s">
        <v>557</v>
      </c>
      <c r="C89" s="268">
        <f>D89+L89+N89+P89+R89+U89+W89+X89+Y89+K89</f>
        <v>4948095</v>
      </c>
      <c r="D89" s="400">
        <f>E89+F89+G89+H89+I89</f>
        <v>0</v>
      </c>
      <c r="E89" s="268"/>
      <c r="F89" s="268"/>
      <c r="G89" s="268"/>
      <c r="H89" s="268"/>
      <c r="I89" s="268"/>
      <c r="J89" s="240"/>
      <c r="K89" s="268"/>
      <c r="L89" s="268"/>
      <c r="M89" s="268">
        <v>1150</v>
      </c>
      <c r="N89" s="268">
        <v>4948095</v>
      </c>
      <c r="O89" s="268"/>
      <c r="P89" s="268"/>
      <c r="Q89" s="268"/>
      <c r="R89" s="268"/>
      <c r="S89" s="268"/>
      <c r="T89" s="300"/>
      <c r="U89" s="268"/>
      <c r="V89" s="268"/>
      <c r="W89" s="268"/>
      <c r="X89" s="268"/>
      <c r="Y89" s="268"/>
      <c r="Z89" s="268"/>
      <c r="AA89" s="10"/>
      <c r="AB89" s="265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</row>
    <row r="90" spans="1:30" ht="12.75" customHeight="1">
      <c r="A90" s="404" t="s">
        <v>15</v>
      </c>
      <c r="B90" s="180"/>
      <c r="C90" s="400">
        <f>SUM(C88:C89)</f>
        <v>9896190</v>
      </c>
      <c r="D90" s="400">
        <f aca="true" t="shared" si="11" ref="D90:Y90">SUM(D88:D89)</f>
        <v>0</v>
      </c>
      <c r="E90" s="400">
        <f t="shared" si="11"/>
        <v>0</v>
      </c>
      <c r="F90" s="400">
        <f t="shared" si="11"/>
        <v>0</v>
      </c>
      <c r="G90" s="400">
        <f t="shared" si="11"/>
        <v>0</v>
      </c>
      <c r="H90" s="400">
        <f t="shared" si="11"/>
        <v>0</v>
      </c>
      <c r="I90" s="400">
        <f t="shared" si="11"/>
        <v>0</v>
      </c>
      <c r="J90" s="241">
        <f t="shared" si="11"/>
        <v>0</v>
      </c>
      <c r="K90" s="400">
        <f t="shared" si="11"/>
        <v>0</v>
      </c>
      <c r="L90" s="400">
        <f t="shared" si="11"/>
        <v>0</v>
      </c>
      <c r="M90" s="400">
        <f t="shared" si="11"/>
        <v>2300</v>
      </c>
      <c r="N90" s="400">
        <f t="shared" si="11"/>
        <v>9896190</v>
      </c>
      <c r="O90" s="400">
        <f t="shared" si="11"/>
        <v>0</v>
      </c>
      <c r="P90" s="400">
        <f t="shared" si="11"/>
        <v>0</v>
      </c>
      <c r="Q90" s="400">
        <f t="shared" si="11"/>
        <v>0</v>
      </c>
      <c r="R90" s="400">
        <f t="shared" si="11"/>
        <v>0</v>
      </c>
      <c r="S90" s="400">
        <f t="shared" si="11"/>
        <v>0</v>
      </c>
      <c r="T90" s="400">
        <f t="shared" si="11"/>
        <v>0</v>
      </c>
      <c r="U90" s="400">
        <f t="shared" si="11"/>
        <v>0</v>
      </c>
      <c r="V90" s="400">
        <f t="shared" si="11"/>
        <v>0</v>
      </c>
      <c r="W90" s="400">
        <f t="shared" si="11"/>
        <v>0</v>
      </c>
      <c r="X90" s="400">
        <f t="shared" si="11"/>
        <v>0</v>
      </c>
      <c r="Y90" s="400">
        <f t="shared" si="11"/>
        <v>0</v>
      </c>
      <c r="Z90" s="268">
        <f>(C90-Y90)*0.0214</f>
        <v>211778.466</v>
      </c>
      <c r="AA90" s="400">
        <f>SUM(AA88:AA88)</f>
        <v>0</v>
      </c>
      <c r="AB90" s="265"/>
      <c r="AD90" s="412"/>
    </row>
    <row r="91" spans="1:30" ht="14.25" customHeight="1">
      <c r="A91" s="401" t="s">
        <v>144</v>
      </c>
      <c r="B91" s="177"/>
      <c r="C91" s="394"/>
      <c r="D91" s="397"/>
      <c r="E91" s="397"/>
      <c r="F91" s="397"/>
      <c r="G91" s="397"/>
      <c r="H91" s="397"/>
      <c r="I91" s="397"/>
      <c r="J91" s="352"/>
      <c r="K91" s="397"/>
      <c r="L91" s="397"/>
      <c r="M91" s="397"/>
      <c r="N91" s="397"/>
      <c r="O91" s="397"/>
      <c r="P91" s="397"/>
      <c r="Q91" s="397"/>
      <c r="R91" s="397"/>
      <c r="S91" s="397"/>
      <c r="T91" s="299"/>
      <c r="U91" s="397"/>
      <c r="V91" s="397"/>
      <c r="W91" s="397"/>
      <c r="X91" s="397"/>
      <c r="Y91" s="397"/>
      <c r="Z91" s="397"/>
      <c r="AA91" s="9"/>
      <c r="AB91" s="265"/>
      <c r="AD91" s="412"/>
    </row>
    <row r="92" spans="1:52" ht="15">
      <c r="A92" s="209">
        <f>A89+1</f>
        <v>69</v>
      </c>
      <c r="B92" s="255" t="s">
        <v>145</v>
      </c>
      <c r="C92" s="268">
        <f>D92+L92+N92+P92+R92+U92+W92+X92+Y92+K92</f>
        <v>4737717</v>
      </c>
      <c r="D92" s="400">
        <f>E92+F92+G92+H92+I92</f>
        <v>0</v>
      </c>
      <c r="E92" s="268"/>
      <c r="F92" s="268"/>
      <c r="G92" s="268"/>
      <c r="H92" s="268"/>
      <c r="I92" s="268"/>
      <c r="J92" s="240"/>
      <c r="K92" s="268"/>
      <c r="L92" s="268"/>
      <c r="M92" s="306">
        <v>921</v>
      </c>
      <c r="N92" s="415">
        <v>4737717</v>
      </c>
      <c r="O92" s="268"/>
      <c r="P92" s="268"/>
      <c r="Q92" s="268"/>
      <c r="R92" s="268"/>
      <c r="S92" s="268"/>
      <c r="T92" s="300"/>
      <c r="U92" s="268"/>
      <c r="V92" s="268"/>
      <c r="W92" s="268"/>
      <c r="X92" s="268"/>
      <c r="Y92" s="400"/>
      <c r="Z92" s="241"/>
      <c r="AA92" s="10"/>
      <c r="AB92" s="265" t="s">
        <v>278</v>
      </c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</row>
    <row r="93" spans="1:52" ht="15">
      <c r="A93" s="209">
        <f>A92+1</f>
        <v>70</v>
      </c>
      <c r="B93" s="255" t="s">
        <v>146</v>
      </c>
      <c r="C93" s="268">
        <f>D93+L93+N93+P93+R93+U93+W93+X93+Y93+K93</f>
        <v>2127161</v>
      </c>
      <c r="D93" s="400">
        <f>E93+F93+G93+H93+I93</f>
        <v>0</v>
      </c>
      <c r="E93" s="268"/>
      <c r="F93" s="268"/>
      <c r="G93" s="268"/>
      <c r="H93" s="268"/>
      <c r="I93" s="268"/>
      <c r="J93" s="240"/>
      <c r="K93" s="268"/>
      <c r="L93" s="268"/>
      <c r="M93" s="306">
        <v>846</v>
      </c>
      <c r="N93" s="268">
        <v>2127161</v>
      </c>
      <c r="O93" s="268"/>
      <c r="P93" s="268"/>
      <c r="Q93" s="268"/>
      <c r="R93" s="268"/>
      <c r="S93" s="268"/>
      <c r="T93" s="300"/>
      <c r="U93" s="268"/>
      <c r="V93" s="268"/>
      <c r="W93" s="268"/>
      <c r="X93" s="268"/>
      <c r="Y93" s="400"/>
      <c r="Z93" s="241"/>
      <c r="AA93" s="10"/>
      <c r="AB93" s="265" t="s">
        <v>278</v>
      </c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</row>
    <row r="94" spans="1:52" ht="15">
      <c r="A94" s="209">
        <f>A93+1</f>
        <v>71</v>
      </c>
      <c r="B94" s="255" t="s">
        <v>147</v>
      </c>
      <c r="C94" s="268">
        <f>D94+L94+N94+P94+R94+U94+W94+X94+Y94+K94</f>
        <v>2117694</v>
      </c>
      <c r="D94" s="400">
        <f>E94+F94+G94+H94+I94</f>
        <v>0</v>
      </c>
      <c r="E94" s="268"/>
      <c r="F94" s="268"/>
      <c r="G94" s="268"/>
      <c r="H94" s="268"/>
      <c r="I94" s="268"/>
      <c r="J94" s="240"/>
      <c r="K94" s="268"/>
      <c r="L94" s="268"/>
      <c r="M94" s="268">
        <v>988</v>
      </c>
      <c r="N94" s="268">
        <v>2117694</v>
      </c>
      <c r="O94" s="400"/>
      <c r="P94" s="268"/>
      <c r="Q94" s="268"/>
      <c r="R94" s="268"/>
      <c r="S94" s="268"/>
      <c r="T94" s="300"/>
      <c r="U94" s="268"/>
      <c r="V94" s="268"/>
      <c r="W94" s="268"/>
      <c r="X94" s="268"/>
      <c r="Y94" s="400"/>
      <c r="Z94" s="241"/>
      <c r="AA94" s="10"/>
      <c r="AB94" s="265" t="s">
        <v>278</v>
      </c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</row>
    <row r="95" spans="1:52" ht="15">
      <c r="A95" s="209">
        <f>A94+1</f>
        <v>72</v>
      </c>
      <c r="B95" s="255" t="s">
        <v>148</v>
      </c>
      <c r="C95" s="268">
        <f>D95+L95+N95+P95+R95+U95+W95+X95+Y95+K95</f>
        <v>5514158.68</v>
      </c>
      <c r="D95" s="400">
        <f>E95+F95+G95+H95+I95</f>
        <v>0</v>
      </c>
      <c r="E95" s="268"/>
      <c r="F95" s="268"/>
      <c r="G95" s="268"/>
      <c r="H95" s="268"/>
      <c r="I95" s="268"/>
      <c r="J95" s="240"/>
      <c r="K95" s="268"/>
      <c r="L95" s="268"/>
      <c r="M95" s="268">
        <v>1280</v>
      </c>
      <c r="N95" s="268">
        <v>5514158.68</v>
      </c>
      <c r="O95" s="268"/>
      <c r="P95" s="268"/>
      <c r="Q95" s="268"/>
      <c r="R95" s="268"/>
      <c r="S95" s="268"/>
      <c r="T95" s="300"/>
      <c r="U95" s="268"/>
      <c r="V95" s="268"/>
      <c r="W95" s="268"/>
      <c r="X95" s="268"/>
      <c r="Y95" s="400"/>
      <c r="Z95" s="241"/>
      <c r="AA95" s="10"/>
      <c r="AB95" s="265" t="s">
        <v>278</v>
      </c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</row>
    <row r="96" spans="1:30" ht="14.25" customHeight="1">
      <c r="A96" s="404" t="s">
        <v>15</v>
      </c>
      <c r="B96" s="180"/>
      <c r="C96" s="268">
        <f>SUM(C92:C95)</f>
        <v>14496730.68</v>
      </c>
      <c r="D96" s="268">
        <f aca="true" t="shared" si="12" ref="D96:X96">SUM(D92:D95)</f>
        <v>0</v>
      </c>
      <c r="E96" s="268">
        <f t="shared" si="12"/>
        <v>0</v>
      </c>
      <c r="F96" s="268">
        <f t="shared" si="12"/>
        <v>0</v>
      </c>
      <c r="G96" s="268">
        <f t="shared" si="12"/>
        <v>0</v>
      </c>
      <c r="H96" s="268">
        <f t="shared" si="12"/>
        <v>0</v>
      </c>
      <c r="I96" s="268">
        <f t="shared" si="12"/>
        <v>0</v>
      </c>
      <c r="J96" s="240">
        <f t="shared" si="12"/>
        <v>0</v>
      </c>
      <c r="K96" s="268">
        <f t="shared" si="12"/>
        <v>0</v>
      </c>
      <c r="L96" s="268">
        <f t="shared" si="12"/>
        <v>0</v>
      </c>
      <c r="M96" s="268">
        <f t="shared" si="12"/>
        <v>4035</v>
      </c>
      <c r="N96" s="268">
        <f>SUM(N92:N95)</f>
        <v>14496730.68</v>
      </c>
      <c r="O96" s="268">
        <f t="shared" si="12"/>
        <v>0</v>
      </c>
      <c r="P96" s="268">
        <f t="shared" si="12"/>
        <v>0</v>
      </c>
      <c r="Q96" s="268">
        <f t="shared" si="12"/>
        <v>0</v>
      </c>
      <c r="R96" s="268">
        <f t="shared" si="12"/>
        <v>0</v>
      </c>
      <c r="S96" s="268">
        <f t="shared" si="12"/>
        <v>0</v>
      </c>
      <c r="T96" s="300">
        <f t="shared" si="12"/>
        <v>0</v>
      </c>
      <c r="U96" s="268">
        <f t="shared" si="12"/>
        <v>0</v>
      </c>
      <c r="V96" s="268">
        <f t="shared" si="12"/>
        <v>0</v>
      </c>
      <c r="W96" s="268">
        <f t="shared" si="12"/>
        <v>0</v>
      </c>
      <c r="X96" s="268">
        <f t="shared" si="12"/>
        <v>0</v>
      </c>
      <c r="Y96" s="268"/>
      <c r="Z96" s="268">
        <f>(C96-Y96)*0.0214</f>
        <v>310230.036552</v>
      </c>
      <c r="AA96" s="400">
        <f>SUM(AA92:AA95)</f>
        <v>0</v>
      </c>
      <c r="AB96" s="265"/>
      <c r="AC96" s="44"/>
      <c r="AD96" s="412"/>
    </row>
    <row r="97" spans="1:30" ht="14.25" customHeight="1">
      <c r="A97" s="401" t="s">
        <v>149</v>
      </c>
      <c r="B97" s="177"/>
      <c r="C97" s="394"/>
      <c r="D97" s="268"/>
      <c r="E97" s="268"/>
      <c r="F97" s="268"/>
      <c r="G97" s="268"/>
      <c r="H97" s="268"/>
      <c r="I97" s="268"/>
      <c r="J97" s="240"/>
      <c r="K97" s="268"/>
      <c r="L97" s="268"/>
      <c r="M97" s="268"/>
      <c r="N97" s="268"/>
      <c r="O97" s="268"/>
      <c r="P97" s="268"/>
      <c r="Q97" s="268"/>
      <c r="R97" s="268"/>
      <c r="S97" s="268"/>
      <c r="T97" s="300"/>
      <c r="U97" s="268"/>
      <c r="V97" s="268"/>
      <c r="W97" s="268"/>
      <c r="X97" s="268"/>
      <c r="Y97" s="268"/>
      <c r="Z97" s="268"/>
      <c r="AA97" s="9"/>
      <c r="AB97" s="265"/>
      <c r="AC97" s="44"/>
      <c r="AD97" s="412"/>
    </row>
    <row r="98" spans="1:52" ht="15">
      <c r="A98" s="209">
        <f>A95+1</f>
        <v>73</v>
      </c>
      <c r="B98" s="255" t="s">
        <v>150</v>
      </c>
      <c r="C98" s="268">
        <f>D98+L98+N98+P98+R98+U98+W98+X98+Y98+K98</f>
        <v>3000000</v>
      </c>
      <c r="D98" s="400">
        <f>E98+F98+G98+H98+I98</f>
        <v>0</v>
      </c>
      <c r="E98" s="268"/>
      <c r="F98" s="268"/>
      <c r="G98" s="268"/>
      <c r="H98" s="268"/>
      <c r="I98" s="268"/>
      <c r="J98" s="240"/>
      <c r="K98" s="268"/>
      <c r="L98" s="268"/>
      <c r="M98" s="268"/>
      <c r="N98" s="268">
        <v>3000000</v>
      </c>
      <c r="O98" s="268"/>
      <c r="P98" s="268"/>
      <c r="Q98" s="268"/>
      <c r="R98" s="268"/>
      <c r="S98" s="268"/>
      <c r="T98" s="300"/>
      <c r="U98" s="268"/>
      <c r="V98" s="268"/>
      <c r="W98" s="268"/>
      <c r="X98" s="268"/>
      <c r="Y98" s="400"/>
      <c r="Z98" s="400"/>
      <c r="AA98" s="10"/>
      <c r="AB98" s="265" t="s">
        <v>271</v>
      </c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</row>
    <row r="99" spans="1:52" ht="15" customHeight="1">
      <c r="A99" s="404" t="s">
        <v>15</v>
      </c>
      <c r="B99" s="180"/>
      <c r="C99" s="268">
        <f aca="true" t="shared" si="13" ref="C99:X99">SUM(C98)</f>
        <v>3000000</v>
      </c>
      <c r="D99" s="268">
        <f t="shared" si="13"/>
        <v>0</v>
      </c>
      <c r="E99" s="268">
        <f t="shared" si="13"/>
        <v>0</v>
      </c>
      <c r="F99" s="268">
        <f t="shared" si="13"/>
        <v>0</v>
      </c>
      <c r="G99" s="268">
        <f t="shared" si="13"/>
        <v>0</v>
      </c>
      <c r="H99" s="268">
        <f t="shared" si="13"/>
        <v>0</v>
      </c>
      <c r="I99" s="268">
        <f t="shared" si="13"/>
        <v>0</v>
      </c>
      <c r="J99" s="240">
        <f t="shared" si="13"/>
        <v>0</v>
      </c>
      <c r="K99" s="268">
        <f t="shared" si="13"/>
        <v>0</v>
      </c>
      <c r="L99" s="268">
        <f t="shared" si="13"/>
        <v>0</v>
      </c>
      <c r="M99" s="268">
        <f t="shared" si="13"/>
        <v>0</v>
      </c>
      <c r="N99" s="268">
        <f t="shared" si="13"/>
        <v>3000000</v>
      </c>
      <c r="O99" s="268">
        <f t="shared" si="13"/>
        <v>0</v>
      </c>
      <c r="P99" s="268">
        <f t="shared" si="13"/>
        <v>0</v>
      </c>
      <c r="Q99" s="268">
        <f t="shared" si="13"/>
        <v>0</v>
      </c>
      <c r="R99" s="268">
        <f t="shared" si="13"/>
        <v>0</v>
      </c>
      <c r="S99" s="268">
        <f t="shared" si="13"/>
        <v>0</v>
      </c>
      <c r="T99" s="300">
        <f t="shared" si="13"/>
        <v>0</v>
      </c>
      <c r="U99" s="268">
        <f t="shared" si="13"/>
        <v>0</v>
      </c>
      <c r="V99" s="268">
        <f t="shared" si="13"/>
        <v>0</v>
      </c>
      <c r="W99" s="268">
        <f t="shared" si="13"/>
        <v>0</v>
      </c>
      <c r="X99" s="268">
        <f t="shared" si="13"/>
        <v>0</v>
      </c>
      <c r="Y99" s="268"/>
      <c r="Z99" s="268">
        <f>(C99-Y99)*0.0214</f>
        <v>64200</v>
      </c>
      <c r="AA99" s="400">
        <f>SUM(AA98)</f>
        <v>0</v>
      </c>
      <c r="AB99" s="265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</row>
    <row r="100" spans="1:52" ht="14.25" customHeight="1">
      <c r="A100" s="401" t="s">
        <v>151</v>
      </c>
      <c r="B100" s="177"/>
      <c r="C100" s="394"/>
      <c r="D100" s="268"/>
      <c r="E100" s="268"/>
      <c r="F100" s="268"/>
      <c r="G100" s="268"/>
      <c r="H100" s="268"/>
      <c r="I100" s="268"/>
      <c r="J100" s="240"/>
      <c r="K100" s="268"/>
      <c r="L100" s="268"/>
      <c r="M100" s="268"/>
      <c r="N100" s="268"/>
      <c r="O100" s="268"/>
      <c r="P100" s="268"/>
      <c r="Q100" s="268"/>
      <c r="R100" s="268"/>
      <c r="S100" s="268"/>
      <c r="T100" s="300"/>
      <c r="U100" s="268"/>
      <c r="V100" s="268"/>
      <c r="W100" s="268"/>
      <c r="X100" s="268"/>
      <c r="Y100" s="268"/>
      <c r="Z100" s="268"/>
      <c r="AA100" s="10"/>
      <c r="AB100" s="265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</row>
    <row r="101" spans="1:52" ht="15">
      <c r="A101" s="209">
        <f>A98+1</f>
        <v>74</v>
      </c>
      <c r="B101" s="255" t="s">
        <v>152</v>
      </c>
      <c r="C101" s="268">
        <f>D101+L101+N101+P101+R101+U101+W101+X101+Y101+K101</f>
        <v>5155273.7</v>
      </c>
      <c r="D101" s="400">
        <f>E101+F101+G101+H101+I101</f>
        <v>0</v>
      </c>
      <c r="E101" s="268"/>
      <c r="F101" s="268"/>
      <c r="G101" s="268"/>
      <c r="H101" s="268"/>
      <c r="I101" s="268"/>
      <c r="J101" s="240"/>
      <c r="K101" s="268"/>
      <c r="L101" s="268"/>
      <c r="M101" s="268"/>
      <c r="N101" s="268">
        <v>5155273.7</v>
      </c>
      <c r="O101" s="268"/>
      <c r="P101" s="268"/>
      <c r="Q101" s="268"/>
      <c r="R101" s="268"/>
      <c r="S101" s="268"/>
      <c r="T101" s="300"/>
      <c r="U101" s="268"/>
      <c r="V101" s="268"/>
      <c r="W101" s="268"/>
      <c r="X101" s="268"/>
      <c r="Y101" s="268"/>
      <c r="Z101" s="268"/>
      <c r="AA101" s="10"/>
      <c r="AB101" s="265" t="s">
        <v>271</v>
      </c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</row>
    <row r="102" spans="1:52" ht="15" customHeight="1">
      <c r="A102" s="404" t="s">
        <v>15</v>
      </c>
      <c r="B102" s="180"/>
      <c r="C102" s="268">
        <f aca="true" t="shared" si="14" ref="C102:X102">SUM(C101)</f>
        <v>5155273.7</v>
      </c>
      <c r="D102" s="268">
        <f t="shared" si="14"/>
        <v>0</v>
      </c>
      <c r="E102" s="268">
        <f t="shared" si="14"/>
        <v>0</v>
      </c>
      <c r="F102" s="268">
        <f t="shared" si="14"/>
        <v>0</v>
      </c>
      <c r="G102" s="268">
        <f t="shared" si="14"/>
        <v>0</v>
      </c>
      <c r="H102" s="268">
        <f t="shared" si="14"/>
        <v>0</v>
      </c>
      <c r="I102" s="268">
        <f t="shared" si="14"/>
        <v>0</v>
      </c>
      <c r="J102" s="240">
        <f t="shared" si="14"/>
        <v>0</v>
      </c>
      <c r="K102" s="268">
        <f t="shared" si="14"/>
        <v>0</v>
      </c>
      <c r="L102" s="268">
        <f t="shared" si="14"/>
        <v>0</v>
      </c>
      <c r="M102" s="268">
        <f t="shared" si="14"/>
        <v>0</v>
      </c>
      <c r="N102" s="268">
        <f t="shared" si="14"/>
        <v>5155273.7</v>
      </c>
      <c r="O102" s="268">
        <f t="shared" si="14"/>
        <v>0</v>
      </c>
      <c r="P102" s="268">
        <f t="shared" si="14"/>
        <v>0</v>
      </c>
      <c r="Q102" s="268">
        <f t="shared" si="14"/>
        <v>0</v>
      </c>
      <c r="R102" s="268">
        <f t="shared" si="14"/>
        <v>0</v>
      </c>
      <c r="S102" s="268">
        <f t="shared" si="14"/>
        <v>0</v>
      </c>
      <c r="T102" s="300">
        <f t="shared" si="14"/>
        <v>0</v>
      </c>
      <c r="U102" s="268">
        <f t="shared" si="14"/>
        <v>0</v>
      </c>
      <c r="V102" s="268">
        <f t="shared" si="14"/>
        <v>0</v>
      </c>
      <c r="W102" s="268">
        <f t="shared" si="14"/>
        <v>0</v>
      </c>
      <c r="X102" s="268">
        <f t="shared" si="14"/>
        <v>0</v>
      </c>
      <c r="Y102" s="268"/>
      <c r="Z102" s="268">
        <f>(C102-Y102)*0.0214</f>
        <v>110322.85717999999</v>
      </c>
      <c r="AA102" s="400">
        <f>SUM(AA101)</f>
        <v>0</v>
      </c>
      <c r="AB102" s="265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</row>
    <row r="103" spans="1:52" ht="14.25" customHeight="1">
      <c r="A103" s="212" t="s">
        <v>153</v>
      </c>
      <c r="B103" s="398"/>
      <c r="C103" s="394"/>
      <c r="D103" s="268"/>
      <c r="E103" s="268"/>
      <c r="F103" s="268"/>
      <c r="G103" s="268"/>
      <c r="H103" s="268"/>
      <c r="I103" s="268"/>
      <c r="J103" s="240"/>
      <c r="K103" s="268"/>
      <c r="L103" s="268"/>
      <c r="M103" s="268"/>
      <c r="N103" s="268"/>
      <c r="O103" s="268"/>
      <c r="P103" s="268"/>
      <c r="Q103" s="268"/>
      <c r="R103" s="268"/>
      <c r="S103" s="268"/>
      <c r="T103" s="300"/>
      <c r="U103" s="268"/>
      <c r="V103" s="268"/>
      <c r="W103" s="268"/>
      <c r="X103" s="268"/>
      <c r="Y103" s="268"/>
      <c r="Z103" s="268"/>
      <c r="AA103" s="10"/>
      <c r="AB103" s="265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</row>
    <row r="104" spans="1:52" ht="15">
      <c r="A104" s="209">
        <f>A101+1</f>
        <v>75</v>
      </c>
      <c r="B104" s="255" t="s">
        <v>154</v>
      </c>
      <c r="C104" s="268">
        <f>D104+L104+N104+P104+R104+U104+W104+X104+Y104+K104</f>
        <v>6430950.57</v>
      </c>
      <c r="D104" s="400">
        <f>E104+F104+G104+H104+I104</f>
        <v>0</v>
      </c>
      <c r="E104" s="268"/>
      <c r="F104" s="268"/>
      <c r="G104" s="268"/>
      <c r="H104" s="268"/>
      <c r="I104" s="268"/>
      <c r="J104" s="240"/>
      <c r="K104" s="268"/>
      <c r="L104" s="268"/>
      <c r="M104" s="268">
        <v>2028</v>
      </c>
      <c r="N104" s="268">
        <v>6430950.57</v>
      </c>
      <c r="O104" s="268"/>
      <c r="P104" s="268"/>
      <c r="Q104" s="268"/>
      <c r="R104" s="268"/>
      <c r="S104" s="268"/>
      <c r="T104" s="300"/>
      <c r="U104" s="268"/>
      <c r="V104" s="268"/>
      <c r="W104" s="268"/>
      <c r="X104" s="268"/>
      <c r="Y104" s="268"/>
      <c r="Z104" s="268"/>
      <c r="AA104" s="10"/>
      <c r="AB104" s="265" t="s">
        <v>271</v>
      </c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</row>
    <row r="105" spans="1:52" ht="15">
      <c r="A105" s="209">
        <f>A104+1</f>
        <v>76</v>
      </c>
      <c r="B105" s="255" t="s">
        <v>155</v>
      </c>
      <c r="C105" s="268">
        <f>D105+L105+N105+P105+R105+U105+W105+X105+Y105+K105</f>
        <v>5285423</v>
      </c>
      <c r="D105" s="400">
        <f>E105+F105+G105+H105+I105</f>
        <v>0</v>
      </c>
      <c r="E105" s="268"/>
      <c r="F105" s="268"/>
      <c r="G105" s="268"/>
      <c r="H105" s="268"/>
      <c r="I105" s="268"/>
      <c r="J105" s="240"/>
      <c r="K105" s="268"/>
      <c r="L105" s="268"/>
      <c r="M105" s="268">
        <v>1023</v>
      </c>
      <c r="N105" s="268">
        <v>5285423</v>
      </c>
      <c r="O105" s="268"/>
      <c r="P105" s="268"/>
      <c r="Q105" s="268"/>
      <c r="R105" s="268"/>
      <c r="S105" s="268"/>
      <c r="T105" s="300"/>
      <c r="U105" s="268"/>
      <c r="V105" s="268"/>
      <c r="W105" s="268"/>
      <c r="X105" s="268"/>
      <c r="Y105" s="268"/>
      <c r="Z105" s="268"/>
      <c r="AA105" s="10"/>
      <c r="AB105" s="265" t="s">
        <v>271</v>
      </c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</row>
    <row r="106" spans="1:52" ht="15" customHeight="1">
      <c r="A106" s="404" t="s">
        <v>15</v>
      </c>
      <c r="B106" s="180"/>
      <c r="C106" s="268">
        <f>SUM(C104:C105)</f>
        <v>11716373.57</v>
      </c>
      <c r="D106" s="268">
        <f aca="true" t="shared" si="15" ref="D106:Y106">SUM(D104:D105)</f>
        <v>0</v>
      </c>
      <c r="E106" s="268">
        <f t="shared" si="15"/>
        <v>0</v>
      </c>
      <c r="F106" s="268">
        <f t="shared" si="15"/>
        <v>0</v>
      </c>
      <c r="G106" s="268">
        <f t="shared" si="15"/>
        <v>0</v>
      </c>
      <c r="H106" s="268">
        <f t="shared" si="15"/>
        <v>0</v>
      </c>
      <c r="I106" s="268">
        <f t="shared" si="15"/>
        <v>0</v>
      </c>
      <c r="J106" s="240">
        <f t="shared" si="15"/>
        <v>0</v>
      </c>
      <c r="K106" s="268">
        <f t="shared" si="15"/>
        <v>0</v>
      </c>
      <c r="L106" s="268">
        <f t="shared" si="15"/>
        <v>0</v>
      </c>
      <c r="M106" s="268">
        <f t="shared" si="15"/>
        <v>3051</v>
      </c>
      <c r="N106" s="268">
        <f t="shared" si="15"/>
        <v>11716373.57</v>
      </c>
      <c r="O106" s="268">
        <f t="shared" si="15"/>
        <v>0</v>
      </c>
      <c r="P106" s="268">
        <f t="shared" si="15"/>
        <v>0</v>
      </c>
      <c r="Q106" s="268">
        <f t="shared" si="15"/>
        <v>0</v>
      </c>
      <c r="R106" s="268">
        <f t="shared" si="15"/>
        <v>0</v>
      </c>
      <c r="S106" s="268">
        <f t="shared" si="15"/>
        <v>0</v>
      </c>
      <c r="T106" s="268">
        <f t="shared" si="15"/>
        <v>0</v>
      </c>
      <c r="U106" s="268">
        <f t="shared" si="15"/>
        <v>0</v>
      </c>
      <c r="V106" s="268">
        <f t="shared" si="15"/>
        <v>0</v>
      </c>
      <c r="W106" s="268">
        <f t="shared" si="15"/>
        <v>0</v>
      </c>
      <c r="X106" s="268">
        <f t="shared" si="15"/>
        <v>0</v>
      </c>
      <c r="Y106" s="268">
        <f t="shared" si="15"/>
        <v>0</v>
      </c>
      <c r="Z106" s="268">
        <f>(C106-Y106)*0.0214</f>
        <v>250730.394398</v>
      </c>
      <c r="AA106" s="10"/>
      <c r="AB106" s="265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  <c r="AZ106" s="63"/>
    </row>
    <row r="107" spans="1:30" ht="14.25" customHeight="1">
      <c r="A107" s="212" t="s">
        <v>156</v>
      </c>
      <c r="B107" s="398"/>
      <c r="C107" s="394"/>
      <c r="D107" s="397"/>
      <c r="E107" s="397"/>
      <c r="F107" s="397"/>
      <c r="G107" s="397"/>
      <c r="H107" s="397"/>
      <c r="I107" s="397"/>
      <c r="J107" s="352"/>
      <c r="K107" s="397"/>
      <c r="L107" s="397"/>
      <c r="M107" s="397"/>
      <c r="N107" s="397"/>
      <c r="O107" s="397"/>
      <c r="P107" s="397"/>
      <c r="Q107" s="397"/>
      <c r="R107" s="397"/>
      <c r="S107" s="397"/>
      <c r="T107" s="299"/>
      <c r="U107" s="397"/>
      <c r="V107" s="397"/>
      <c r="W107" s="397"/>
      <c r="X107" s="397"/>
      <c r="Y107" s="397"/>
      <c r="Z107" s="174"/>
      <c r="AA107" s="9"/>
      <c r="AB107" s="265"/>
      <c r="AD107" s="412"/>
    </row>
    <row r="108" spans="1:52" ht="15">
      <c r="A108" s="209">
        <f>A105+1</f>
        <v>77</v>
      </c>
      <c r="B108" s="249" t="s">
        <v>157</v>
      </c>
      <c r="C108" s="268">
        <f>D108+L108+N108+P108+R108+U108+W108+X108+Y108+K108</f>
        <v>4363456.28</v>
      </c>
      <c r="D108" s="400">
        <f>E108+F108+G108+H108+I108</f>
        <v>0</v>
      </c>
      <c r="E108" s="268"/>
      <c r="F108" s="268"/>
      <c r="G108" s="268"/>
      <c r="H108" s="268"/>
      <c r="I108" s="268"/>
      <c r="J108" s="240"/>
      <c r="K108" s="268"/>
      <c r="L108" s="268"/>
      <c r="M108" s="268">
        <v>850</v>
      </c>
      <c r="N108" s="268">
        <v>4363456.28</v>
      </c>
      <c r="O108" s="268"/>
      <c r="P108" s="268"/>
      <c r="Q108" s="268"/>
      <c r="R108" s="268"/>
      <c r="S108" s="268"/>
      <c r="T108" s="300"/>
      <c r="U108" s="268"/>
      <c r="V108" s="268"/>
      <c r="W108" s="268"/>
      <c r="X108" s="268"/>
      <c r="Y108" s="268"/>
      <c r="Z108" s="240"/>
      <c r="AA108" s="10"/>
      <c r="AB108" s="265" t="s">
        <v>271</v>
      </c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  <c r="AZ108" s="63"/>
    </row>
    <row r="109" spans="1:30" ht="14.25" customHeight="1">
      <c r="A109" s="404" t="s">
        <v>15</v>
      </c>
      <c r="B109" s="180"/>
      <c r="C109" s="268">
        <f aca="true" t="shared" si="16" ref="C109:P109">SUM(C108:C108)</f>
        <v>4363456.28</v>
      </c>
      <c r="D109" s="268">
        <f t="shared" si="16"/>
        <v>0</v>
      </c>
      <c r="E109" s="268">
        <f t="shared" si="16"/>
        <v>0</v>
      </c>
      <c r="F109" s="268">
        <f t="shared" si="16"/>
        <v>0</v>
      </c>
      <c r="G109" s="268">
        <f t="shared" si="16"/>
        <v>0</v>
      </c>
      <c r="H109" s="268">
        <f t="shared" si="16"/>
        <v>0</v>
      </c>
      <c r="I109" s="268">
        <f t="shared" si="16"/>
        <v>0</v>
      </c>
      <c r="J109" s="240">
        <f t="shared" si="16"/>
        <v>0</v>
      </c>
      <c r="K109" s="268">
        <f t="shared" si="16"/>
        <v>0</v>
      </c>
      <c r="L109" s="268">
        <f t="shared" si="16"/>
        <v>0</v>
      </c>
      <c r="M109" s="268">
        <f t="shared" si="16"/>
        <v>850</v>
      </c>
      <c r="N109" s="268">
        <f t="shared" si="16"/>
        <v>4363456.28</v>
      </c>
      <c r="O109" s="268">
        <f t="shared" si="16"/>
        <v>0</v>
      </c>
      <c r="P109" s="268">
        <f t="shared" si="16"/>
        <v>0</v>
      </c>
      <c r="Q109" s="268"/>
      <c r="R109" s="268">
        <f aca="true" t="shared" si="17" ref="R109:X109">SUM(R108:R108)</f>
        <v>0</v>
      </c>
      <c r="S109" s="268">
        <f t="shared" si="17"/>
        <v>0</v>
      </c>
      <c r="T109" s="300">
        <f t="shared" si="17"/>
        <v>0</v>
      </c>
      <c r="U109" s="268">
        <f t="shared" si="17"/>
        <v>0</v>
      </c>
      <c r="V109" s="268">
        <f t="shared" si="17"/>
        <v>0</v>
      </c>
      <c r="W109" s="268">
        <f t="shared" si="17"/>
        <v>0</v>
      </c>
      <c r="X109" s="268">
        <f t="shared" si="17"/>
        <v>0</v>
      </c>
      <c r="Y109" s="268"/>
      <c r="Z109" s="268">
        <f>(C109-Y109)*0.0214</f>
        <v>93377.964392</v>
      </c>
      <c r="AA109" s="400">
        <f>SUM(AA108:AA108)</f>
        <v>0</v>
      </c>
      <c r="AB109" s="265"/>
      <c r="AC109" s="44"/>
      <c r="AD109" s="412"/>
    </row>
    <row r="110" spans="1:30" ht="14.25" customHeight="1">
      <c r="A110" s="212" t="s">
        <v>158</v>
      </c>
      <c r="B110" s="398"/>
      <c r="C110" s="394"/>
      <c r="D110" s="397"/>
      <c r="E110" s="397"/>
      <c r="F110" s="397"/>
      <c r="G110" s="397"/>
      <c r="H110" s="397"/>
      <c r="I110" s="397"/>
      <c r="J110" s="352"/>
      <c r="K110" s="397"/>
      <c r="L110" s="397"/>
      <c r="M110" s="397"/>
      <c r="N110" s="397"/>
      <c r="O110" s="397"/>
      <c r="P110" s="397"/>
      <c r="Q110" s="397"/>
      <c r="R110" s="397"/>
      <c r="S110" s="397"/>
      <c r="T110" s="299"/>
      <c r="U110" s="397"/>
      <c r="V110" s="397"/>
      <c r="W110" s="397"/>
      <c r="X110" s="397"/>
      <c r="Y110" s="397"/>
      <c r="Z110" s="174"/>
      <c r="AA110" s="9"/>
      <c r="AB110" s="265"/>
      <c r="AD110" s="412"/>
    </row>
    <row r="111" spans="1:52" ht="15">
      <c r="A111" s="209">
        <f>A108+1</f>
        <v>78</v>
      </c>
      <c r="B111" s="255" t="s">
        <v>550</v>
      </c>
      <c r="C111" s="268">
        <f>D111+L111+N111+P111+R111+U111+W111+X111+Y111+K111</f>
        <v>1774010.68</v>
      </c>
      <c r="D111" s="400">
        <f>E111+F111+G111+H111+I111</f>
        <v>0</v>
      </c>
      <c r="E111" s="268"/>
      <c r="F111" s="268"/>
      <c r="G111" s="268"/>
      <c r="H111" s="268"/>
      <c r="I111" s="268"/>
      <c r="J111" s="240"/>
      <c r="K111" s="268"/>
      <c r="L111" s="268"/>
      <c r="M111" s="268"/>
      <c r="N111" s="268">
        <v>1774010.68</v>
      </c>
      <c r="O111" s="268"/>
      <c r="P111" s="268"/>
      <c r="Q111" s="268"/>
      <c r="R111" s="268"/>
      <c r="S111" s="268"/>
      <c r="T111" s="300"/>
      <c r="U111" s="268"/>
      <c r="V111" s="268"/>
      <c r="W111" s="268"/>
      <c r="X111" s="268"/>
      <c r="Y111" s="268"/>
      <c r="Z111" s="240"/>
      <c r="AA111" s="10"/>
      <c r="AB111" s="265" t="s">
        <v>271</v>
      </c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  <c r="AZ111" s="63"/>
    </row>
    <row r="112" spans="1:52" ht="15">
      <c r="A112" s="209">
        <f>A111+1</f>
        <v>79</v>
      </c>
      <c r="B112" s="255" t="s">
        <v>549</v>
      </c>
      <c r="C112" s="268">
        <f>D112+L112+N112+P112+R112+U112+W112+X112+Y112+K112</f>
        <v>2691624</v>
      </c>
      <c r="D112" s="400">
        <f>E112+F112+G112+H112+I112</f>
        <v>0</v>
      </c>
      <c r="E112" s="268"/>
      <c r="F112" s="268"/>
      <c r="G112" s="268"/>
      <c r="H112" s="268"/>
      <c r="I112" s="268"/>
      <c r="J112" s="240"/>
      <c r="K112" s="268"/>
      <c r="L112" s="268"/>
      <c r="M112" s="268"/>
      <c r="N112" s="268">
        <v>2691624</v>
      </c>
      <c r="O112" s="268"/>
      <c r="P112" s="268"/>
      <c r="Q112" s="268"/>
      <c r="R112" s="268"/>
      <c r="S112" s="268"/>
      <c r="T112" s="300"/>
      <c r="U112" s="268"/>
      <c r="V112" s="268"/>
      <c r="W112" s="268"/>
      <c r="X112" s="268"/>
      <c r="Y112" s="400"/>
      <c r="Z112" s="400"/>
      <c r="AA112" s="10"/>
      <c r="AB112" s="265" t="s">
        <v>273</v>
      </c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  <c r="AZ112" s="63"/>
    </row>
    <row r="113" spans="1:52" ht="15">
      <c r="A113" s="209">
        <f>A112+1</f>
        <v>80</v>
      </c>
      <c r="B113" s="255" t="s">
        <v>548</v>
      </c>
      <c r="C113" s="268">
        <f>D113+L113+N113+P113+R113+U113+W113+X113+Y113+K113</f>
        <v>2729142</v>
      </c>
      <c r="D113" s="400">
        <f>E113+F113+G113+H113+I113</f>
        <v>0</v>
      </c>
      <c r="E113" s="268"/>
      <c r="F113" s="268"/>
      <c r="G113" s="268"/>
      <c r="H113" s="268"/>
      <c r="I113" s="268"/>
      <c r="J113" s="240"/>
      <c r="K113" s="268"/>
      <c r="L113" s="268"/>
      <c r="M113" s="268"/>
      <c r="N113" s="268">
        <v>2729142</v>
      </c>
      <c r="O113" s="268"/>
      <c r="P113" s="268"/>
      <c r="Q113" s="268"/>
      <c r="R113" s="268"/>
      <c r="S113" s="268"/>
      <c r="T113" s="300"/>
      <c r="U113" s="268"/>
      <c r="V113" s="268"/>
      <c r="W113" s="268"/>
      <c r="X113" s="268"/>
      <c r="Y113" s="400"/>
      <c r="Z113" s="400"/>
      <c r="AA113" s="10"/>
      <c r="AB113" s="265" t="s">
        <v>273</v>
      </c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</row>
    <row r="114" spans="1:30" ht="14.25" customHeight="1">
      <c r="A114" s="404" t="s">
        <v>15</v>
      </c>
      <c r="B114" s="180"/>
      <c r="C114" s="268">
        <f aca="true" t="shared" si="18" ref="C114:Y114">SUM(C111:C113)</f>
        <v>7194776.68</v>
      </c>
      <c r="D114" s="268">
        <f t="shared" si="18"/>
        <v>0</v>
      </c>
      <c r="E114" s="268">
        <f t="shared" si="18"/>
        <v>0</v>
      </c>
      <c r="F114" s="268">
        <f t="shared" si="18"/>
        <v>0</v>
      </c>
      <c r="G114" s="268">
        <f t="shared" si="18"/>
        <v>0</v>
      </c>
      <c r="H114" s="268">
        <f t="shared" si="18"/>
        <v>0</v>
      </c>
      <c r="I114" s="268">
        <f t="shared" si="18"/>
        <v>0</v>
      </c>
      <c r="J114" s="240">
        <f t="shared" si="18"/>
        <v>0</v>
      </c>
      <c r="K114" s="268">
        <f t="shared" si="18"/>
        <v>0</v>
      </c>
      <c r="L114" s="268">
        <f t="shared" si="18"/>
        <v>0</v>
      </c>
      <c r="M114" s="268">
        <f t="shared" si="18"/>
        <v>0</v>
      </c>
      <c r="N114" s="268">
        <f t="shared" si="18"/>
        <v>7194776.68</v>
      </c>
      <c r="O114" s="268">
        <f t="shared" si="18"/>
        <v>0</v>
      </c>
      <c r="P114" s="268">
        <f t="shared" si="18"/>
        <v>0</v>
      </c>
      <c r="Q114" s="268">
        <f t="shared" si="18"/>
        <v>0</v>
      </c>
      <c r="R114" s="268">
        <f t="shared" si="18"/>
        <v>0</v>
      </c>
      <c r="S114" s="268">
        <f t="shared" si="18"/>
        <v>0</v>
      </c>
      <c r="T114" s="268">
        <f t="shared" si="18"/>
        <v>0</v>
      </c>
      <c r="U114" s="268">
        <f t="shared" si="18"/>
        <v>0</v>
      </c>
      <c r="V114" s="268">
        <f t="shared" si="18"/>
        <v>0</v>
      </c>
      <c r="W114" s="268">
        <f t="shared" si="18"/>
        <v>0</v>
      </c>
      <c r="X114" s="268">
        <f t="shared" si="18"/>
        <v>0</v>
      </c>
      <c r="Y114" s="268">
        <f t="shared" si="18"/>
        <v>0</v>
      </c>
      <c r="Z114" s="268">
        <f>(C114-Y114)*0.0214</f>
        <v>153968.22095199997</v>
      </c>
      <c r="AA114" s="400">
        <f>SUM(AA111)</f>
        <v>0</v>
      </c>
      <c r="AB114" s="265"/>
      <c r="AC114" s="44"/>
      <c r="AD114" s="412"/>
    </row>
    <row r="115" spans="1:30" ht="14.25" customHeight="1">
      <c r="A115" s="212" t="s">
        <v>160</v>
      </c>
      <c r="B115" s="398"/>
      <c r="C115" s="394"/>
      <c r="D115" s="268"/>
      <c r="E115" s="268"/>
      <c r="F115" s="268"/>
      <c r="G115" s="268"/>
      <c r="H115" s="268"/>
      <c r="I115" s="268"/>
      <c r="J115" s="240"/>
      <c r="K115" s="268"/>
      <c r="L115" s="268"/>
      <c r="M115" s="268"/>
      <c r="N115" s="268"/>
      <c r="O115" s="268"/>
      <c r="P115" s="268"/>
      <c r="Q115" s="268"/>
      <c r="R115" s="268"/>
      <c r="S115" s="268"/>
      <c r="T115" s="300"/>
      <c r="U115" s="268"/>
      <c r="V115" s="268"/>
      <c r="W115" s="268"/>
      <c r="X115" s="268"/>
      <c r="Y115" s="268"/>
      <c r="Z115" s="268"/>
      <c r="AA115" s="9"/>
      <c r="AB115" s="265"/>
      <c r="AC115" s="44"/>
      <c r="AD115" s="412"/>
    </row>
    <row r="116" spans="1:52" ht="15">
      <c r="A116" s="209">
        <f>A113+1</f>
        <v>81</v>
      </c>
      <c r="B116" s="255" t="s">
        <v>161</v>
      </c>
      <c r="C116" s="268">
        <f>D116+L116+N116+P116+R116+U116+W116+X116+Y116+K116</f>
        <v>2920138</v>
      </c>
      <c r="D116" s="400">
        <f>E116+F116+G116+H116+I116</f>
        <v>0</v>
      </c>
      <c r="E116" s="268"/>
      <c r="F116" s="268"/>
      <c r="G116" s="268"/>
      <c r="H116" s="268"/>
      <c r="I116" s="268"/>
      <c r="J116" s="240"/>
      <c r="K116" s="268"/>
      <c r="L116" s="268"/>
      <c r="M116" s="268"/>
      <c r="N116" s="268">
        <v>2920138</v>
      </c>
      <c r="O116" s="268"/>
      <c r="P116" s="268"/>
      <c r="Q116" s="268"/>
      <c r="R116" s="268"/>
      <c r="S116" s="268"/>
      <c r="T116" s="300"/>
      <c r="U116" s="268"/>
      <c r="V116" s="268"/>
      <c r="W116" s="268"/>
      <c r="X116" s="268"/>
      <c r="Y116" s="268"/>
      <c r="Z116" s="240"/>
      <c r="AA116" s="10"/>
      <c r="AB116" s="265" t="s">
        <v>271</v>
      </c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  <c r="AZ116" s="63"/>
    </row>
    <row r="117" spans="1:52" ht="15">
      <c r="A117" s="209">
        <f>A116+1</f>
        <v>82</v>
      </c>
      <c r="B117" s="255" t="s">
        <v>162</v>
      </c>
      <c r="C117" s="268">
        <f>D117+L117+N117+P117+R117+U117+W117+X117+Y117+K117</f>
        <v>4148087</v>
      </c>
      <c r="D117" s="400">
        <f>E117+F117+G117+H117+I117</f>
        <v>0</v>
      </c>
      <c r="E117" s="268"/>
      <c r="F117" s="268"/>
      <c r="G117" s="268"/>
      <c r="H117" s="268"/>
      <c r="I117" s="268"/>
      <c r="J117" s="240"/>
      <c r="K117" s="268"/>
      <c r="L117" s="268"/>
      <c r="M117" s="268"/>
      <c r="N117" s="268">
        <v>4148087</v>
      </c>
      <c r="O117" s="268"/>
      <c r="P117" s="268"/>
      <c r="Q117" s="268"/>
      <c r="R117" s="268"/>
      <c r="S117" s="268"/>
      <c r="T117" s="300"/>
      <c r="U117" s="268"/>
      <c r="V117" s="268"/>
      <c r="W117" s="268"/>
      <c r="X117" s="268"/>
      <c r="Y117" s="400"/>
      <c r="Z117" s="400"/>
      <c r="AA117" s="10"/>
      <c r="AB117" s="265" t="s">
        <v>271</v>
      </c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</row>
    <row r="118" spans="1:30" ht="14.25" customHeight="1">
      <c r="A118" s="404" t="s">
        <v>15</v>
      </c>
      <c r="B118" s="180"/>
      <c r="C118" s="268">
        <f>SUM(C116:C117)</f>
        <v>7068225</v>
      </c>
      <c r="D118" s="268">
        <f aca="true" t="shared" si="19" ref="D118:X118">SUM(D116:D117)</f>
        <v>0</v>
      </c>
      <c r="E118" s="268">
        <f t="shared" si="19"/>
        <v>0</v>
      </c>
      <c r="F118" s="268">
        <f t="shared" si="19"/>
        <v>0</v>
      </c>
      <c r="G118" s="268">
        <f t="shared" si="19"/>
        <v>0</v>
      </c>
      <c r="H118" s="268">
        <f t="shared" si="19"/>
        <v>0</v>
      </c>
      <c r="I118" s="268">
        <f t="shared" si="19"/>
        <v>0</v>
      </c>
      <c r="J118" s="240">
        <f t="shared" si="19"/>
        <v>0</v>
      </c>
      <c r="K118" s="268">
        <f t="shared" si="19"/>
        <v>0</v>
      </c>
      <c r="L118" s="268">
        <f t="shared" si="19"/>
        <v>0</v>
      </c>
      <c r="M118" s="268">
        <f t="shared" si="19"/>
        <v>0</v>
      </c>
      <c r="N118" s="268">
        <f t="shared" si="19"/>
        <v>7068225</v>
      </c>
      <c r="O118" s="268">
        <f t="shared" si="19"/>
        <v>0</v>
      </c>
      <c r="P118" s="268">
        <f t="shared" si="19"/>
        <v>0</v>
      </c>
      <c r="Q118" s="268">
        <f t="shared" si="19"/>
        <v>0</v>
      </c>
      <c r="R118" s="268">
        <f t="shared" si="19"/>
        <v>0</v>
      </c>
      <c r="S118" s="268">
        <f t="shared" si="19"/>
        <v>0</v>
      </c>
      <c r="T118" s="300">
        <f t="shared" si="19"/>
        <v>0</v>
      </c>
      <c r="U118" s="268">
        <f t="shared" si="19"/>
        <v>0</v>
      </c>
      <c r="V118" s="268">
        <f t="shared" si="19"/>
        <v>0</v>
      </c>
      <c r="W118" s="268">
        <f t="shared" si="19"/>
        <v>0</v>
      </c>
      <c r="X118" s="268">
        <f t="shared" si="19"/>
        <v>0</v>
      </c>
      <c r="Y118" s="268"/>
      <c r="Z118" s="268">
        <f>(C118-Y118)*0.0214</f>
        <v>151260.01499999998</v>
      </c>
      <c r="AA118" s="400">
        <f>SUM(AA116:AA117)</f>
        <v>0</v>
      </c>
      <c r="AB118" s="265"/>
      <c r="AC118" s="44"/>
      <c r="AD118" s="412"/>
    </row>
    <row r="119" spans="1:28" ht="12.75" customHeight="1">
      <c r="A119" s="212" t="s">
        <v>126</v>
      </c>
      <c r="B119" s="398"/>
      <c r="C119" s="394"/>
      <c r="D119" s="397"/>
      <c r="E119" s="397"/>
      <c r="F119" s="397"/>
      <c r="G119" s="397"/>
      <c r="H119" s="397"/>
      <c r="I119" s="397"/>
      <c r="J119" s="352"/>
      <c r="K119" s="397"/>
      <c r="L119" s="397"/>
      <c r="M119" s="397"/>
      <c r="N119" s="397"/>
      <c r="O119" s="397"/>
      <c r="P119" s="397"/>
      <c r="Q119" s="397"/>
      <c r="R119" s="397"/>
      <c r="S119" s="397"/>
      <c r="T119" s="299"/>
      <c r="U119" s="397"/>
      <c r="V119" s="397"/>
      <c r="W119" s="397"/>
      <c r="X119" s="397"/>
      <c r="Y119" s="268"/>
      <c r="Z119" s="393" t="s">
        <v>528</v>
      </c>
      <c r="AA119" s="9"/>
      <c r="AB119" s="265"/>
    </row>
    <row r="120" spans="1:28" ht="12.75" customHeight="1">
      <c r="A120" s="209">
        <f>A117+1</f>
        <v>83</v>
      </c>
      <c r="B120" s="204" t="s">
        <v>553</v>
      </c>
      <c r="C120" s="268">
        <f>D120+L120+N120+P120+R120+U120+W120+X120+Y120+K120</f>
        <v>180610.76</v>
      </c>
      <c r="D120" s="400">
        <f>E120+F120+G120+H120+I120</f>
        <v>0</v>
      </c>
      <c r="E120" s="397"/>
      <c r="F120" s="397"/>
      <c r="G120" s="397"/>
      <c r="H120" s="397"/>
      <c r="I120" s="397"/>
      <c r="J120" s="352"/>
      <c r="K120" s="397"/>
      <c r="L120" s="397"/>
      <c r="M120" s="397"/>
      <c r="N120" s="397"/>
      <c r="O120" s="397"/>
      <c r="P120" s="397"/>
      <c r="Q120" s="397"/>
      <c r="R120" s="397"/>
      <c r="S120" s="397"/>
      <c r="T120" s="299"/>
      <c r="U120" s="397"/>
      <c r="V120" s="397"/>
      <c r="W120" s="397"/>
      <c r="X120" s="397"/>
      <c r="Y120" s="268">
        <f>180610.76</f>
        <v>180610.76</v>
      </c>
      <c r="Z120" s="393" t="s">
        <v>555</v>
      </c>
      <c r="AA120" s="9"/>
      <c r="AB120" s="265"/>
    </row>
    <row r="121" spans="1:28" ht="12.75" customHeight="1">
      <c r="A121" s="209">
        <f>A120+1</f>
        <v>84</v>
      </c>
      <c r="B121" s="204" t="s">
        <v>554</v>
      </c>
      <c r="C121" s="268">
        <f>D121+L121+N121+P121+R121+U121+W121+X121+Y121+K121</f>
        <v>527316.06</v>
      </c>
      <c r="D121" s="400">
        <f>E121+F121+G121+H121+I121</f>
        <v>0</v>
      </c>
      <c r="E121" s="397"/>
      <c r="F121" s="397"/>
      <c r="G121" s="397"/>
      <c r="H121" s="397"/>
      <c r="I121" s="397"/>
      <c r="J121" s="352"/>
      <c r="K121" s="397"/>
      <c r="L121" s="397"/>
      <c r="M121" s="397"/>
      <c r="N121" s="397"/>
      <c r="O121" s="397"/>
      <c r="P121" s="397"/>
      <c r="Q121" s="397"/>
      <c r="R121" s="397"/>
      <c r="S121" s="397"/>
      <c r="T121" s="299"/>
      <c r="U121" s="397"/>
      <c r="V121" s="397"/>
      <c r="W121" s="397"/>
      <c r="X121" s="397"/>
      <c r="Y121" s="268">
        <v>527316.06</v>
      </c>
      <c r="Z121" s="174"/>
      <c r="AA121" s="9"/>
      <c r="AB121" s="265"/>
    </row>
    <row r="122" spans="1:30" ht="12.75" customHeight="1">
      <c r="A122" s="209">
        <f>A121+1</f>
        <v>85</v>
      </c>
      <c r="B122" s="204" t="s">
        <v>551</v>
      </c>
      <c r="C122" s="268">
        <f>D122+L122+N122+P122+R122+U122+W122+X122+Y122+K122</f>
        <v>1021534.6199999999</v>
      </c>
      <c r="D122" s="400">
        <f>E122+F122+G122+H122+I122</f>
        <v>575546.94</v>
      </c>
      <c r="E122" s="268">
        <v>575546.94</v>
      </c>
      <c r="F122" s="268"/>
      <c r="G122" s="268"/>
      <c r="H122" s="268"/>
      <c r="I122" s="268"/>
      <c r="J122" s="240"/>
      <c r="K122" s="268"/>
      <c r="L122" s="268"/>
      <c r="M122" s="268"/>
      <c r="N122" s="268"/>
      <c r="O122" s="268"/>
      <c r="P122" s="268"/>
      <c r="Q122" s="268"/>
      <c r="R122" s="268"/>
      <c r="S122" s="268"/>
      <c r="T122" s="300"/>
      <c r="U122" s="268"/>
      <c r="V122" s="268"/>
      <c r="W122" s="268"/>
      <c r="X122" s="268"/>
      <c r="Y122" s="268">
        <v>445987.68</v>
      </c>
      <c r="Z122" s="393" t="s">
        <v>556</v>
      </c>
      <c r="AA122" s="9"/>
      <c r="AB122" s="265"/>
      <c r="AD122" s="44"/>
    </row>
    <row r="123" spans="1:52" ht="16.5" customHeight="1">
      <c r="A123" s="209">
        <f>A122+1</f>
        <v>86</v>
      </c>
      <c r="B123" s="255" t="s">
        <v>552</v>
      </c>
      <c r="C123" s="268">
        <f>D123+L123+N123+P123+R123+U123+W123+X123+Y123+K123</f>
        <v>3851677.313</v>
      </c>
      <c r="D123" s="400">
        <f>E123+F123+G123+H123+I123</f>
        <v>3851677.313</v>
      </c>
      <c r="E123" s="268">
        <v>3851677.313</v>
      </c>
      <c r="F123" s="268"/>
      <c r="G123" s="268"/>
      <c r="H123" s="268"/>
      <c r="I123" s="268"/>
      <c r="J123" s="240"/>
      <c r="K123" s="268"/>
      <c r="L123" s="268"/>
      <c r="M123" s="268"/>
      <c r="N123" s="268"/>
      <c r="O123" s="268"/>
      <c r="P123" s="268"/>
      <c r="Q123" s="268"/>
      <c r="R123" s="268"/>
      <c r="S123" s="268"/>
      <c r="T123" s="300"/>
      <c r="U123" s="268"/>
      <c r="V123" s="268"/>
      <c r="W123" s="268"/>
      <c r="X123" s="268"/>
      <c r="Y123" s="400"/>
      <c r="Z123" s="400"/>
      <c r="AA123" s="10" t="s">
        <v>332</v>
      </c>
      <c r="AB123" s="265" t="s">
        <v>279</v>
      </c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</row>
    <row r="124" spans="1:52" ht="12.75" customHeight="1">
      <c r="A124" s="404" t="s">
        <v>15</v>
      </c>
      <c r="B124" s="180"/>
      <c r="C124" s="268">
        <f>SUM(C120:C123)</f>
        <v>5581138.7530000005</v>
      </c>
      <c r="D124" s="268">
        <f aca="true" t="shared" si="20" ref="D124:AZ124">SUM(D120:D123)</f>
        <v>4427224.2530000005</v>
      </c>
      <c r="E124" s="268">
        <f t="shared" si="20"/>
        <v>4427224.2530000005</v>
      </c>
      <c r="F124" s="268">
        <f t="shared" si="20"/>
        <v>0</v>
      </c>
      <c r="G124" s="268">
        <f t="shared" si="20"/>
        <v>0</v>
      </c>
      <c r="H124" s="268">
        <f t="shared" si="20"/>
        <v>0</v>
      </c>
      <c r="I124" s="268">
        <f t="shared" si="20"/>
        <v>0</v>
      </c>
      <c r="J124" s="240">
        <f t="shared" si="20"/>
        <v>0</v>
      </c>
      <c r="K124" s="268">
        <f t="shared" si="20"/>
        <v>0</v>
      </c>
      <c r="L124" s="268">
        <f t="shared" si="20"/>
        <v>0</v>
      </c>
      <c r="M124" s="268">
        <f t="shared" si="20"/>
        <v>0</v>
      </c>
      <c r="N124" s="268">
        <f t="shared" si="20"/>
        <v>0</v>
      </c>
      <c r="O124" s="268">
        <f t="shared" si="20"/>
        <v>0</v>
      </c>
      <c r="P124" s="268">
        <f t="shared" si="20"/>
        <v>0</v>
      </c>
      <c r="Q124" s="268">
        <f t="shared" si="20"/>
        <v>0</v>
      </c>
      <c r="R124" s="268">
        <f t="shared" si="20"/>
        <v>0</v>
      </c>
      <c r="S124" s="268">
        <f t="shared" si="20"/>
        <v>0</v>
      </c>
      <c r="T124" s="268">
        <f t="shared" si="20"/>
        <v>0</v>
      </c>
      <c r="U124" s="268">
        <f t="shared" si="20"/>
        <v>0</v>
      </c>
      <c r="V124" s="268">
        <f t="shared" si="20"/>
        <v>0</v>
      </c>
      <c r="W124" s="268">
        <f t="shared" si="20"/>
        <v>0</v>
      </c>
      <c r="X124" s="268">
        <f t="shared" si="20"/>
        <v>0</v>
      </c>
      <c r="Y124" s="268">
        <f>SUM(Y120:Y123)</f>
        <v>1153914.5</v>
      </c>
      <c r="Z124" s="268">
        <f t="shared" si="20"/>
        <v>0</v>
      </c>
      <c r="AA124" s="268">
        <f t="shared" si="20"/>
        <v>0</v>
      </c>
      <c r="AB124" s="268">
        <f t="shared" si="20"/>
        <v>0</v>
      </c>
      <c r="AC124" s="268">
        <f t="shared" si="20"/>
        <v>0</v>
      </c>
      <c r="AD124" s="268">
        <f t="shared" si="20"/>
        <v>0</v>
      </c>
      <c r="AE124" s="268">
        <f t="shared" si="20"/>
        <v>0</v>
      </c>
      <c r="AF124" s="268">
        <f t="shared" si="20"/>
        <v>0</v>
      </c>
      <c r="AG124" s="268">
        <f t="shared" si="20"/>
        <v>0</v>
      </c>
      <c r="AH124" s="268">
        <f t="shared" si="20"/>
        <v>0</v>
      </c>
      <c r="AI124" s="268">
        <f t="shared" si="20"/>
        <v>0</v>
      </c>
      <c r="AJ124" s="268">
        <f t="shared" si="20"/>
        <v>0</v>
      </c>
      <c r="AK124" s="268">
        <f t="shared" si="20"/>
        <v>0</v>
      </c>
      <c r="AL124" s="268">
        <f t="shared" si="20"/>
        <v>0</v>
      </c>
      <c r="AM124" s="268">
        <f t="shared" si="20"/>
        <v>0</v>
      </c>
      <c r="AN124" s="268">
        <f t="shared" si="20"/>
        <v>0</v>
      </c>
      <c r="AO124" s="268">
        <f t="shared" si="20"/>
        <v>0</v>
      </c>
      <c r="AP124" s="268">
        <f t="shared" si="20"/>
        <v>0</v>
      </c>
      <c r="AQ124" s="268">
        <f t="shared" si="20"/>
        <v>0</v>
      </c>
      <c r="AR124" s="268">
        <f t="shared" si="20"/>
        <v>0</v>
      </c>
      <c r="AS124" s="268">
        <f t="shared" si="20"/>
        <v>0</v>
      </c>
      <c r="AT124" s="268">
        <f t="shared" si="20"/>
        <v>0</v>
      </c>
      <c r="AU124" s="268">
        <f t="shared" si="20"/>
        <v>0</v>
      </c>
      <c r="AV124" s="268">
        <f t="shared" si="20"/>
        <v>0</v>
      </c>
      <c r="AW124" s="268">
        <f t="shared" si="20"/>
        <v>0</v>
      </c>
      <c r="AX124" s="268">
        <f t="shared" si="20"/>
        <v>0</v>
      </c>
      <c r="AY124" s="268">
        <f t="shared" si="20"/>
        <v>0</v>
      </c>
      <c r="AZ124" s="268">
        <f t="shared" si="20"/>
        <v>0</v>
      </c>
    </row>
    <row r="125" spans="1:30" ht="14.25" customHeight="1">
      <c r="A125" s="401" t="s">
        <v>163</v>
      </c>
      <c r="B125" s="177"/>
      <c r="C125" s="394"/>
      <c r="D125" s="397"/>
      <c r="E125" s="397"/>
      <c r="F125" s="397"/>
      <c r="G125" s="397"/>
      <c r="H125" s="397"/>
      <c r="I125" s="397"/>
      <c r="J125" s="352"/>
      <c r="K125" s="397"/>
      <c r="L125" s="397"/>
      <c r="M125" s="397"/>
      <c r="N125" s="397"/>
      <c r="O125" s="397"/>
      <c r="P125" s="397"/>
      <c r="Q125" s="397"/>
      <c r="R125" s="397"/>
      <c r="S125" s="397"/>
      <c r="T125" s="299"/>
      <c r="U125" s="397"/>
      <c r="V125" s="397"/>
      <c r="W125" s="397"/>
      <c r="X125" s="397"/>
      <c r="Y125" s="397"/>
      <c r="Z125" s="397"/>
      <c r="AA125" s="9"/>
      <c r="AB125" s="265"/>
      <c r="AD125" s="412"/>
    </row>
    <row r="126" spans="1:52" ht="15">
      <c r="A126" s="209">
        <f>A123+1</f>
        <v>87</v>
      </c>
      <c r="B126" s="255" t="s">
        <v>164</v>
      </c>
      <c r="C126" s="268">
        <f>D126+L126+N126+P126+R126+U126+W126+X126+Y126+K126</f>
        <v>3281454.63</v>
      </c>
      <c r="D126" s="400">
        <f>E126+F126+G126+H126+I126</f>
        <v>0</v>
      </c>
      <c r="E126" s="268"/>
      <c r="F126" s="268"/>
      <c r="G126" s="268"/>
      <c r="H126" s="268"/>
      <c r="I126" s="268"/>
      <c r="J126" s="240"/>
      <c r="K126" s="268"/>
      <c r="L126" s="268"/>
      <c r="M126" s="268">
        <v>720</v>
      </c>
      <c r="N126" s="268">
        <v>3281454.63</v>
      </c>
      <c r="O126" s="268"/>
      <c r="P126" s="268"/>
      <c r="Q126" s="268"/>
      <c r="R126" s="268"/>
      <c r="S126" s="268"/>
      <c r="T126" s="300"/>
      <c r="U126" s="268"/>
      <c r="V126" s="268"/>
      <c r="W126" s="268"/>
      <c r="X126" s="268"/>
      <c r="Y126" s="400"/>
      <c r="Z126" s="400"/>
      <c r="AA126" s="10"/>
      <c r="AB126" s="265" t="s">
        <v>271</v>
      </c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  <c r="AZ126" s="63"/>
    </row>
    <row r="127" spans="1:30" ht="14.25" customHeight="1">
      <c r="A127" s="404" t="s">
        <v>15</v>
      </c>
      <c r="B127" s="180"/>
      <c r="C127" s="268">
        <f aca="true" t="shared" si="21" ref="C127:X127">SUM(C126)</f>
        <v>3281454.63</v>
      </c>
      <c r="D127" s="268">
        <f t="shared" si="21"/>
        <v>0</v>
      </c>
      <c r="E127" s="268">
        <f t="shared" si="21"/>
        <v>0</v>
      </c>
      <c r="F127" s="268">
        <f t="shared" si="21"/>
        <v>0</v>
      </c>
      <c r="G127" s="268">
        <f t="shared" si="21"/>
        <v>0</v>
      </c>
      <c r="H127" s="268">
        <f t="shared" si="21"/>
        <v>0</v>
      </c>
      <c r="I127" s="268">
        <f t="shared" si="21"/>
        <v>0</v>
      </c>
      <c r="J127" s="240">
        <f t="shared" si="21"/>
        <v>0</v>
      </c>
      <c r="K127" s="268">
        <f t="shared" si="21"/>
        <v>0</v>
      </c>
      <c r="L127" s="268">
        <f t="shared" si="21"/>
        <v>0</v>
      </c>
      <c r="M127" s="268">
        <f t="shared" si="21"/>
        <v>720</v>
      </c>
      <c r="N127" s="268">
        <f t="shared" si="21"/>
        <v>3281454.63</v>
      </c>
      <c r="O127" s="268">
        <f t="shared" si="21"/>
        <v>0</v>
      </c>
      <c r="P127" s="268">
        <f t="shared" si="21"/>
        <v>0</v>
      </c>
      <c r="Q127" s="268">
        <f t="shared" si="21"/>
        <v>0</v>
      </c>
      <c r="R127" s="268">
        <f t="shared" si="21"/>
        <v>0</v>
      </c>
      <c r="S127" s="268">
        <f t="shared" si="21"/>
        <v>0</v>
      </c>
      <c r="T127" s="300">
        <f t="shared" si="21"/>
        <v>0</v>
      </c>
      <c r="U127" s="268">
        <f t="shared" si="21"/>
        <v>0</v>
      </c>
      <c r="V127" s="268">
        <f t="shared" si="21"/>
        <v>0</v>
      </c>
      <c r="W127" s="268">
        <f t="shared" si="21"/>
        <v>0</v>
      </c>
      <c r="X127" s="268">
        <f t="shared" si="21"/>
        <v>0</v>
      </c>
      <c r="Y127" s="268"/>
      <c r="Z127" s="268">
        <f>(C127-Y127)*0.0214</f>
        <v>70223.129082</v>
      </c>
      <c r="AA127" s="400">
        <f>SUM(AA126)</f>
        <v>0</v>
      </c>
      <c r="AB127" s="265"/>
      <c r="AC127" s="44"/>
      <c r="AD127" s="412"/>
    </row>
    <row r="128" spans="1:29" ht="14.25" customHeight="1">
      <c r="A128" s="401" t="s">
        <v>65</v>
      </c>
      <c r="B128" s="178"/>
      <c r="C128" s="397">
        <f>C127+C124+C118+C114+C109+C106+C102+C99+C96+C90</f>
        <v>71753619.29300001</v>
      </c>
      <c r="D128" s="397">
        <f aca="true" t="shared" si="22" ref="D128:Y128">D127+D124+D118+D114+D109+D106+D102+D99+D96+D90</f>
        <v>4427224.2530000005</v>
      </c>
      <c r="E128" s="397">
        <f t="shared" si="22"/>
        <v>4427224.2530000005</v>
      </c>
      <c r="F128" s="397">
        <f t="shared" si="22"/>
        <v>0</v>
      </c>
      <c r="G128" s="397">
        <f t="shared" si="22"/>
        <v>0</v>
      </c>
      <c r="H128" s="397">
        <f t="shared" si="22"/>
        <v>0</v>
      </c>
      <c r="I128" s="397">
        <f t="shared" si="22"/>
        <v>0</v>
      </c>
      <c r="J128" s="397">
        <f t="shared" si="22"/>
        <v>0</v>
      </c>
      <c r="K128" s="397">
        <f t="shared" si="22"/>
        <v>0</v>
      </c>
      <c r="L128" s="397">
        <f t="shared" si="22"/>
        <v>0</v>
      </c>
      <c r="M128" s="397">
        <f t="shared" si="22"/>
        <v>10956</v>
      </c>
      <c r="N128" s="397">
        <f t="shared" si="22"/>
        <v>66172480.54</v>
      </c>
      <c r="O128" s="397">
        <f t="shared" si="22"/>
        <v>0</v>
      </c>
      <c r="P128" s="397">
        <f t="shared" si="22"/>
        <v>0</v>
      </c>
      <c r="Q128" s="397">
        <f t="shared" si="22"/>
        <v>0</v>
      </c>
      <c r="R128" s="397">
        <f t="shared" si="22"/>
        <v>0</v>
      </c>
      <c r="S128" s="397">
        <f t="shared" si="22"/>
        <v>0</v>
      </c>
      <c r="T128" s="397">
        <f t="shared" si="22"/>
        <v>0</v>
      </c>
      <c r="U128" s="397">
        <f t="shared" si="22"/>
        <v>0</v>
      </c>
      <c r="V128" s="397">
        <f t="shared" si="22"/>
        <v>0</v>
      </c>
      <c r="W128" s="397">
        <f t="shared" si="22"/>
        <v>0</v>
      </c>
      <c r="X128" s="397">
        <f t="shared" si="22"/>
        <v>0</v>
      </c>
      <c r="Y128" s="397">
        <f t="shared" si="22"/>
        <v>1153914.5</v>
      </c>
      <c r="Z128" s="268">
        <f>(C128-Y128)*0.0214</f>
        <v>1510833.6825702002</v>
      </c>
      <c r="AA128" s="182" t="e">
        <f>AA127+AA124+#REF!+AA118+#REF!+#REF!+AA114+AA109+AA106+AA102+AA99+#REF!+AA96+#REF!+AA90</f>
        <v>#REF!</v>
      </c>
      <c r="AB128" s="265"/>
      <c r="AC128" s="44"/>
    </row>
    <row r="129" spans="1:28" ht="12.75" customHeight="1">
      <c r="A129" s="457" t="s">
        <v>14</v>
      </c>
      <c r="B129" s="458"/>
      <c r="C129" s="458"/>
      <c r="D129" s="458"/>
      <c r="E129" s="458"/>
      <c r="F129" s="458"/>
      <c r="G129" s="458"/>
      <c r="H129" s="458"/>
      <c r="I129" s="458"/>
      <c r="J129" s="458"/>
      <c r="K129" s="458"/>
      <c r="L129" s="458"/>
      <c r="M129" s="458"/>
      <c r="N129" s="458"/>
      <c r="O129" s="458"/>
      <c r="P129" s="458"/>
      <c r="Q129" s="458"/>
      <c r="R129" s="458"/>
      <c r="S129" s="458"/>
      <c r="T129" s="458"/>
      <c r="U129" s="458"/>
      <c r="V129" s="458"/>
      <c r="W129" s="458"/>
      <c r="X129" s="458"/>
      <c r="Y129" s="459"/>
      <c r="Z129" s="397"/>
      <c r="AA129" s="397"/>
      <c r="AB129" s="397"/>
    </row>
    <row r="130" spans="1:32" ht="15" customHeight="1">
      <c r="A130" s="401" t="s">
        <v>166</v>
      </c>
      <c r="B130" s="178"/>
      <c r="C130" s="268"/>
      <c r="D130" s="268"/>
      <c r="E130" s="268"/>
      <c r="F130" s="268"/>
      <c r="G130" s="268"/>
      <c r="H130" s="268"/>
      <c r="I130" s="268"/>
      <c r="J130" s="240"/>
      <c r="K130" s="268"/>
      <c r="L130" s="268"/>
      <c r="M130" s="268"/>
      <c r="N130" s="268"/>
      <c r="O130" s="268"/>
      <c r="P130" s="268"/>
      <c r="Q130" s="268"/>
      <c r="R130" s="268"/>
      <c r="S130" s="268"/>
      <c r="T130" s="300"/>
      <c r="U130" s="268"/>
      <c r="V130" s="268"/>
      <c r="W130" s="268"/>
      <c r="X130" s="268"/>
      <c r="Y130" s="268"/>
      <c r="Z130" s="268"/>
      <c r="AA130" s="9"/>
      <c r="AB130" s="265"/>
      <c r="AC130" s="44"/>
      <c r="AF130" s="45"/>
    </row>
    <row r="131" spans="1:30" ht="17.25" customHeight="1">
      <c r="A131" s="209">
        <f>A126+1</f>
        <v>88</v>
      </c>
      <c r="B131" s="255" t="s">
        <v>165</v>
      </c>
      <c r="C131" s="268">
        <f>D131+L131+N131+P131+R131+U131+W131+X131+Y131+K131</f>
        <v>11281533.02</v>
      </c>
      <c r="D131" s="400">
        <f>E131+F131+G131+H131+I131</f>
        <v>0</v>
      </c>
      <c r="E131" s="268"/>
      <c r="F131" s="268"/>
      <c r="G131" s="268"/>
      <c r="H131" s="268"/>
      <c r="I131" s="268"/>
      <c r="J131" s="241">
        <v>5</v>
      </c>
      <c r="K131" s="268">
        <v>11071574.32</v>
      </c>
      <c r="L131" s="268">
        <v>209958.7</v>
      </c>
      <c r="M131" s="268"/>
      <c r="N131" s="268"/>
      <c r="O131" s="400"/>
      <c r="P131" s="268"/>
      <c r="Q131" s="268"/>
      <c r="R131" s="268"/>
      <c r="S131" s="268"/>
      <c r="T131" s="300"/>
      <c r="U131" s="268"/>
      <c r="V131" s="268"/>
      <c r="W131" s="268"/>
      <c r="X131" s="400"/>
      <c r="Y131" s="268"/>
      <c r="Z131" s="268"/>
      <c r="AA131" s="9"/>
      <c r="AB131" s="265" t="s">
        <v>272</v>
      </c>
      <c r="AD131" s="412"/>
    </row>
    <row r="132" spans="1:52" ht="13.5" customHeight="1">
      <c r="A132" s="404" t="s">
        <v>15</v>
      </c>
      <c r="B132" s="180"/>
      <c r="C132" s="397">
        <f aca="true" t="shared" si="23" ref="C132:Y132">SUM(C131:C131)</f>
        <v>11281533.02</v>
      </c>
      <c r="D132" s="397">
        <f t="shared" si="23"/>
        <v>0</v>
      </c>
      <c r="E132" s="397">
        <f t="shared" si="23"/>
        <v>0</v>
      </c>
      <c r="F132" s="397">
        <f t="shared" si="23"/>
        <v>0</v>
      </c>
      <c r="G132" s="397">
        <f t="shared" si="23"/>
        <v>0</v>
      </c>
      <c r="H132" s="397">
        <f t="shared" si="23"/>
        <v>0</v>
      </c>
      <c r="I132" s="397">
        <f t="shared" si="23"/>
        <v>0</v>
      </c>
      <c r="J132" s="352">
        <f t="shared" si="23"/>
        <v>5</v>
      </c>
      <c r="K132" s="397">
        <f t="shared" si="23"/>
        <v>11071574.32</v>
      </c>
      <c r="L132" s="397">
        <f t="shared" si="23"/>
        <v>209958.7</v>
      </c>
      <c r="M132" s="397">
        <f t="shared" si="23"/>
        <v>0</v>
      </c>
      <c r="N132" s="397">
        <f t="shared" si="23"/>
        <v>0</v>
      </c>
      <c r="O132" s="397">
        <f t="shared" si="23"/>
        <v>0</v>
      </c>
      <c r="P132" s="397">
        <f t="shared" si="23"/>
        <v>0</v>
      </c>
      <c r="Q132" s="397">
        <f t="shared" si="23"/>
        <v>0</v>
      </c>
      <c r="R132" s="397">
        <f t="shared" si="23"/>
        <v>0</v>
      </c>
      <c r="S132" s="397">
        <f t="shared" si="23"/>
        <v>0</v>
      </c>
      <c r="T132" s="397">
        <f t="shared" si="23"/>
        <v>0</v>
      </c>
      <c r="U132" s="397">
        <f t="shared" si="23"/>
        <v>0</v>
      </c>
      <c r="V132" s="397">
        <f t="shared" si="23"/>
        <v>0</v>
      </c>
      <c r="W132" s="397">
        <f t="shared" si="23"/>
        <v>0</v>
      </c>
      <c r="X132" s="397">
        <f t="shared" si="23"/>
        <v>0</v>
      </c>
      <c r="Y132" s="397">
        <f t="shared" si="23"/>
        <v>0</v>
      </c>
      <c r="Z132" s="268">
        <f>(C132-Y132)*0.0214</f>
        <v>241424.806628</v>
      </c>
      <c r="AA132" s="182">
        <f>SUM(AA131:AA131)</f>
        <v>0</v>
      </c>
      <c r="AB132" s="265"/>
      <c r="AC132" s="45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</row>
    <row r="133" spans="1:28" ht="12.75" customHeight="1">
      <c r="A133" s="401" t="s">
        <v>16</v>
      </c>
      <c r="B133" s="177"/>
      <c r="C133" s="394"/>
      <c r="D133" s="182"/>
      <c r="E133" s="182"/>
      <c r="F133" s="182"/>
      <c r="G133" s="182"/>
      <c r="H133" s="182"/>
      <c r="I133" s="182"/>
      <c r="J133" s="383"/>
      <c r="K133" s="182"/>
      <c r="L133" s="182"/>
      <c r="M133" s="182"/>
      <c r="N133" s="182"/>
      <c r="O133" s="182"/>
      <c r="P133" s="182"/>
      <c r="Q133" s="182"/>
      <c r="R133" s="182"/>
      <c r="S133" s="182"/>
      <c r="T133" s="303"/>
      <c r="U133" s="182"/>
      <c r="V133" s="182"/>
      <c r="W133" s="182"/>
      <c r="X133" s="182"/>
      <c r="Y133" s="182"/>
      <c r="Z133" s="182"/>
      <c r="AA133" s="9"/>
      <c r="AB133" s="265"/>
    </row>
    <row r="134" spans="1:28" ht="12.75" customHeight="1">
      <c r="A134" s="209">
        <f>A131+1</f>
        <v>89</v>
      </c>
      <c r="B134" s="255" t="s">
        <v>562</v>
      </c>
      <c r="C134" s="268">
        <f>D134+L134+N134+P134+R134+U134+W134+X134+Y134+K134</f>
        <v>85363.91</v>
      </c>
      <c r="D134" s="400">
        <f>E134+F134+G134+H134+I134</f>
        <v>0</v>
      </c>
      <c r="E134" s="182"/>
      <c r="F134" s="182"/>
      <c r="G134" s="182"/>
      <c r="H134" s="182"/>
      <c r="I134" s="182"/>
      <c r="J134" s="383"/>
      <c r="K134" s="182"/>
      <c r="L134" s="182"/>
      <c r="M134" s="182"/>
      <c r="N134" s="182"/>
      <c r="O134" s="182"/>
      <c r="P134" s="182"/>
      <c r="Q134" s="182"/>
      <c r="R134" s="182"/>
      <c r="S134" s="182"/>
      <c r="T134" s="303"/>
      <c r="U134" s="182"/>
      <c r="V134" s="182"/>
      <c r="W134" s="182"/>
      <c r="X134" s="182"/>
      <c r="Y134" s="400">
        <v>85363.91</v>
      </c>
      <c r="Z134" s="400" t="s">
        <v>563</v>
      </c>
      <c r="AA134" s="9"/>
      <c r="AB134" s="265"/>
    </row>
    <row r="135" spans="1:28" ht="12.75" customHeight="1">
      <c r="A135" s="209">
        <f>A134+1</f>
        <v>90</v>
      </c>
      <c r="B135" s="255" t="s">
        <v>561</v>
      </c>
      <c r="C135" s="268">
        <f>D135+L135+N135+P135+R135+U135+W135+X135+Y135+K135</f>
        <v>354607.07</v>
      </c>
      <c r="D135" s="400">
        <f>E135+F135+G135+H135+I135</f>
        <v>0</v>
      </c>
      <c r="E135" s="182"/>
      <c r="F135" s="182"/>
      <c r="G135" s="182"/>
      <c r="H135" s="182"/>
      <c r="I135" s="182"/>
      <c r="J135" s="383"/>
      <c r="K135" s="182"/>
      <c r="L135" s="182"/>
      <c r="M135" s="182"/>
      <c r="N135" s="182"/>
      <c r="O135" s="182"/>
      <c r="P135" s="182"/>
      <c r="Q135" s="182"/>
      <c r="R135" s="182"/>
      <c r="S135" s="182"/>
      <c r="T135" s="303"/>
      <c r="U135" s="182"/>
      <c r="V135" s="182"/>
      <c r="W135" s="182"/>
      <c r="X135" s="182"/>
      <c r="Y135" s="400">
        <f>86129.43+268477.64</f>
        <v>354607.07</v>
      </c>
      <c r="Z135" s="400" t="s">
        <v>564</v>
      </c>
      <c r="AA135" s="9"/>
      <c r="AB135" s="265"/>
    </row>
    <row r="136" spans="1:29" ht="15.75" customHeight="1">
      <c r="A136" s="209">
        <f>A135+1</f>
        <v>91</v>
      </c>
      <c r="B136" s="255" t="s">
        <v>17</v>
      </c>
      <c r="C136" s="268">
        <f>D136+L136+N136+P136+R136+U136+W136+X136+Y136+K136</f>
        <v>82796.71</v>
      </c>
      <c r="D136" s="400">
        <f>E136+F136+G136+H136+I136</f>
        <v>0</v>
      </c>
      <c r="E136" s="268"/>
      <c r="F136" s="268"/>
      <c r="G136" s="268"/>
      <c r="H136" s="268"/>
      <c r="I136" s="268"/>
      <c r="J136" s="240"/>
      <c r="K136" s="268"/>
      <c r="L136" s="268"/>
      <c r="M136" s="268"/>
      <c r="N136" s="268"/>
      <c r="O136" s="268"/>
      <c r="P136" s="268"/>
      <c r="Q136" s="268"/>
      <c r="R136" s="268"/>
      <c r="S136" s="268"/>
      <c r="T136" s="300"/>
      <c r="U136" s="268"/>
      <c r="V136" s="268"/>
      <c r="W136" s="268"/>
      <c r="X136" s="268"/>
      <c r="Y136" s="400">
        <v>82796.71</v>
      </c>
      <c r="Z136" s="400" t="s">
        <v>560</v>
      </c>
      <c r="AA136" s="9" t="s">
        <v>134</v>
      </c>
      <c r="AB136" s="265"/>
      <c r="AC136" s="44"/>
    </row>
    <row r="137" spans="1:29" ht="15.75" customHeight="1">
      <c r="A137" s="209">
        <f>A136+1</f>
        <v>92</v>
      </c>
      <c r="B137" s="255" t="s">
        <v>558</v>
      </c>
      <c r="C137" s="268">
        <f>D137+L137+N137+P137+R137+U137+W137+X137+Y137+K137</f>
        <v>756175.17</v>
      </c>
      <c r="D137" s="400">
        <f>E137+F137+G137+H137+I137</f>
        <v>756175.17</v>
      </c>
      <c r="E137" s="268">
        <v>756175.17</v>
      </c>
      <c r="F137" s="268"/>
      <c r="G137" s="268"/>
      <c r="H137" s="268"/>
      <c r="I137" s="268"/>
      <c r="J137" s="240"/>
      <c r="K137" s="268"/>
      <c r="L137" s="268"/>
      <c r="M137" s="268"/>
      <c r="N137" s="268"/>
      <c r="O137" s="268"/>
      <c r="P137" s="268"/>
      <c r="Q137" s="268"/>
      <c r="R137" s="268"/>
      <c r="S137" s="268"/>
      <c r="T137" s="300"/>
      <c r="U137" s="268"/>
      <c r="V137" s="268"/>
      <c r="W137" s="268"/>
      <c r="X137" s="268"/>
      <c r="Y137" s="400"/>
      <c r="Z137" s="400"/>
      <c r="AA137" s="9"/>
      <c r="AB137" s="265"/>
      <c r="AC137" s="44"/>
    </row>
    <row r="138" spans="1:29" ht="15.75" customHeight="1">
      <c r="A138" s="209">
        <f>A137+1</f>
        <v>93</v>
      </c>
      <c r="B138" s="255" t="s">
        <v>559</v>
      </c>
      <c r="C138" s="268">
        <f>D138+L138+N138+P138+R138+U138+W138+X138+Y138+K138</f>
        <v>1615095.28</v>
      </c>
      <c r="D138" s="400">
        <f>E138+F138+G138+H138+I138</f>
        <v>1615095.28</v>
      </c>
      <c r="E138" s="268">
        <v>1615095.28</v>
      </c>
      <c r="F138" s="268"/>
      <c r="G138" s="268"/>
      <c r="H138" s="268"/>
      <c r="I138" s="268"/>
      <c r="J138" s="240"/>
      <c r="K138" s="268"/>
      <c r="L138" s="268"/>
      <c r="M138" s="268"/>
      <c r="N138" s="268"/>
      <c r="O138" s="268"/>
      <c r="P138" s="268"/>
      <c r="Q138" s="268"/>
      <c r="R138" s="268"/>
      <c r="S138" s="268"/>
      <c r="T138" s="300"/>
      <c r="U138" s="268"/>
      <c r="V138" s="268"/>
      <c r="W138" s="268"/>
      <c r="X138" s="268"/>
      <c r="Y138" s="400"/>
      <c r="Z138" s="400"/>
      <c r="AA138" s="9" t="s">
        <v>135</v>
      </c>
      <c r="AB138" s="265"/>
      <c r="AC138" s="44"/>
    </row>
    <row r="139" spans="1:32" ht="15.75" customHeight="1">
      <c r="A139" s="404" t="s">
        <v>15</v>
      </c>
      <c r="B139" s="180"/>
      <c r="C139" s="268">
        <f>SUM(C134:C138)</f>
        <v>2894038.14</v>
      </c>
      <c r="D139" s="268">
        <f aca="true" t="shared" si="24" ref="D139:Y139">SUM(D134:D138)</f>
        <v>2371270.45</v>
      </c>
      <c r="E139" s="268">
        <f t="shared" si="24"/>
        <v>2371270.45</v>
      </c>
      <c r="F139" s="268">
        <f t="shared" si="24"/>
        <v>0</v>
      </c>
      <c r="G139" s="268">
        <f t="shared" si="24"/>
        <v>0</v>
      </c>
      <c r="H139" s="268">
        <f t="shared" si="24"/>
        <v>0</v>
      </c>
      <c r="I139" s="268">
        <f t="shared" si="24"/>
        <v>0</v>
      </c>
      <c r="J139" s="240">
        <f t="shared" si="24"/>
        <v>0</v>
      </c>
      <c r="K139" s="268">
        <f t="shared" si="24"/>
        <v>0</v>
      </c>
      <c r="L139" s="268">
        <f t="shared" si="24"/>
        <v>0</v>
      </c>
      <c r="M139" s="268">
        <f t="shared" si="24"/>
        <v>0</v>
      </c>
      <c r="N139" s="268">
        <f t="shared" si="24"/>
        <v>0</v>
      </c>
      <c r="O139" s="268">
        <f t="shared" si="24"/>
        <v>0</v>
      </c>
      <c r="P139" s="268">
        <f t="shared" si="24"/>
        <v>0</v>
      </c>
      <c r="Q139" s="268">
        <f t="shared" si="24"/>
        <v>0</v>
      </c>
      <c r="R139" s="268">
        <f t="shared" si="24"/>
        <v>0</v>
      </c>
      <c r="S139" s="268">
        <f t="shared" si="24"/>
        <v>0</v>
      </c>
      <c r="T139" s="268">
        <f t="shared" si="24"/>
        <v>0</v>
      </c>
      <c r="U139" s="268">
        <f t="shared" si="24"/>
        <v>0</v>
      </c>
      <c r="V139" s="268">
        <f t="shared" si="24"/>
        <v>0</v>
      </c>
      <c r="W139" s="268">
        <f t="shared" si="24"/>
        <v>0</v>
      </c>
      <c r="X139" s="268">
        <f t="shared" si="24"/>
        <v>0</v>
      </c>
      <c r="Y139" s="268">
        <f t="shared" si="24"/>
        <v>522767.69</v>
      </c>
      <c r="Z139" s="268">
        <f>(C139-Y139)*0.0214</f>
        <v>50745.18763</v>
      </c>
      <c r="AA139" s="400">
        <f>SUM(AA136:AA138)</f>
        <v>0</v>
      </c>
      <c r="AB139" s="265"/>
      <c r="AC139" s="44"/>
      <c r="AF139" s="45"/>
    </row>
    <row r="140" spans="1:28" ht="15.75" customHeight="1">
      <c r="A140" s="401" t="s">
        <v>18</v>
      </c>
      <c r="B140" s="177"/>
      <c r="C140" s="394"/>
      <c r="D140" s="182"/>
      <c r="E140" s="182"/>
      <c r="F140" s="182"/>
      <c r="G140" s="182"/>
      <c r="H140" s="182"/>
      <c r="I140" s="182"/>
      <c r="J140" s="383"/>
      <c r="K140" s="182"/>
      <c r="L140" s="182"/>
      <c r="M140" s="182"/>
      <c r="N140" s="182"/>
      <c r="O140" s="182"/>
      <c r="P140" s="182"/>
      <c r="Q140" s="182"/>
      <c r="R140" s="182"/>
      <c r="S140" s="182"/>
      <c r="T140" s="303"/>
      <c r="U140" s="182"/>
      <c r="V140" s="182"/>
      <c r="W140" s="182"/>
      <c r="X140" s="182"/>
      <c r="Y140" s="182"/>
      <c r="Z140" s="182"/>
      <c r="AA140" s="9"/>
      <c r="AB140" s="265"/>
    </row>
    <row r="141" spans="1:28" ht="15.75" customHeight="1">
      <c r="A141" s="209">
        <f>A138+1</f>
        <v>94</v>
      </c>
      <c r="B141" s="255" t="s">
        <v>19</v>
      </c>
      <c r="C141" s="268">
        <f>D141+L141+N141+P141+R141+U141+W141+X141+Y141+K141</f>
        <v>179882.3</v>
      </c>
      <c r="D141" s="400">
        <f>E141+F141+G141+H141+I141</f>
        <v>0</v>
      </c>
      <c r="E141" s="268"/>
      <c r="F141" s="268"/>
      <c r="G141" s="268"/>
      <c r="H141" s="268"/>
      <c r="I141" s="268"/>
      <c r="J141" s="240"/>
      <c r="K141" s="268"/>
      <c r="L141" s="268"/>
      <c r="M141" s="268"/>
      <c r="N141" s="268"/>
      <c r="O141" s="268"/>
      <c r="P141" s="268"/>
      <c r="Q141" s="268"/>
      <c r="R141" s="268"/>
      <c r="S141" s="268"/>
      <c r="T141" s="300"/>
      <c r="U141" s="268"/>
      <c r="V141" s="268"/>
      <c r="W141" s="268"/>
      <c r="X141" s="268"/>
      <c r="Y141" s="268">
        <v>179882.3</v>
      </c>
      <c r="Z141" s="268" t="s">
        <v>528</v>
      </c>
      <c r="AA141" s="9"/>
      <c r="AB141" s="265"/>
    </row>
    <row r="142" spans="1:28" ht="15.75" customHeight="1">
      <c r="A142" s="209">
        <f>A141+1</f>
        <v>95</v>
      </c>
      <c r="B142" s="255" t="s">
        <v>20</v>
      </c>
      <c r="C142" s="268">
        <f>D142+L142+N142+P142+R142+U142+W142+X142+Y142+K142</f>
        <v>176968.49</v>
      </c>
      <c r="D142" s="400">
        <f>E142+F142+G142+H142+I142</f>
        <v>0</v>
      </c>
      <c r="E142" s="268"/>
      <c r="F142" s="268"/>
      <c r="G142" s="268"/>
      <c r="H142" s="268"/>
      <c r="I142" s="268"/>
      <c r="J142" s="240"/>
      <c r="K142" s="268"/>
      <c r="L142" s="268"/>
      <c r="M142" s="268"/>
      <c r="N142" s="268"/>
      <c r="O142" s="268"/>
      <c r="P142" s="268"/>
      <c r="Q142" s="268"/>
      <c r="R142" s="268"/>
      <c r="S142" s="268"/>
      <c r="T142" s="300"/>
      <c r="U142" s="268"/>
      <c r="V142" s="268"/>
      <c r="W142" s="268"/>
      <c r="X142" s="268"/>
      <c r="Y142" s="268">
        <v>176968.49</v>
      </c>
      <c r="Z142" s="268" t="s">
        <v>528</v>
      </c>
      <c r="AA142" s="9"/>
      <c r="AB142" s="265"/>
    </row>
    <row r="143" spans="1:28" ht="15.75" customHeight="1">
      <c r="A143" s="209">
        <f>A142+1</f>
        <v>96</v>
      </c>
      <c r="B143" s="255" t="s">
        <v>21</v>
      </c>
      <c r="C143" s="268">
        <f>D143+L143+N143+P143+R143+U143+W143+X143+Y143+K143</f>
        <v>560094.54</v>
      </c>
      <c r="D143" s="400">
        <f>E143+F143+G143+H143+I143</f>
        <v>0</v>
      </c>
      <c r="E143" s="268"/>
      <c r="F143" s="268"/>
      <c r="G143" s="268"/>
      <c r="H143" s="268"/>
      <c r="I143" s="268"/>
      <c r="J143" s="240"/>
      <c r="K143" s="268"/>
      <c r="L143" s="268"/>
      <c r="M143" s="268"/>
      <c r="N143" s="268"/>
      <c r="O143" s="268"/>
      <c r="P143" s="268"/>
      <c r="Q143" s="268"/>
      <c r="R143" s="268"/>
      <c r="S143" s="268"/>
      <c r="T143" s="300"/>
      <c r="U143" s="268"/>
      <c r="V143" s="268"/>
      <c r="W143" s="268"/>
      <c r="X143" s="268"/>
      <c r="Y143" s="268">
        <f>380560.54+179534</f>
        <v>560094.54</v>
      </c>
      <c r="Z143" s="268" t="s">
        <v>565</v>
      </c>
      <c r="AA143" s="9"/>
      <c r="AB143" s="265"/>
    </row>
    <row r="144" spans="1:28" ht="15.75" customHeight="1">
      <c r="A144" s="209">
        <f>A143+1</f>
        <v>97</v>
      </c>
      <c r="B144" s="255" t="s">
        <v>22</v>
      </c>
      <c r="C144" s="268">
        <f>D144+L144+N144+P144+R144+U144+W144+X144+Y144+K144</f>
        <v>340229.84</v>
      </c>
      <c r="D144" s="400">
        <f>E144+F144+G144+H144+I144</f>
        <v>0</v>
      </c>
      <c r="E144" s="268"/>
      <c r="F144" s="268"/>
      <c r="G144" s="268"/>
      <c r="H144" s="268"/>
      <c r="I144" s="268"/>
      <c r="J144" s="240"/>
      <c r="K144" s="268"/>
      <c r="L144" s="268"/>
      <c r="M144" s="268"/>
      <c r="N144" s="268"/>
      <c r="O144" s="268"/>
      <c r="P144" s="268"/>
      <c r="Q144" s="268"/>
      <c r="R144" s="268"/>
      <c r="S144" s="268"/>
      <c r="T144" s="300"/>
      <c r="U144" s="268"/>
      <c r="V144" s="268"/>
      <c r="W144" s="268"/>
      <c r="X144" s="268"/>
      <c r="Y144" s="268">
        <f>340229.84</f>
        <v>340229.84</v>
      </c>
      <c r="Z144" s="268" t="s">
        <v>527</v>
      </c>
      <c r="AA144" s="9"/>
      <c r="AB144" s="265"/>
    </row>
    <row r="145" spans="1:52" ht="15.75" customHeight="1">
      <c r="A145" s="404" t="s">
        <v>15</v>
      </c>
      <c r="B145" s="180"/>
      <c r="C145" s="268">
        <f aca="true" t="shared" si="25" ref="C145:AH145">SUM(C141:C144)</f>
        <v>1257175.1700000002</v>
      </c>
      <c r="D145" s="268">
        <f t="shared" si="25"/>
        <v>0</v>
      </c>
      <c r="E145" s="268">
        <f t="shared" si="25"/>
        <v>0</v>
      </c>
      <c r="F145" s="268">
        <f t="shared" si="25"/>
        <v>0</v>
      </c>
      <c r="G145" s="268">
        <f t="shared" si="25"/>
        <v>0</v>
      </c>
      <c r="H145" s="268">
        <f t="shared" si="25"/>
        <v>0</v>
      </c>
      <c r="I145" s="268">
        <f t="shared" si="25"/>
        <v>0</v>
      </c>
      <c r="J145" s="240">
        <f t="shared" si="25"/>
        <v>0</v>
      </c>
      <c r="K145" s="268">
        <f t="shared" si="25"/>
        <v>0</v>
      </c>
      <c r="L145" s="268">
        <f t="shared" si="25"/>
        <v>0</v>
      </c>
      <c r="M145" s="268">
        <f t="shared" si="25"/>
        <v>0</v>
      </c>
      <c r="N145" s="268">
        <f t="shared" si="25"/>
        <v>0</v>
      </c>
      <c r="O145" s="268">
        <f t="shared" si="25"/>
        <v>0</v>
      </c>
      <c r="P145" s="268">
        <f t="shared" si="25"/>
        <v>0</v>
      </c>
      <c r="Q145" s="268">
        <f t="shared" si="25"/>
        <v>0</v>
      </c>
      <c r="R145" s="268">
        <f t="shared" si="25"/>
        <v>0</v>
      </c>
      <c r="S145" s="268">
        <f t="shared" si="25"/>
        <v>0</v>
      </c>
      <c r="T145" s="268">
        <f t="shared" si="25"/>
        <v>0</v>
      </c>
      <c r="U145" s="268">
        <f t="shared" si="25"/>
        <v>0</v>
      </c>
      <c r="V145" s="268">
        <f t="shared" si="25"/>
        <v>0</v>
      </c>
      <c r="W145" s="268">
        <f t="shared" si="25"/>
        <v>0</v>
      </c>
      <c r="X145" s="268">
        <f t="shared" si="25"/>
        <v>0</v>
      </c>
      <c r="Y145" s="268">
        <f t="shared" si="25"/>
        <v>1257175.1700000002</v>
      </c>
      <c r="Z145" s="268">
        <f t="shared" si="25"/>
        <v>0</v>
      </c>
      <c r="AA145" s="268">
        <f t="shared" si="25"/>
        <v>0</v>
      </c>
      <c r="AB145" s="268">
        <f t="shared" si="25"/>
        <v>0</v>
      </c>
      <c r="AC145" s="268">
        <f t="shared" si="25"/>
        <v>0</v>
      </c>
      <c r="AD145" s="268">
        <f t="shared" si="25"/>
        <v>0</v>
      </c>
      <c r="AE145" s="268">
        <f t="shared" si="25"/>
        <v>0</v>
      </c>
      <c r="AF145" s="268">
        <f t="shared" si="25"/>
        <v>0</v>
      </c>
      <c r="AG145" s="268">
        <f t="shared" si="25"/>
        <v>0</v>
      </c>
      <c r="AH145" s="268">
        <f t="shared" si="25"/>
        <v>0</v>
      </c>
      <c r="AI145" s="268">
        <f aca="true" t="shared" si="26" ref="AI145:AZ145">SUM(AI141:AI144)</f>
        <v>0</v>
      </c>
      <c r="AJ145" s="268">
        <f t="shared" si="26"/>
        <v>0</v>
      </c>
      <c r="AK145" s="268">
        <f t="shared" si="26"/>
        <v>0</v>
      </c>
      <c r="AL145" s="268">
        <f t="shared" si="26"/>
        <v>0</v>
      </c>
      <c r="AM145" s="268">
        <f t="shared" si="26"/>
        <v>0</v>
      </c>
      <c r="AN145" s="268">
        <f t="shared" si="26"/>
        <v>0</v>
      </c>
      <c r="AO145" s="268">
        <f t="shared" si="26"/>
        <v>0</v>
      </c>
      <c r="AP145" s="268">
        <f t="shared" si="26"/>
        <v>0</v>
      </c>
      <c r="AQ145" s="268">
        <f t="shared" si="26"/>
        <v>0</v>
      </c>
      <c r="AR145" s="268">
        <f t="shared" si="26"/>
        <v>0</v>
      </c>
      <c r="AS145" s="268">
        <f t="shared" si="26"/>
        <v>0</v>
      </c>
      <c r="AT145" s="268">
        <f t="shared" si="26"/>
        <v>0</v>
      </c>
      <c r="AU145" s="268">
        <f t="shared" si="26"/>
        <v>0</v>
      </c>
      <c r="AV145" s="268">
        <f t="shared" si="26"/>
        <v>0</v>
      </c>
      <c r="AW145" s="268">
        <f t="shared" si="26"/>
        <v>0</v>
      </c>
      <c r="AX145" s="268">
        <f t="shared" si="26"/>
        <v>0</v>
      </c>
      <c r="AY145" s="268">
        <f t="shared" si="26"/>
        <v>0</v>
      </c>
      <c r="AZ145" s="268">
        <f t="shared" si="26"/>
        <v>0</v>
      </c>
    </row>
    <row r="146" spans="1:29" ht="15.75" customHeight="1">
      <c r="A146" s="401" t="s">
        <v>23</v>
      </c>
      <c r="B146" s="177"/>
      <c r="C146" s="394"/>
      <c r="D146" s="182"/>
      <c r="E146" s="182"/>
      <c r="F146" s="182"/>
      <c r="G146" s="182"/>
      <c r="H146" s="182"/>
      <c r="I146" s="182"/>
      <c r="J146" s="383"/>
      <c r="K146" s="182"/>
      <c r="L146" s="182"/>
      <c r="M146" s="182"/>
      <c r="N146" s="182"/>
      <c r="O146" s="182"/>
      <c r="P146" s="182"/>
      <c r="Q146" s="182"/>
      <c r="R146" s="182"/>
      <c r="S146" s="182"/>
      <c r="T146" s="303"/>
      <c r="U146" s="182"/>
      <c r="V146" s="182"/>
      <c r="W146" s="182"/>
      <c r="X146" s="182"/>
      <c r="Y146" s="182"/>
      <c r="Z146" s="182"/>
      <c r="AA146" s="9"/>
      <c r="AB146" s="265"/>
      <c r="AC146" s="44"/>
    </row>
    <row r="147" spans="1:52" ht="18" customHeight="1">
      <c r="A147" s="209">
        <f>A144+1</f>
        <v>98</v>
      </c>
      <c r="B147" s="256" t="s">
        <v>566</v>
      </c>
      <c r="C147" s="268">
        <f aca="true" t="shared" si="27" ref="C147:C171">D147+L147+N147+P147+R147+U147+W147+X147+Y147+K147</f>
        <v>2180006.355</v>
      </c>
      <c r="D147" s="400">
        <f aca="true" t="shared" si="28" ref="D147:D171">E147+F147+G147+H147+I147</f>
        <v>2180006.355</v>
      </c>
      <c r="E147" s="268">
        <v>2180006.355</v>
      </c>
      <c r="F147" s="268"/>
      <c r="G147" s="268"/>
      <c r="H147" s="268"/>
      <c r="I147" s="268"/>
      <c r="J147" s="240"/>
      <c r="K147" s="268"/>
      <c r="L147" s="268"/>
      <c r="M147" s="268"/>
      <c r="N147" s="268"/>
      <c r="O147" s="268"/>
      <c r="P147" s="268"/>
      <c r="Q147" s="268"/>
      <c r="R147" s="268"/>
      <c r="S147" s="268"/>
      <c r="T147" s="300"/>
      <c r="U147" s="268"/>
      <c r="V147" s="268"/>
      <c r="W147" s="268"/>
      <c r="X147" s="268"/>
      <c r="Y147" s="400"/>
      <c r="Z147" s="400"/>
      <c r="AA147" s="10" t="s">
        <v>333</v>
      </c>
      <c r="AB147" s="265" t="s">
        <v>403</v>
      </c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  <c r="AZ147" s="63"/>
    </row>
    <row r="148" spans="1:52" ht="17.25" customHeight="1">
      <c r="A148" s="209">
        <f>A147+1</f>
        <v>99</v>
      </c>
      <c r="B148" s="256" t="s">
        <v>567</v>
      </c>
      <c r="C148" s="268">
        <f t="shared" si="27"/>
        <v>91661.99</v>
      </c>
      <c r="D148" s="400">
        <f t="shared" si="28"/>
        <v>0</v>
      </c>
      <c r="E148" s="268"/>
      <c r="F148" s="268"/>
      <c r="G148" s="268"/>
      <c r="H148" s="268"/>
      <c r="I148" s="268"/>
      <c r="J148" s="240"/>
      <c r="K148" s="268"/>
      <c r="L148" s="268"/>
      <c r="M148" s="268"/>
      <c r="N148" s="268"/>
      <c r="O148" s="268"/>
      <c r="P148" s="268"/>
      <c r="Q148" s="268"/>
      <c r="R148" s="268"/>
      <c r="S148" s="268"/>
      <c r="T148" s="300"/>
      <c r="U148" s="268"/>
      <c r="V148" s="268"/>
      <c r="W148" s="268"/>
      <c r="X148" s="268"/>
      <c r="Y148" s="400">
        <v>91661.99</v>
      </c>
      <c r="Z148" s="400" t="s">
        <v>563</v>
      </c>
      <c r="AA148" s="10" t="s">
        <v>334</v>
      </c>
      <c r="AB148" s="265" t="s">
        <v>404</v>
      </c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  <c r="AZ148" s="63"/>
    </row>
    <row r="149" spans="1:52" ht="17.25" customHeight="1">
      <c r="A149" s="209">
        <f>A148+1</f>
        <v>100</v>
      </c>
      <c r="B149" s="256" t="s">
        <v>571</v>
      </c>
      <c r="C149" s="268">
        <f t="shared" si="27"/>
        <v>437622.21</v>
      </c>
      <c r="D149" s="400">
        <f t="shared" si="28"/>
        <v>437622.21</v>
      </c>
      <c r="E149" s="268">
        <v>437622.21</v>
      </c>
      <c r="F149" s="268"/>
      <c r="G149" s="268"/>
      <c r="H149" s="268"/>
      <c r="I149" s="268"/>
      <c r="J149" s="240"/>
      <c r="K149" s="268"/>
      <c r="L149" s="268"/>
      <c r="M149" s="268"/>
      <c r="N149" s="268"/>
      <c r="O149" s="268"/>
      <c r="P149" s="268"/>
      <c r="Q149" s="268"/>
      <c r="R149" s="268"/>
      <c r="S149" s="268"/>
      <c r="T149" s="300"/>
      <c r="U149" s="268"/>
      <c r="V149" s="268"/>
      <c r="W149" s="268"/>
      <c r="X149" s="268"/>
      <c r="Y149" s="400"/>
      <c r="Z149" s="400"/>
      <c r="AA149" s="10"/>
      <c r="AB149" s="265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  <c r="AZ149" s="63"/>
    </row>
    <row r="150" spans="1:52" ht="17.25" customHeight="1">
      <c r="A150" s="209">
        <f>A149+1</f>
        <v>101</v>
      </c>
      <c r="B150" s="256" t="s">
        <v>572</v>
      </c>
      <c r="C150" s="268">
        <f t="shared" si="27"/>
        <v>491518.786</v>
      </c>
      <c r="D150" s="400">
        <f t="shared" si="28"/>
        <v>491518.786</v>
      </c>
      <c r="E150" s="268">
        <v>491518.786</v>
      </c>
      <c r="F150" s="268"/>
      <c r="G150" s="268"/>
      <c r="H150" s="268"/>
      <c r="I150" s="268"/>
      <c r="J150" s="240"/>
      <c r="K150" s="268"/>
      <c r="L150" s="268"/>
      <c r="M150" s="268"/>
      <c r="N150" s="268"/>
      <c r="O150" s="268"/>
      <c r="P150" s="268"/>
      <c r="Q150" s="268"/>
      <c r="R150" s="268"/>
      <c r="S150" s="268"/>
      <c r="T150" s="300"/>
      <c r="U150" s="268"/>
      <c r="V150" s="268"/>
      <c r="W150" s="268"/>
      <c r="X150" s="268"/>
      <c r="Y150" s="400"/>
      <c r="Z150" s="400"/>
      <c r="AA150" s="10"/>
      <c r="AB150" s="265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  <c r="AZ150" s="63"/>
    </row>
    <row r="151" spans="1:52" ht="16.5" customHeight="1">
      <c r="A151" s="209">
        <f>A150+1</f>
        <v>102</v>
      </c>
      <c r="B151" s="256" t="s">
        <v>568</v>
      </c>
      <c r="C151" s="268">
        <f t="shared" si="27"/>
        <v>498915.77</v>
      </c>
      <c r="D151" s="400">
        <f t="shared" si="28"/>
        <v>498915.77</v>
      </c>
      <c r="E151" s="268">
        <v>498915.77</v>
      </c>
      <c r="F151" s="268"/>
      <c r="G151" s="268"/>
      <c r="H151" s="268"/>
      <c r="I151" s="268"/>
      <c r="J151" s="240"/>
      <c r="K151" s="268"/>
      <c r="L151" s="268"/>
      <c r="M151" s="268"/>
      <c r="N151" s="268"/>
      <c r="O151" s="268"/>
      <c r="P151" s="268"/>
      <c r="Q151" s="268"/>
      <c r="R151" s="268"/>
      <c r="S151" s="268"/>
      <c r="T151" s="300"/>
      <c r="U151" s="268"/>
      <c r="V151" s="268"/>
      <c r="W151" s="268"/>
      <c r="X151" s="268"/>
      <c r="Y151" s="400"/>
      <c r="Z151" s="400"/>
      <c r="AA151" s="10" t="s">
        <v>335</v>
      </c>
      <c r="AB151" s="265" t="s">
        <v>454</v>
      </c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</row>
    <row r="152" spans="1:52" ht="21" customHeight="1">
      <c r="A152" s="67">
        <f aca="true" t="shared" si="29" ref="A152:A171">A151+1</f>
        <v>103</v>
      </c>
      <c r="B152" s="256" t="s">
        <v>570</v>
      </c>
      <c r="C152" s="268">
        <f t="shared" si="27"/>
        <v>4998340.54</v>
      </c>
      <c r="D152" s="400">
        <f t="shared" si="28"/>
        <v>4888325.18</v>
      </c>
      <c r="E152" s="268"/>
      <c r="F152" s="268">
        <v>3868015.02</v>
      </c>
      <c r="G152" s="268">
        <v>626536.44</v>
      </c>
      <c r="H152" s="268"/>
      <c r="I152" s="268">
        <v>393773.72</v>
      </c>
      <c r="J152" s="240"/>
      <c r="K152" s="397"/>
      <c r="L152" s="397"/>
      <c r="M152" s="268"/>
      <c r="N152" s="268"/>
      <c r="O152" s="268"/>
      <c r="P152" s="397"/>
      <c r="Q152" s="268"/>
      <c r="R152" s="268"/>
      <c r="S152" s="268"/>
      <c r="T152" s="300"/>
      <c r="U152" s="268"/>
      <c r="V152" s="268"/>
      <c r="W152" s="268"/>
      <c r="X152" s="268"/>
      <c r="Y152" s="400">
        <v>110015.36</v>
      </c>
      <c r="Z152" s="400" t="s">
        <v>757</v>
      </c>
      <c r="AA152" s="53"/>
      <c r="AB152" s="265" t="s">
        <v>271</v>
      </c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  <c r="AZ152" s="63"/>
    </row>
    <row r="153" spans="1:52" ht="21" customHeight="1">
      <c r="A153" s="67">
        <f t="shared" si="29"/>
        <v>104</v>
      </c>
      <c r="B153" s="256" t="s">
        <v>575</v>
      </c>
      <c r="C153" s="268">
        <f t="shared" si="27"/>
        <v>462428.01</v>
      </c>
      <c r="D153" s="400">
        <f t="shared" si="28"/>
        <v>462428.01</v>
      </c>
      <c r="E153" s="268">
        <v>462428.01</v>
      </c>
      <c r="F153" s="268"/>
      <c r="G153" s="268"/>
      <c r="H153" s="268"/>
      <c r="I153" s="268"/>
      <c r="J153" s="240"/>
      <c r="K153" s="397"/>
      <c r="L153" s="397"/>
      <c r="M153" s="268"/>
      <c r="N153" s="268"/>
      <c r="O153" s="268"/>
      <c r="P153" s="397"/>
      <c r="Q153" s="268"/>
      <c r="R153" s="268"/>
      <c r="S153" s="268"/>
      <c r="T153" s="300"/>
      <c r="U153" s="268"/>
      <c r="V153" s="268"/>
      <c r="W153" s="268"/>
      <c r="X153" s="268"/>
      <c r="Y153" s="400"/>
      <c r="Z153" s="400"/>
      <c r="AA153" s="53"/>
      <c r="AB153" s="265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  <c r="AZ153" s="63"/>
    </row>
    <row r="154" spans="1:29" ht="15.75" customHeight="1">
      <c r="A154" s="67">
        <f t="shared" si="29"/>
        <v>105</v>
      </c>
      <c r="B154" s="256" t="s">
        <v>573</v>
      </c>
      <c r="C154" s="268">
        <f t="shared" si="27"/>
        <v>437405.306</v>
      </c>
      <c r="D154" s="400">
        <f t="shared" si="28"/>
        <v>437405.306</v>
      </c>
      <c r="E154" s="268">
        <v>437405.306</v>
      </c>
      <c r="F154" s="268"/>
      <c r="G154" s="268"/>
      <c r="H154" s="268"/>
      <c r="I154" s="268"/>
      <c r="J154" s="240"/>
      <c r="K154" s="268"/>
      <c r="L154" s="268"/>
      <c r="M154" s="202"/>
      <c r="N154" s="268"/>
      <c r="O154" s="202"/>
      <c r="P154" s="202"/>
      <c r="Q154" s="202"/>
      <c r="R154" s="268"/>
      <c r="S154" s="268"/>
      <c r="T154" s="300"/>
      <c r="U154" s="268"/>
      <c r="V154" s="268"/>
      <c r="W154" s="268"/>
      <c r="X154" s="268"/>
      <c r="Y154" s="268"/>
      <c r="Z154" s="268"/>
      <c r="AA154" s="9" t="s">
        <v>135</v>
      </c>
      <c r="AB154" s="265"/>
      <c r="AC154" s="44"/>
    </row>
    <row r="155" spans="1:29" ht="15.75" customHeight="1">
      <c r="A155" s="67">
        <f t="shared" si="29"/>
        <v>106</v>
      </c>
      <c r="B155" s="256" t="s">
        <v>574</v>
      </c>
      <c r="C155" s="268">
        <f t="shared" si="27"/>
        <v>370802.055</v>
      </c>
      <c r="D155" s="400">
        <f t="shared" si="28"/>
        <v>370802.055</v>
      </c>
      <c r="E155" s="268">
        <v>370802.055</v>
      </c>
      <c r="F155" s="268"/>
      <c r="G155" s="268"/>
      <c r="H155" s="268"/>
      <c r="I155" s="268"/>
      <c r="J155" s="240"/>
      <c r="K155" s="268"/>
      <c r="L155" s="268"/>
      <c r="M155" s="202"/>
      <c r="N155" s="268"/>
      <c r="O155" s="202"/>
      <c r="P155" s="202"/>
      <c r="Q155" s="202"/>
      <c r="R155" s="268"/>
      <c r="S155" s="268"/>
      <c r="T155" s="300"/>
      <c r="U155" s="268"/>
      <c r="V155" s="268"/>
      <c r="W155" s="268"/>
      <c r="X155" s="268"/>
      <c r="Y155" s="268"/>
      <c r="Z155" s="268"/>
      <c r="AA155" s="9" t="s">
        <v>135</v>
      </c>
      <c r="AB155" s="265"/>
      <c r="AC155" s="44"/>
    </row>
    <row r="156" spans="1:29" ht="15.75" customHeight="1">
      <c r="A156" s="67">
        <f t="shared" si="29"/>
        <v>107</v>
      </c>
      <c r="B156" s="255" t="s">
        <v>569</v>
      </c>
      <c r="C156" s="268">
        <f t="shared" si="27"/>
        <v>113826.01</v>
      </c>
      <c r="D156" s="400">
        <f t="shared" si="28"/>
        <v>0</v>
      </c>
      <c r="E156" s="268"/>
      <c r="F156" s="268"/>
      <c r="G156" s="268"/>
      <c r="H156" s="268"/>
      <c r="I156" s="268"/>
      <c r="J156" s="240"/>
      <c r="K156" s="268"/>
      <c r="L156" s="268"/>
      <c r="M156" s="202"/>
      <c r="N156" s="202"/>
      <c r="O156" s="202"/>
      <c r="P156" s="202"/>
      <c r="Q156" s="202"/>
      <c r="R156" s="268"/>
      <c r="S156" s="268"/>
      <c r="T156" s="300"/>
      <c r="U156" s="268"/>
      <c r="V156" s="268"/>
      <c r="W156" s="268"/>
      <c r="X156" s="268"/>
      <c r="Y156" s="268">
        <v>113826.01</v>
      </c>
      <c r="Z156" s="268" t="s">
        <v>768</v>
      </c>
      <c r="AA156" s="9" t="s">
        <v>135</v>
      </c>
      <c r="AB156" s="265"/>
      <c r="AC156" s="44"/>
    </row>
    <row r="157" spans="1:29" ht="15.75" customHeight="1">
      <c r="A157" s="67">
        <f t="shared" si="29"/>
        <v>108</v>
      </c>
      <c r="B157" s="255" t="s">
        <v>127</v>
      </c>
      <c r="C157" s="268">
        <f t="shared" si="27"/>
        <v>79226.62</v>
      </c>
      <c r="D157" s="400">
        <f t="shared" si="28"/>
        <v>0</v>
      </c>
      <c r="E157" s="268"/>
      <c r="F157" s="268"/>
      <c r="G157" s="268"/>
      <c r="H157" s="268"/>
      <c r="I157" s="268"/>
      <c r="J157" s="240"/>
      <c r="K157" s="268"/>
      <c r="L157" s="268"/>
      <c r="M157" s="202"/>
      <c r="N157" s="202"/>
      <c r="O157" s="202"/>
      <c r="P157" s="202"/>
      <c r="Q157" s="202"/>
      <c r="R157" s="268"/>
      <c r="S157" s="268"/>
      <c r="T157" s="300"/>
      <c r="U157" s="268"/>
      <c r="V157" s="268"/>
      <c r="W157" s="268"/>
      <c r="X157" s="268"/>
      <c r="Y157" s="268">
        <f>216244.11-137017.49</f>
        <v>79226.62</v>
      </c>
      <c r="Z157" s="268" t="s">
        <v>576</v>
      </c>
      <c r="AA157" s="9"/>
      <c r="AB157" s="265"/>
      <c r="AC157" s="44"/>
    </row>
    <row r="158" spans="1:29" ht="15.75" customHeight="1">
      <c r="A158" s="67">
        <f t="shared" si="29"/>
        <v>109</v>
      </c>
      <c r="B158" s="255" t="s">
        <v>128</v>
      </c>
      <c r="C158" s="268">
        <f t="shared" si="27"/>
        <v>59845.39</v>
      </c>
      <c r="D158" s="400">
        <f t="shared" si="28"/>
        <v>0</v>
      </c>
      <c r="E158" s="268"/>
      <c r="F158" s="268"/>
      <c r="G158" s="268"/>
      <c r="H158" s="268"/>
      <c r="I158" s="268"/>
      <c r="J158" s="240"/>
      <c r="K158" s="268"/>
      <c r="L158" s="268"/>
      <c r="M158" s="202"/>
      <c r="N158" s="202"/>
      <c r="O158" s="202"/>
      <c r="P158" s="202"/>
      <c r="Q158" s="202"/>
      <c r="R158" s="268"/>
      <c r="S158" s="268"/>
      <c r="T158" s="300"/>
      <c r="U158" s="268"/>
      <c r="V158" s="268"/>
      <c r="W158" s="268"/>
      <c r="X158" s="268"/>
      <c r="Y158" s="268">
        <v>59845.39</v>
      </c>
      <c r="Z158" s="268" t="s">
        <v>563</v>
      </c>
      <c r="AA158" s="9"/>
      <c r="AB158" s="265"/>
      <c r="AC158" s="44"/>
    </row>
    <row r="159" spans="1:29" ht="15.75" customHeight="1">
      <c r="A159" s="67">
        <f t="shared" si="29"/>
        <v>110</v>
      </c>
      <c r="B159" s="255" t="s">
        <v>577</v>
      </c>
      <c r="C159" s="268">
        <f t="shared" si="27"/>
        <v>2732245.762</v>
      </c>
      <c r="D159" s="400">
        <f t="shared" si="28"/>
        <v>2732245.762</v>
      </c>
      <c r="E159" s="268">
        <v>718830.822</v>
      </c>
      <c r="F159" s="268">
        <v>1563171.37</v>
      </c>
      <c r="G159" s="268">
        <v>252280.98</v>
      </c>
      <c r="H159" s="268"/>
      <c r="I159" s="268">
        <v>197962.59</v>
      </c>
      <c r="J159" s="240"/>
      <c r="K159" s="268"/>
      <c r="L159" s="268"/>
      <c r="M159" s="202"/>
      <c r="N159" s="202"/>
      <c r="O159" s="202"/>
      <c r="P159" s="202"/>
      <c r="Q159" s="202"/>
      <c r="R159" s="268"/>
      <c r="S159" s="268"/>
      <c r="T159" s="300"/>
      <c r="U159" s="268"/>
      <c r="V159" s="268"/>
      <c r="W159" s="268"/>
      <c r="X159" s="268"/>
      <c r="Y159" s="268"/>
      <c r="Z159" s="268"/>
      <c r="AA159" s="9"/>
      <c r="AB159" s="265"/>
      <c r="AC159" s="44"/>
    </row>
    <row r="160" spans="1:29" ht="15.75" customHeight="1">
      <c r="A160" s="67">
        <f t="shared" si="29"/>
        <v>111</v>
      </c>
      <c r="B160" s="255" t="s">
        <v>578</v>
      </c>
      <c r="C160" s="268">
        <f t="shared" si="27"/>
        <v>114045.6</v>
      </c>
      <c r="D160" s="400">
        <f t="shared" si="28"/>
        <v>0</v>
      </c>
      <c r="E160" s="268"/>
      <c r="F160" s="268"/>
      <c r="G160" s="268"/>
      <c r="H160" s="268"/>
      <c r="I160" s="268"/>
      <c r="J160" s="240"/>
      <c r="K160" s="268"/>
      <c r="L160" s="268"/>
      <c r="M160" s="202"/>
      <c r="N160" s="202"/>
      <c r="O160" s="202"/>
      <c r="P160" s="202"/>
      <c r="Q160" s="202"/>
      <c r="R160" s="268"/>
      <c r="S160" s="268"/>
      <c r="T160" s="300"/>
      <c r="U160" s="268"/>
      <c r="V160" s="268"/>
      <c r="W160" s="268"/>
      <c r="X160" s="268"/>
      <c r="Y160" s="268">
        <v>114045.6</v>
      </c>
      <c r="Z160" s="268" t="s">
        <v>563</v>
      </c>
      <c r="AA160" s="9"/>
      <c r="AB160" s="265"/>
      <c r="AC160" s="44"/>
    </row>
    <row r="161" spans="1:29" ht="15.75" customHeight="1">
      <c r="A161" s="67">
        <f t="shared" si="29"/>
        <v>112</v>
      </c>
      <c r="B161" s="255" t="s">
        <v>129</v>
      </c>
      <c r="C161" s="268">
        <f t="shared" si="27"/>
        <v>147204.3</v>
      </c>
      <c r="D161" s="400">
        <f t="shared" si="28"/>
        <v>0</v>
      </c>
      <c r="E161" s="268"/>
      <c r="F161" s="268"/>
      <c r="G161" s="268"/>
      <c r="H161" s="268"/>
      <c r="I161" s="268"/>
      <c r="J161" s="240"/>
      <c r="K161" s="268"/>
      <c r="L161" s="268"/>
      <c r="M161" s="202"/>
      <c r="N161" s="202"/>
      <c r="O161" s="202"/>
      <c r="P161" s="202"/>
      <c r="Q161" s="202"/>
      <c r="R161" s="268"/>
      <c r="S161" s="268"/>
      <c r="T161" s="268"/>
      <c r="U161" s="268"/>
      <c r="V161" s="268"/>
      <c r="W161" s="268"/>
      <c r="X161" s="268"/>
      <c r="Y161" s="268">
        <v>147204.3</v>
      </c>
      <c r="Z161" s="268" t="s">
        <v>346</v>
      </c>
      <c r="AA161" s="9"/>
      <c r="AB161" s="265"/>
      <c r="AC161" s="44"/>
    </row>
    <row r="162" spans="1:29" ht="15.75" customHeight="1">
      <c r="A162" s="67">
        <f t="shared" si="29"/>
        <v>113</v>
      </c>
      <c r="B162" s="255" t="s">
        <v>579</v>
      </c>
      <c r="C162" s="268">
        <f t="shared" si="27"/>
        <v>362633.7895</v>
      </c>
      <c r="D162" s="400">
        <f t="shared" si="28"/>
        <v>362633.7895</v>
      </c>
      <c r="E162" s="268">
        <v>362633.7895</v>
      </c>
      <c r="F162" s="268"/>
      <c r="G162" s="268"/>
      <c r="H162" s="268"/>
      <c r="I162" s="268"/>
      <c r="J162" s="240"/>
      <c r="K162" s="268"/>
      <c r="L162" s="268"/>
      <c r="M162" s="202"/>
      <c r="N162" s="202"/>
      <c r="O162" s="202"/>
      <c r="P162" s="202"/>
      <c r="Q162" s="202"/>
      <c r="R162" s="268"/>
      <c r="S162" s="268"/>
      <c r="T162" s="300"/>
      <c r="U162" s="268"/>
      <c r="V162" s="268"/>
      <c r="W162" s="268"/>
      <c r="X162" s="268"/>
      <c r="Y162" s="268"/>
      <c r="Z162" s="268"/>
      <c r="AA162" s="9"/>
      <c r="AB162" s="265"/>
      <c r="AC162" s="44"/>
    </row>
    <row r="163" spans="1:29" ht="15.75" customHeight="1">
      <c r="A163" s="67">
        <f t="shared" si="29"/>
        <v>114</v>
      </c>
      <c r="B163" s="255" t="s">
        <v>580</v>
      </c>
      <c r="C163" s="268">
        <f t="shared" si="27"/>
        <v>850949.055</v>
      </c>
      <c r="D163" s="400">
        <f t="shared" si="28"/>
        <v>850949.055</v>
      </c>
      <c r="E163" s="268">
        <v>850949.055</v>
      </c>
      <c r="F163" s="268"/>
      <c r="G163" s="268"/>
      <c r="H163" s="268"/>
      <c r="I163" s="268"/>
      <c r="J163" s="240"/>
      <c r="K163" s="268"/>
      <c r="L163" s="268"/>
      <c r="M163" s="202"/>
      <c r="N163" s="202"/>
      <c r="O163" s="202"/>
      <c r="P163" s="202"/>
      <c r="Q163" s="202"/>
      <c r="R163" s="268"/>
      <c r="S163" s="268"/>
      <c r="T163" s="300"/>
      <c r="U163" s="268"/>
      <c r="V163" s="268"/>
      <c r="W163" s="268"/>
      <c r="X163" s="268"/>
      <c r="Y163" s="268"/>
      <c r="Z163" s="268"/>
      <c r="AA163" s="9"/>
      <c r="AB163" s="265"/>
      <c r="AC163" s="44"/>
    </row>
    <row r="164" spans="1:29" ht="15.75" customHeight="1">
      <c r="A164" s="67">
        <f t="shared" si="29"/>
        <v>115</v>
      </c>
      <c r="B164" s="255" t="s">
        <v>581</v>
      </c>
      <c r="C164" s="268">
        <f t="shared" si="27"/>
        <v>364622.039</v>
      </c>
      <c r="D164" s="400">
        <f t="shared" si="28"/>
        <v>242504.709</v>
      </c>
      <c r="E164" s="268">
        <v>242504.709</v>
      </c>
      <c r="F164" s="268"/>
      <c r="G164" s="268"/>
      <c r="H164" s="268"/>
      <c r="I164" s="268"/>
      <c r="J164" s="240"/>
      <c r="K164" s="268"/>
      <c r="L164" s="268"/>
      <c r="M164" s="202"/>
      <c r="N164" s="202"/>
      <c r="O164" s="202"/>
      <c r="P164" s="202"/>
      <c r="Q164" s="202"/>
      <c r="R164" s="268"/>
      <c r="S164" s="268"/>
      <c r="T164" s="300"/>
      <c r="U164" s="268"/>
      <c r="V164" s="268"/>
      <c r="W164" s="268"/>
      <c r="X164" s="268"/>
      <c r="Y164" s="268">
        <v>122117.33</v>
      </c>
      <c r="Z164" s="268" t="s">
        <v>346</v>
      </c>
      <c r="AA164" s="9"/>
      <c r="AB164" s="265"/>
      <c r="AC164" s="44"/>
    </row>
    <row r="165" spans="1:29" ht="15.75" customHeight="1">
      <c r="A165" s="67">
        <f t="shared" si="29"/>
        <v>116</v>
      </c>
      <c r="B165" s="255" t="s">
        <v>582</v>
      </c>
      <c r="C165" s="268">
        <f t="shared" si="27"/>
        <v>270473.33</v>
      </c>
      <c r="D165" s="400">
        <f t="shared" si="28"/>
        <v>270473.33</v>
      </c>
      <c r="E165" s="268">
        <v>270473.33</v>
      </c>
      <c r="F165" s="268"/>
      <c r="G165" s="268"/>
      <c r="H165" s="268"/>
      <c r="I165" s="268"/>
      <c r="J165" s="240"/>
      <c r="K165" s="268"/>
      <c r="L165" s="268"/>
      <c r="M165" s="202"/>
      <c r="N165" s="202"/>
      <c r="O165" s="202"/>
      <c r="P165" s="202"/>
      <c r="Q165" s="202"/>
      <c r="R165" s="268"/>
      <c r="S165" s="268"/>
      <c r="T165" s="300"/>
      <c r="U165" s="268"/>
      <c r="V165" s="268"/>
      <c r="W165" s="268"/>
      <c r="X165" s="268"/>
      <c r="Y165" s="268"/>
      <c r="Z165" s="268"/>
      <c r="AA165" s="9"/>
      <c r="AB165" s="265"/>
      <c r="AC165" s="44"/>
    </row>
    <row r="166" spans="1:29" ht="15.75" customHeight="1">
      <c r="A166" s="67">
        <f t="shared" si="29"/>
        <v>117</v>
      </c>
      <c r="B166" s="255" t="s">
        <v>583</v>
      </c>
      <c r="C166" s="268">
        <f t="shared" si="27"/>
        <v>369122.718</v>
      </c>
      <c r="D166" s="400">
        <f t="shared" si="28"/>
        <v>235455.278</v>
      </c>
      <c r="E166" s="268">
        <v>235455.278</v>
      </c>
      <c r="F166" s="268"/>
      <c r="G166" s="268"/>
      <c r="H166" s="268"/>
      <c r="I166" s="268"/>
      <c r="J166" s="240"/>
      <c r="K166" s="268"/>
      <c r="L166" s="268"/>
      <c r="M166" s="202"/>
      <c r="N166" s="281"/>
      <c r="O166" s="202"/>
      <c r="P166" s="202"/>
      <c r="Q166" s="202"/>
      <c r="R166" s="268"/>
      <c r="S166" s="268"/>
      <c r="T166" s="300"/>
      <c r="U166" s="268"/>
      <c r="V166" s="268"/>
      <c r="W166" s="268"/>
      <c r="X166" s="268"/>
      <c r="Y166" s="268">
        <v>133667.44</v>
      </c>
      <c r="Z166" s="268" t="s">
        <v>346</v>
      </c>
      <c r="AA166" s="9"/>
      <c r="AB166" s="265"/>
      <c r="AC166" s="44"/>
    </row>
    <row r="167" spans="1:29" ht="15.75" customHeight="1">
      <c r="A167" s="67">
        <f t="shared" si="29"/>
        <v>118</v>
      </c>
      <c r="B167" s="255" t="s">
        <v>584</v>
      </c>
      <c r="C167" s="268">
        <f t="shared" si="27"/>
        <v>916467.4920000001</v>
      </c>
      <c r="D167" s="400">
        <f t="shared" si="28"/>
        <v>718830.822</v>
      </c>
      <c r="E167" s="268">
        <v>718830.822</v>
      </c>
      <c r="F167" s="268"/>
      <c r="G167" s="268"/>
      <c r="H167" s="268"/>
      <c r="I167" s="268"/>
      <c r="J167" s="240"/>
      <c r="K167" s="268"/>
      <c r="L167" s="268"/>
      <c r="M167" s="202"/>
      <c r="N167" s="202"/>
      <c r="O167" s="202"/>
      <c r="P167" s="202"/>
      <c r="Q167" s="202"/>
      <c r="R167" s="268"/>
      <c r="S167" s="268"/>
      <c r="T167" s="300"/>
      <c r="U167" s="268"/>
      <c r="V167" s="268"/>
      <c r="W167" s="268"/>
      <c r="X167" s="268"/>
      <c r="Y167" s="268">
        <v>197636.67</v>
      </c>
      <c r="Z167" s="268" t="s">
        <v>346</v>
      </c>
      <c r="AA167" s="9"/>
      <c r="AB167" s="265"/>
      <c r="AC167" s="44"/>
    </row>
    <row r="168" spans="1:29" ht="15.75" customHeight="1">
      <c r="A168" s="67">
        <f t="shared" si="29"/>
        <v>119</v>
      </c>
      <c r="B168" s="255" t="s">
        <v>585</v>
      </c>
      <c r="C168" s="268">
        <f t="shared" si="27"/>
        <v>159780.52</v>
      </c>
      <c r="D168" s="400">
        <f t="shared" si="28"/>
        <v>0</v>
      </c>
      <c r="E168" s="268"/>
      <c r="F168" s="268"/>
      <c r="G168" s="268"/>
      <c r="H168" s="268"/>
      <c r="I168" s="268"/>
      <c r="J168" s="240"/>
      <c r="K168" s="268"/>
      <c r="L168" s="268"/>
      <c r="M168" s="202"/>
      <c r="N168" s="202"/>
      <c r="O168" s="202"/>
      <c r="P168" s="202"/>
      <c r="Q168" s="202"/>
      <c r="R168" s="268"/>
      <c r="S168" s="268"/>
      <c r="T168" s="300"/>
      <c r="U168" s="268"/>
      <c r="V168" s="268"/>
      <c r="W168" s="268"/>
      <c r="X168" s="268"/>
      <c r="Y168" s="268">
        <v>159780.52</v>
      </c>
      <c r="Z168" s="268" t="s">
        <v>756</v>
      </c>
      <c r="AA168" s="9"/>
      <c r="AB168" s="265"/>
      <c r="AC168" s="44"/>
    </row>
    <row r="169" spans="1:29" ht="15.75" customHeight="1">
      <c r="A169" s="67">
        <f t="shared" si="29"/>
        <v>120</v>
      </c>
      <c r="B169" s="255" t="s">
        <v>586</v>
      </c>
      <c r="C169" s="268">
        <f t="shared" si="27"/>
        <v>460271.1685</v>
      </c>
      <c r="D169" s="400">
        <f t="shared" si="28"/>
        <v>299762.2085</v>
      </c>
      <c r="E169" s="268">
        <v>299762.2085</v>
      </c>
      <c r="F169" s="268"/>
      <c r="G169" s="268"/>
      <c r="H169" s="268"/>
      <c r="I169" s="268"/>
      <c r="J169" s="240"/>
      <c r="K169" s="268"/>
      <c r="L169" s="268"/>
      <c r="M169" s="202"/>
      <c r="N169" s="202"/>
      <c r="O169" s="202"/>
      <c r="P169" s="202"/>
      <c r="Q169" s="202"/>
      <c r="R169" s="268"/>
      <c r="S169" s="268"/>
      <c r="T169" s="300"/>
      <c r="U169" s="268"/>
      <c r="V169" s="268"/>
      <c r="W169" s="268"/>
      <c r="X169" s="268"/>
      <c r="Y169" s="268">
        <v>160508.96</v>
      </c>
      <c r="Z169" s="268" t="s">
        <v>756</v>
      </c>
      <c r="AA169" s="9"/>
      <c r="AB169" s="265"/>
      <c r="AC169" s="44"/>
    </row>
    <row r="170" spans="1:29" ht="15.75" customHeight="1">
      <c r="A170" s="67">
        <f t="shared" si="29"/>
        <v>121</v>
      </c>
      <c r="B170" s="255" t="s">
        <v>587</v>
      </c>
      <c r="C170" s="268">
        <f t="shared" si="27"/>
        <v>71818.23</v>
      </c>
      <c r="D170" s="400">
        <f t="shared" si="28"/>
        <v>0</v>
      </c>
      <c r="E170" s="268"/>
      <c r="F170" s="268"/>
      <c r="G170" s="268"/>
      <c r="H170" s="268"/>
      <c r="I170" s="268"/>
      <c r="J170" s="240"/>
      <c r="K170" s="268"/>
      <c r="L170" s="268"/>
      <c r="M170" s="202"/>
      <c r="N170" s="202"/>
      <c r="O170" s="202"/>
      <c r="P170" s="202"/>
      <c r="Q170" s="202"/>
      <c r="R170" s="268"/>
      <c r="S170" s="268"/>
      <c r="T170" s="300"/>
      <c r="U170" s="268"/>
      <c r="V170" s="268"/>
      <c r="W170" s="268"/>
      <c r="X170" s="268"/>
      <c r="Y170" s="268">
        <v>71818.23</v>
      </c>
      <c r="Z170" s="268" t="s">
        <v>757</v>
      </c>
      <c r="AA170" s="9" t="s">
        <v>139</v>
      </c>
      <c r="AB170" s="265"/>
      <c r="AC170" s="44"/>
    </row>
    <row r="171" spans="1:29" ht="15.75" customHeight="1">
      <c r="A171" s="67">
        <f t="shared" si="29"/>
        <v>122</v>
      </c>
      <c r="B171" s="205" t="s">
        <v>588</v>
      </c>
      <c r="C171" s="268">
        <f t="shared" si="27"/>
        <v>135170.05</v>
      </c>
      <c r="D171" s="400">
        <f t="shared" si="28"/>
        <v>0</v>
      </c>
      <c r="E171" s="268"/>
      <c r="F171" s="268"/>
      <c r="G171" s="268"/>
      <c r="H171" s="268"/>
      <c r="I171" s="268"/>
      <c r="J171" s="240"/>
      <c r="K171" s="268"/>
      <c r="L171" s="268"/>
      <c r="M171" s="202"/>
      <c r="N171" s="202"/>
      <c r="O171" s="202"/>
      <c r="P171" s="202"/>
      <c r="Q171" s="202"/>
      <c r="R171" s="268"/>
      <c r="S171" s="268"/>
      <c r="T171" s="300"/>
      <c r="U171" s="268"/>
      <c r="V171" s="268"/>
      <c r="W171" s="268"/>
      <c r="X171" s="268"/>
      <c r="Y171" s="268">
        <v>135170.05</v>
      </c>
      <c r="Z171" s="268" t="s">
        <v>346</v>
      </c>
      <c r="AA171" s="9"/>
      <c r="AB171" s="265"/>
      <c r="AC171" s="44"/>
    </row>
    <row r="172" spans="1:32" ht="15.75" customHeight="1">
      <c r="A172" s="404" t="s">
        <v>15</v>
      </c>
      <c r="B172" s="180"/>
      <c r="C172" s="268">
        <f aca="true" t="shared" si="30" ref="C172:Y172">SUM(C147:C171)</f>
        <v>17176403.096</v>
      </c>
      <c r="D172" s="268">
        <f t="shared" si="30"/>
        <v>15479878.626</v>
      </c>
      <c r="E172" s="268">
        <f t="shared" si="30"/>
        <v>8578138.506</v>
      </c>
      <c r="F172" s="268">
        <f t="shared" si="30"/>
        <v>5431186.390000001</v>
      </c>
      <c r="G172" s="268">
        <f t="shared" si="30"/>
        <v>878817.4199999999</v>
      </c>
      <c r="H172" s="268">
        <f t="shared" si="30"/>
        <v>0</v>
      </c>
      <c r="I172" s="268">
        <f t="shared" si="30"/>
        <v>591736.3099999999</v>
      </c>
      <c r="J172" s="240">
        <f t="shared" si="30"/>
        <v>0</v>
      </c>
      <c r="K172" s="268">
        <f t="shared" si="30"/>
        <v>0</v>
      </c>
      <c r="L172" s="268">
        <f t="shared" si="30"/>
        <v>0</v>
      </c>
      <c r="M172" s="268">
        <f t="shared" si="30"/>
        <v>0</v>
      </c>
      <c r="N172" s="268">
        <f t="shared" si="30"/>
        <v>0</v>
      </c>
      <c r="O172" s="268">
        <f t="shared" si="30"/>
        <v>0</v>
      </c>
      <c r="P172" s="268">
        <f t="shared" si="30"/>
        <v>0</v>
      </c>
      <c r="Q172" s="268">
        <f t="shared" si="30"/>
        <v>0</v>
      </c>
      <c r="R172" s="268">
        <f t="shared" si="30"/>
        <v>0</v>
      </c>
      <c r="S172" s="268">
        <f t="shared" si="30"/>
        <v>0</v>
      </c>
      <c r="T172" s="268">
        <f t="shared" si="30"/>
        <v>0</v>
      </c>
      <c r="U172" s="268">
        <f t="shared" si="30"/>
        <v>0</v>
      </c>
      <c r="V172" s="268">
        <f t="shared" si="30"/>
        <v>0</v>
      </c>
      <c r="W172" s="268">
        <f t="shared" si="30"/>
        <v>0</v>
      </c>
      <c r="X172" s="268">
        <f t="shared" si="30"/>
        <v>0</v>
      </c>
      <c r="Y172" s="268">
        <f t="shared" si="30"/>
        <v>1696524.47</v>
      </c>
      <c r="Z172" s="268">
        <f>(C172-Y172)*0.0214</f>
        <v>331269.4025964</v>
      </c>
      <c r="AA172" s="400">
        <f>SUM(AA147:AA170)</f>
        <v>0</v>
      </c>
      <c r="AB172" s="265"/>
      <c r="AC172" s="44"/>
      <c r="AF172" s="45"/>
    </row>
    <row r="173" spans="1:30" ht="12.75" customHeight="1">
      <c r="A173" s="401" t="s">
        <v>589</v>
      </c>
      <c r="B173" s="177"/>
      <c r="C173" s="394"/>
      <c r="D173" s="182"/>
      <c r="E173" s="182"/>
      <c r="F173" s="182"/>
      <c r="G173" s="182"/>
      <c r="H173" s="182"/>
      <c r="I173" s="182"/>
      <c r="J173" s="383"/>
      <c r="K173" s="182"/>
      <c r="L173" s="182"/>
      <c r="M173" s="182"/>
      <c r="N173" s="182"/>
      <c r="O173" s="182"/>
      <c r="P173" s="182"/>
      <c r="Q173" s="182"/>
      <c r="R173" s="182"/>
      <c r="S173" s="182"/>
      <c r="T173" s="303"/>
      <c r="U173" s="182"/>
      <c r="V173" s="182"/>
      <c r="W173" s="182"/>
      <c r="X173" s="182"/>
      <c r="Y173" s="182"/>
      <c r="Z173" s="182"/>
      <c r="AA173" s="9"/>
      <c r="AB173" s="265"/>
      <c r="AD173" s="412"/>
    </row>
    <row r="174" spans="1:30" ht="13.5" customHeight="1">
      <c r="A174" s="209">
        <f>A171+1</f>
        <v>123</v>
      </c>
      <c r="B174" s="255" t="s">
        <v>590</v>
      </c>
      <c r="C174" s="268">
        <f>D174+L174+N174+P174+R174+U174+W174+X174+Y174+K174</f>
        <v>1256473.69</v>
      </c>
      <c r="D174" s="400">
        <f>E174+F174+G174+H174+I174</f>
        <v>1256473.69</v>
      </c>
      <c r="E174" s="268"/>
      <c r="F174" s="268">
        <v>1074521.42</v>
      </c>
      <c r="G174" s="268"/>
      <c r="H174" s="268"/>
      <c r="I174" s="268">
        <v>181952.27</v>
      </c>
      <c r="J174" s="241"/>
      <c r="K174" s="268"/>
      <c r="L174" s="268"/>
      <c r="M174" s="268"/>
      <c r="N174" s="268"/>
      <c r="O174" s="400"/>
      <c r="P174" s="268"/>
      <c r="Q174" s="268"/>
      <c r="R174" s="268"/>
      <c r="S174" s="268"/>
      <c r="T174" s="300"/>
      <c r="U174" s="268"/>
      <c r="V174" s="268"/>
      <c r="W174" s="268"/>
      <c r="X174" s="400"/>
      <c r="Y174" s="400"/>
      <c r="Z174" s="400"/>
      <c r="AA174" s="9" t="s">
        <v>336</v>
      </c>
      <c r="AB174" s="265" t="s">
        <v>271</v>
      </c>
      <c r="AD174" s="412"/>
    </row>
    <row r="175" spans="1:52" ht="14.25" customHeight="1">
      <c r="A175" s="395" t="s">
        <v>15</v>
      </c>
      <c r="B175" s="181"/>
      <c r="C175" s="397">
        <f>SUM(C174:C174)</f>
        <v>1256473.69</v>
      </c>
      <c r="D175" s="397">
        <f aca="true" t="shared" si="31" ref="D175:Y175">SUM(D174:D174)</f>
        <v>1256473.69</v>
      </c>
      <c r="E175" s="397">
        <f t="shared" si="31"/>
        <v>0</v>
      </c>
      <c r="F175" s="397">
        <f t="shared" si="31"/>
        <v>1074521.42</v>
      </c>
      <c r="G175" s="397">
        <f t="shared" si="31"/>
        <v>0</v>
      </c>
      <c r="H175" s="397">
        <f t="shared" si="31"/>
        <v>0</v>
      </c>
      <c r="I175" s="397">
        <f t="shared" si="31"/>
        <v>181952.27</v>
      </c>
      <c r="J175" s="352">
        <f t="shared" si="31"/>
        <v>0</v>
      </c>
      <c r="K175" s="397">
        <f>SUM(K174:K174)</f>
        <v>0</v>
      </c>
      <c r="L175" s="397">
        <f t="shared" si="31"/>
        <v>0</v>
      </c>
      <c r="M175" s="397">
        <f t="shared" si="31"/>
        <v>0</v>
      </c>
      <c r="N175" s="397">
        <f t="shared" si="31"/>
        <v>0</v>
      </c>
      <c r="O175" s="397">
        <f t="shared" si="31"/>
        <v>0</v>
      </c>
      <c r="P175" s="397">
        <f t="shared" si="31"/>
        <v>0</v>
      </c>
      <c r="Q175" s="397">
        <f t="shared" si="31"/>
        <v>0</v>
      </c>
      <c r="R175" s="397">
        <f t="shared" si="31"/>
        <v>0</v>
      </c>
      <c r="S175" s="397">
        <f t="shared" si="31"/>
        <v>0</v>
      </c>
      <c r="T175" s="299">
        <f t="shared" si="31"/>
        <v>0</v>
      </c>
      <c r="U175" s="397">
        <f t="shared" si="31"/>
        <v>0</v>
      </c>
      <c r="V175" s="397">
        <f t="shared" si="31"/>
        <v>0</v>
      </c>
      <c r="W175" s="397">
        <f t="shared" si="31"/>
        <v>0</v>
      </c>
      <c r="X175" s="397">
        <f t="shared" si="31"/>
        <v>0</v>
      </c>
      <c r="Y175" s="397">
        <f t="shared" si="31"/>
        <v>0</v>
      </c>
      <c r="Z175" s="268">
        <f>(C175-Y175)*0.0214</f>
        <v>26888.536965999996</v>
      </c>
      <c r="AA175" s="89"/>
      <c r="AB175" s="265"/>
      <c r="AC175" s="45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</row>
    <row r="176" spans="1:29" ht="15.75" customHeight="1">
      <c r="A176" s="401" t="s">
        <v>24</v>
      </c>
      <c r="B176" s="178"/>
      <c r="C176" s="397">
        <f>C175+C172+C145+C139+C132</f>
        <v>33865623.116000004</v>
      </c>
      <c r="D176" s="397">
        <f aca="true" t="shared" si="32" ref="D176:Y176">D175+D172+D145+D139+D132</f>
        <v>19107622.766</v>
      </c>
      <c r="E176" s="397">
        <f t="shared" si="32"/>
        <v>10949408.956</v>
      </c>
      <c r="F176" s="397">
        <f t="shared" si="32"/>
        <v>6505707.8100000005</v>
      </c>
      <c r="G176" s="397">
        <f t="shared" si="32"/>
        <v>878817.4199999999</v>
      </c>
      <c r="H176" s="397">
        <f t="shared" si="32"/>
        <v>0</v>
      </c>
      <c r="I176" s="397">
        <f t="shared" si="32"/>
        <v>773688.58</v>
      </c>
      <c r="J176" s="352">
        <f t="shared" si="32"/>
        <v>5</v>
      </c>
      <c r="K176" s="397">
        <f t="shared" si="32"/>
        <v>11071574.32</v>
      </c>
      <c r="L176" s="397">
        <f t="shared" si="32"/>
        <v>209958.7</v>
      </c>
      <c r="M176" s="397">
        <f t="shared" si="32"/>
        <v>0</v>
      </c>
      <c r="N176" s="397">
        <f t="shared" si="32"/>
        <v>0</v>
      </c>
      <c r="O176" s="397">
        <f t="shared" si="32"/>
        <v>0</v>
      </c>
      <c r="P176" s="397">
        <f t="shared" si="32"/>
        <v>0</v>
      </c>
      <c r="Q176" s="397">
        <f t="shared" si="32"/>
        <v>0</v>
      </c>
      <c r="R176" s="397">
        <f t="shared" si="32"/>
        <v>0</v>
      </c>
      <c r="S176" s="397">
        <f t="shared" si="32"/>
        <v>0</v>
      </c>
      <c r="T176" s="397">
        <f t="shared" si="32"/>
        <v>0</v>
      </c>
      <c r="U176" s="397">
        <f t="shared" si="32"/>
        <v>0</v>
      </c>
      <c r="V176" s="397">
        <f t="shared" si="32"/>
        <v>0</v>
      </c>
      <c r="W176" s="397">
        <f t="shared" si="32"/>
        <v>0</v>
      </c>
      <c r="X176" s="397">
        <f t="shared" si="32"/>
        <v>0</v>
      </c>
      <c r="Y176" s="397">
        <f t="shared" si="32"/>
        <v>3476467.33</v>
      </c>
      <c r="Z176" s="268">
        <f>(C176-Y176)*0.0214</f>
        <v>650327.9338204</v>
      </c>
      <c r="AA176" s="182" t="e">
        <f>#REF!+AA175+#REF!+#REF!+AA172+AA145+#REF!+AA139+AA132+#REF!</f>
        <v>#REF!</v>
      </c>
      <c r="AB176" s="265">
        <f>C176+(C176-Y176)*0.0214</f>
        <v>34515951.0498204</v>
      </c>
      <c r="AC176" s="44"/>
    </row>
    <row r="177" spans="1:29" ht="12.75" customHeight="1">
      <c r="A177" s="457" t="s">
        <v>66</v>
      </c>
      <c r="B177" s="458"/>
      <c r="C177" s="458"/>
      <c r="D177" s="458"/>
      <c r="E177" s="458"/>
      <c r="F177" s="458"/>
      <c r="G177" s="458"/>
      <c r="H177" s="458"/>
      <c r="I177" s="458"/>
      <c r="J177" s="458"/>
      <c r="K177" s="458"/>
      <c r="L177" s="458"/>
      <c r="M177" s="458"/>
      <c r="N177" s="458"/>
      <c r="O177" s="458"/>
      <c r="P177" s="458"/>
      <c r="Q177" s="458"/>
      <c r="R177" s="458"/>
      <c r="S177" s="458"/>
      <c r="T177" s="458"/>
      <c r="U177" s="458"/>
      <c r="V177" s="458"/>
      <c r="W177" s="458"/>
      <c r="X177" s="458"/>
      <c r="Y177" s="459"/>
      <c r="Z177" s="397"/>
      <c r="AA177" s="9"/>
      <c r="AB177" s="265"/>
      <c r="AC177" s="22"/>
    </row>
    <row r="178" spans="1:29" ht="12.75" customHeight="1">
      <c r="A178" s="401" t="s">
        <v>591</v>
      </c>
      <c r="B178" s="177"/>
      <c r="C178" s="394"/>
      <c r="D178" s="397"/>
      <c r="E178" s="397"/>
      <c r="F178" s="397"/>
      <c r="G178" s="397"/>
      <c r="H178" s="397"/>
      <c r="I178" s="397"/>
      <c r="J178" s="352"/>
      <c r="K178" s="397"/>
      <c r="L178" s="397"/>
      <c r="M178" s="397"/>
      <c r="N178" s="397"/>
      <c r="O178" s="397"/>
      <c r="P178" s="397"/>
      <c r="Q178" s="397"/>
      <c r="R178" s="397"/>
      <c r="S178" s="397"/>
      <c r="T178" s="299"/>
      <c r="U178" s="397"/>
      <c r="V178" s="397"/>
      <c r="W178" s="397"/>
      <c r="X178" s="397"/>
      <c r="Y178" s="397"/>
      <c r="Z178" s="397"/>
      <c r="AA178" s="9"/>
      <c r="AB178" s="265"/>
      <c r="AC178" s="22"/>
    </row>
    <row r="179" spans="1:30" ht="12.75" customHeight="1">
      <c r="A179" s="209">
        <f>A174+1</f>
        <v>124</v>
      </c>
      <c r="B179" s="231" t="s">
        <v>592</v>
      </c>
      <c r="C179" s="268">
        <f aca="true" t="shared" si="33" ref="C179:C186">D179+L179+N179+P179+R179+U179+W179+X179+Y179+K179</f>
        <v>5611151.185</v>
      </c>
      <c r="D179" s="400">
        <f aca="true" t="shared" si="34" ref="D179:D186">E179+F179+G179+H179+I179</f>
        <v>5611151.185</v>
      </c>
      <c r="E179" s="268">
        <v>5611151.185</v>
      </c>
      <c r="F179" s="268"/>
      <c r="G179" s="268"/>
      <c r="H179" s="268"/>
      <c r="I179" s="268"/>
      <c r="J179" s="240"/>
      <c r="K179" s="268"/>
      <c r="L179" s="268"/>
      <c r="M179" s="268"/>
      <c r="N179" s="268"/>
      <c r="O179" s="268"/>
      <c r="P179" s="268"/>
      <c r="Q179" s="268"/>
      <c r="R179" s="268"/>
      <c r="S179" s="268"/>
      <c r="T179" s="300"/>
      <c r="U179" s="268"/>
      <c r="V179" s="268"/>
      <c r="W179" s="268"/>
      <c r="X179" s="268"/>
      <c r="Y179" s="268"/>
      <c r="Z179" s="268"/>
      <c r="AA179" s="9"/>
      <c r="AB179" s="265"/>
      <c r="AC179" s="22"/>
      <c r="AD179" s="44"/>
    </row>
    <row r="180" spans="1:30" ht="12.75" customHeight="1">
      <c r="A180" s="67">
        <f aca="true" t="shared" si="35" ref="A180:A186">A179+1</f>
        <v>125</v>
      </c>
      <c r="B180" s="231" t="s">
        <v>593</v>
      </c>
      <c r="C180" s="268">
        <f t="shared" si="33"/>
        <v>10276885.9325</v>
      </c>
      <c r="D180" s="400">
        <f t="shared" si="34"/>
        <v>10276885.9325</v>
      </c>
      <c r="E180" s="268">
        <v>10276885.9325</v>
      </c>
      <c r="F180" s="268"/>
      <c r="G180" s="268"/>
      <c r="H180" s="268"/>
      <c r="I180" s="268"/>
      <c r="J180" s="240"/>
      <c r="K180" s="268"/>
      <c r="L180" s="268"/>
      <c r="M180" s="268"/>
      <c r="N180" s="268"/>
      <c r="O180" s="268"/>
      <c r="P180" s="268"/>
      <c r="Q180" s="268"/>
      <c r="R180" s="268"/>
      <c r="S180" s="268"/>
      <c r="T180" s="300"/>
      <c r="U180" s="268"/>
      <c r="V180" s="268"/>
      <c r="W180" s="268"/>
      <c r="X180" s="268"/>
      <c r="Y180" s="268"/>
      <c r="Z180" s="268"/>
      <c r="AA180" s="9"/>
      <c r="AB180" s="265"/>
      <c r="AC180" s="22"/>
      <c r="AD180" s="44"/>
    </row>
    <row r="181" spans="1:30" ht="12.75" customHeight="1">
      <c r="A181" s="67">
        <f t="shared" si="35"/>
        <v>126</v>
      </c>
      <c r="B181" s="231" t="s">
        <v>594</v>
      </c>
      <c r="C181" s="268">
        <f t="shared" si="33"/>
        <v>3710411.4165</v>
      </c>
      <c r="D181" s="400">
        <f t="shared" si="34"/>
        <v>3710411.4165</v>
      </c>
      <c r="E181" s="268">
        <v>3710411.4165</v>
      </c>
      <c r="F181" s="268"/>
      <c r="G181" s="268"/>
      <c r="H181" s="268"/>
      <c r="I181" s="268"/>
      <c r="J181" s="240"/>
      <c r="K181" s="268"/>
      <c r="L181" s="268"/>
      <c r="M181" s="268"/>
      <c r="N181" s="268"/>
      <c r="O181" s="268"/>
      <c r="P181" s="268"/>
      <c r="Q181" s="268"/>
      <c r="R181" s="268"/>
      <c r="S181" s="268"/>
      <c r="T181" s="300"/>
      <c r="U181" s="268"/>
      <c r="V181" s="268"/>
      <c r="W181" s="268"/>
      <c r="X181" s="268"/>
      <c r="Y181" s="268"/>
      <c r="Z181" s="268"/>
      <c r="AA181" s="9"/>
      <c r="AB181" s="265"/>
      <c r="AC181" s="22"/>
      <c r="AD181" s="44"/>
    </row>
    <row r="182" spans="1:30" ht="12.75" customHeight="1">
      <c r="A182" s="67">
        <f t="shared" si="35"/>
        <v>127</v>
      </c>
      <c r="B182" s="231" t="s">
        <v>595</v>
      </c>
      <c r="C182" s="268">
        <f t="shared" si="33"/>
        <v>2445688.831</v>
      </c>
      <c r="D182" s="400">
        <f t="shared" si="34"/>
        <v>2445688.831</v>
      </c>
      <c r="E182" s="268">
        <v>2445688.831</v>
      </c>
      <c r="F182" s="268"/>
      <c r="G182" s="268"/>
      <c r="H182" s="268"/>
      <c r="I182" s="268"/>
      <c r="J182" s="240"/>
      <c r="K182" s="268"/>
      <c r="L182" s="268"/>
      <c r="M182" s="268"/>
      <c r="N182" s="268"/>
      <c r="O182" s="268"/>
      <c r="P182" s="268"/>
      <c r="Q182" s="268"/>
      <c r="R182" s="268"/>
      <c r="S182" s="268"/>
      <c r="T182" s="300"/>
      <c r="U182" s="268"/>
      <c r="V182" s="268"/>
      <c r="W182" s="268"/>
      <c r="X182" s="268"/>
      <c r="Y182" s="268"/>
      <c r="Z182" s="268"/>
      <c r="AA182" s="9"/>
      <c r="AB182" s="265"/>
      <c r="AC182" s="22"/>
      <c r="AD182" s="44"/>
    </row>
    <row r="183" spans="1:30" ht="12.75" customHeight="1">
      <c r="A183" s="67">
        <f t="shared" si="35"/>
        <v>128</v>
      </c>
      <c r="B183" s="231" t="s">
        <v>596</v>
      </c>
      <c r="C183" s="268">
        <f t="shared" si="33"/>
        <v>2445688.831</v>
      </c>
      <c r="D183" s="400">
        <f t="shared" si="34"/>
        <v>2445688.831</v>
      </c>
      <c r="E183" s="268">
        <v>2445688.831</v>
      </c>
      <c r="F183" s="268"/>
      <c r="G183" s="268"/>
      <c r="H183" s="268"/>
      <c r="I183" s="268"/>
      <c r="J183" s="240"/>
      <c r="K183" s="268"/>
      <c r="L183" s="268"/>
      <c r="M183" s="268"/>
      <c r="N183" s="268"/>
      <c r="O183" s="268"/>
      <c r="P183" s="268"/>
      <c r="Q183" s="268"/>
      <c r="R183" s="268"/>
      <c r="S183" s="268"/>
      <c r="T183" s="300"/>
      <c r="U183" s="268"/>
      <c r="V183" s="268"/>
      <c r="W183" s="268"/>
      <c r="X183" s="268"/>
      <c r="Y183" s="268"/>
      <c r="Z183" s="268"/>
      <c r="AA183" s="9"/>
      <c r="AB183" s="265"/>
      <c r="AC183" s="22"/>
      <c r="AD183" s="44"/>
    </row>
    <row r="184" spans="1:30" ht="12.75" customHeight="1">
      <c r="A184" s="67">
        <f t="shared" si="35"/>
        <v>129</v>
      </c>
      <c r="B184" s="231" t="s">
        <v>597</v>
      </c>
      <c r="C184" s="268">
        <f t="shared" si="33"/>
        <v>1639348.207</v>
      </c>
      <c r="D184" s="400">
        <f t="shared" si="34"/>
        <v>1639348.207</v>
      </c>
      <c r="E184" s="268">
        <v>1639348.207</v>
      </c>
      <c r="F184" s="268"/>
      <c r="G184" s="268"/>
      <c r="H184" s="268"/>
      <c r="I184" s="268"/>
      <c r="J184" s="240"/>
      <c r="K184" s="268"/>
      <c r="L184" s="268"/>
      <c r="M184" s="268"/>
      <c r="N184" s="268"/>
      <c r="O184" s="268"/>
      <c r="P184" s="268"/>
      <c r="Q184" s="268"/>
      <c r="R184" s="268"/>
      <c r="S184" s="268"/>
      <c r="T184" s="300"/>
      <c r="U184" s="268"/>
      <c r="V184" s="268"/>
      <c r="W184" s="268"/>
      <c r="X184" s="268"/>
      <c r="Y184" s="268"/>
      <c r="Z184" s="268"/>
      <c r="AA184" s="9"/>
      <c r="AB184" s="265"/>
      <c r="AC184" s="22"/>
      <c r="AD184" s="44"/>
    </row>
    <row r="185" spans="1:30" ht="12.75" customHeight="1">
      <c r="A185" s="67">
        <f t="shared" si="35"/>
        <v>130</v>
      </c>
      <c r="B185" s="231" t="s">
        <v>598</v>
      </c>
      <c r="C185" s="268">
        <f t="shared" si="33"/>
        <v>3359317.9805</v>
      </c>
      <c r="D185" s="400">
        <f t="shared" si="34"/>
        <v>3359317.9805</v>
      </c>
      <c r="E185" s="268">
        <v>3359317.9805</v>
      </c>
      <c r="F185" s="268"/>
      <c r="G185" s="268"/>
      <c r="H185" s="268"/>
      <c r="I185" s="268"/>
      <c r="J185" s="240"/>
      <c r="K185" s="268"/>
      <c r="L185" s="268"/>
      <c r="M185" s="268"/>
      <c r="N185" s="268"/>
      <c r="O185" s="268"/>
      <c r="P185" s="268"/>
      <c r="Q185" s="268"/>
      <c r="R185" s="268"/>
      <c r="S185" s="268"/>
      <c r="T185" s="300"/>
      <c r="U185" s="268"/>
      <c r="V185" s="268"/>
      <c r="W185" s="268"/>
      <c r="X185" s="268"/>
      <c r="Y185" s="268"/>
      <c r="Z185" s="268"/>
      <c r="AA185" s="9"/>
      <c r="AB185" s="265"/>
      <c r="AC185" s="22"/>
      <c r="AD185" s="44"/>
    </row>
    <row r="186" spans="1:30" ht="12.75" customHeight="1">
      <c r="A186" s="67">
        <f t="shared" si="35"/>
        <v>131</v>
      </c>
      <c r="B186" s="231" t="s">
        <v>599</v>
      </c>
      <c r="C186" s="268">
        <f t="shared" si="33"/>
        <v>3897003.344</v>
      </c>
      <c r="D186" s="400">
        <f t="shared" si="34"/>
        <v>3897003.344</v>
      </c>
      <c r="E186" s="268">
        <v>3897003.344</v>
      </c>
      <c r="F186" s="268"/>
      <c r="G186" s="268"/>
      <c r="H186" s="268"/>
      <c r="I186" s="268"/>
      <c r="J186" s="240"/>
      <c r="K186" s="268"/>
      <c r="L186" s="268"/>
      <c r="M186" s="268"/>
      <c r="N186" s="268"/>
      <c r="O186" s="268"/>
      <c r="P186" s="268"/>
      <c r="Q186" s="268"/>
      <c r="R186" s="268"/>
      <c r="S186" s="268"/>
      <c r="T186" s="300"/>
      <c r="U186" s="268"/>
      <c r="V186" s="268"/>
      <c r="W186" s="268"/>
      <c r="X186" s="268"/>
      <c r="Y186" s="268"/>
      <c r="Z186" s="268" t="s">
        <v>600</v>
      </c>
      <c r="AA186" s="9"/>
      <c r="AB186" s="265"/>
      <c r="AC186" s="22"/>
      <c r="AD186" s="44"/>
    </row>
    <row r="187" spans="1:30" ht="12.75" customHeight="1">
      <c r="A187" s="404" t="s">
        <v>15</v>
      </c>
      <c r="B187" s="231"/>
      <c r="C187" s="268">
        <f>SUM(C179:C186)</f>
        <v>33385495.7275</v>
      </c>
      <c r="D187" s="268">
        <f aca="true" t="shared" si="36" ref="D187:Y187">SUM(D179:D186)</f>
        <v>33385495.7275</v>
      </c>
      <c r="E187" s="268">
        <f t="shared" si="36"/>
        <v>33385495.7275</v>
      </c>
      <c r="F187" s="268">
        <f t="shared" si="36"/>
        <v>0</v>
      </c>
      <c r="G187" s="268">
        <f t="shared" si="36"/>
        <v>0</v>
      </c>
      <c r="H187" s="268">
        <f t="shared" si="36"/>
        <v>0</v>
      </c>
      <c r="I187" s="268">
        <f t="shared" si="36"/>
        <v>0</v>
      </c>
      <c r="J187" s="240">
        <f t="shared" si="36"/>
        <v>0</v>
      </c>
      <c r="K187" s="268">
        <f t="shared" si="36"/>
        <v>0</v>
      </c>
      <c r="L187" s="268">
        <f t="shared" si="36"/>
        <v>0</v>
      </c>
      <c r="M187" s="268">
        <f t="shared" si="36"/>
        <v>0</v>
      </c>
      <c r="N187" s="268">
        <f t="shared" si="36"/>
        <v>0</v>
      </c>
      <c r="O187" s="268">
        <f t="shared" si="36"/>
        <v>0</v>
      </c>
      <c r="P187" s="268">
        <f t="shared" si="36"/>
        <v>0</v>
      </c>
      <c r="Q187" s="268">
        <f t="shared" si="36"/>
        <v>0</v>
      </c>
      <c r="R187" s="268">
        <f t="shared" si="36"/>
        <v>0</v>
      </c>
      <c r="S187" s="268">
        <f t="shared" si="36"/>
        <v>0</v>
      </c>
      <c r="T187" s="268">
        <f t="shared" si="36"/>
        <v>0</v>
      </c>
      <c r="U187" s="268">
        <f t="shared" si="36"/>
        <v>0</v>
      </c>
      <c r="V187" s="268">
        <f t="shared" si="36"/>
        <v>0</v>
      </c>
      <c r="W187" s="268">
        <f t="shared" si="36"/>
        <v>0</v>
      </c>
      <c r="X187" s="268">
        <f t="shared" si="36"/>
        <v>0</v>
      </c>
      <c r="Y187" s="268">
        <f t="shared" si="36"/>
        <v>0</v>
      </c>
      <c r="Z187" s="268"/>
      <c r="AA187" s="9"/>
      <c r="AB187" s="265"/>
      <c r="AC187" s="22"/>
      <c r="AD187" s="44"/>
    </row>
    <row r="188" spans="1:30" ht="12.75" customHeight="1">
      <c r="A188" s="401" t="s">
        <v>601</v>
      </c>
      <c r="B188" s="192"/>
      <c r="C188" s="268"/>
      <c r="D188" s="400"/>
      <c r="E188" s="268"/>
      <c r="F188" s="268"/>
      <c r="G188" s="268"/>
      <c r="H188" s="268"/>
      <c r="I188" s="268"/>
      <c r="J188" s="240"/>
      <c r="K188" s="268"/>
      <c r="L188" s="268"/>
      <c r="M188" s="268"/>
      <c r="N188" s="268"/>
      <c r="O188" s="268"/>
      <c r="P188" s="268"/>
      <c r="Q188" s="268"/>
      <c r="R188" s="268"/>
      <c r="S188" s="268"/>
      <c r="T188" s="300"/>
      <c r="U188" s="268"/>
      <c r="V188" s="268"/>
      <c r="W188" s="268"/>
      <c r="X188" s="268"/>
      <c r="Y188" s="268"/>
      <c r="Z188" s="268"/>
      <c r="AA188" s="9"/>
      <c r="AB188" s="265"/>
      <c r="AC188" s="22"/>
      <c r="AD188" s="44"/>
    </row>
    <row r="189" spans="1:30" ht="12.75" customHeight="1">
      <c r="A189" s="67">
        <f>A186+1</f>
        <v>132</v>
      </c>
      <c r="B189" s="231" t="s">
        <v>602</v>
      </c>
      <c r="C189" s="268">
        <f>D189+L189+N189+P189+R189+U189+W189+X189+Y189+K189</f>
        <v>640012.3025</v>
      </c>
      <c r="D189" s="400">
        <f>E189+F189+G189+H189+I189</f>
        <v>541325.8725</v>
      </c>
      <c r="E189" s="416">
        <v>541325.8725</v>
      </c>
      <c r="F189" s="179"/>
      <c r="G189" s="268"/>
      <c r="H189" s="268"/>
      <c r="I189" s="268"/>
      <c r="J189" s="240"/>
      <c r="K189" s="268"/>
      <c r="L189" s="268"/>
      <c r="M189" s="268"/>
      <c r="N189" s="268"/>
      <c r="O189" s="268"/>
      <c r="P189" s="268"/>
      <c r="Q189" s="268"/>
      <c r="R189" s="268"/>
      <c r="S189" s="268"/>
      <c r="T189" s="300"/>
      <c r="U189" s="268"/>
      <c r="V189" s="268"/>
      <c r="W189" s="268"/>
      <c r="X189" s="268"/>
      <c r="Y189" s="268">
        <v>98686.43</v>
      </c>
      <c r="Z189" s="268" t="s">
        <v>563</v>
      </c>
      <c r="AA189" s="9"/>
      <c r="AB189" s="265"/>
      <c r="AC189" s="22"/>
      <c r="AD189" s="44"/>
    </row>
    <row r="190" spans="1:30" ht="12.75" customHeight="1">
      <c r="A190" s="67">
        <f>A189+1</f>
        <v>133</v>
      </c>
      <c r="B190" s="231" t="s">
        <v>603</v>
      </c>
      <c r="C190" s="268">
        <f>D190+L190+N190+P190+R190+U190+W190+X190+Y190+K190</f>
        <v>550957.5325</v>
      </c>
      <c r="D190" s="400">
        <f>E190+F190+G190+H190+I190</f>
        <v>461775.7725</v>
      </c>
      <c r="E190" s="416">
        <v>461775.7725</v>
      </c>
      <c r="F190" s="179"/>
      <c r="G190" s="268"/>
      <c r="H190" s="268"/>
      <c r="I190" s="268"/>
      <c r="J190" s="240"/>
      <c r="K190" s="268"/>
      <c r="L190" s="268"/>
      <c r="M190" s="268"/>
      <c r="N190" s="268"/>
      <c r="O190" s="268"/>
      <c r="P190" s="268"/>
      <c r="Q190" s="268"/>
      <c r="R190" s="268"/>
      <c r="S190" s="268"/>
      <c r="T190" s="300"/>
      <c r="U190" s="268"/>
      <c r="V190" s="268"/>
      <c r="W190" s="268"/>
      <c r="X190" s="268"/>
      <c r="Y190" s="268">
        <v>89181.76</v>
      </c>
      <c r="Z190" s="268" t="s">
        <v>563</v>
      </c>
      <c r="AA190" s="9"/>
      <c r="AB190" s="265"/>
      <c r="AC190" s="22"/>
      <c r="AD190" s="44"/>
    </row>
    <row r="191" spans="1:30" ht="12.75" customHeight="1">
      <c r="A191" s="67">
        <f>A190+1</f>
        <v>134</v>
      </c>
      <c r="B191" s="231" t="s">
        <v>604</v>
      </c>
      <c r="C191" s="268">
        <f>D191+L191+N191+P191+R191+U191+W191+X191+Y191+K191</f>
        <v>662514.6325</v>
      </c>
      <c r="D191" s="400">
        <f>E191+F191+G191+H191+I191</f>
        <v>559003.6725</v>
      </c>
      <c r="E191" s="416">
        <v>559003.6725</v>
      </c>
      <c r="F191" s="179"/>
      <c r="G191" s="268"/>
      <c r="H191" s="268"/>
      <c r="I191" s="268"/>
      <c r="J191" s="240"/>
      <c r="K191" s="268"/>
      <c r="L191" s="268"/>
      <c r="M191" s="268"/>
      <c r="N191" s="268"/>
      <c r="O191" s="268"/>
      <c r="P191" s="268"/>
      <c r="Q191" s="268"/>
      <c r="R191" s="268"/>
      <c r="S191" s="268"/>
      <c r="T191" s="300"/>
      <c r="U191" s="268"/>
      <c r="V191" s="268"/>
      <c r="W191" s="268"/>
      <c r="X191" s="268"/>
      <c r="Y191" s="268">
        <v>103510.96</v>
      </c>
      <c r="Z191" s="268" t="s">
        <v>563</v>
      </c>
      <c r="AA191" s="9"/>
      <c r="AB191" s="265"/>
      <c r="AC191" s="22"/>
      <c r="AD191" s="44"/>
    </row>
    <row r="192" spans="1:30" ht="12.75" customHeight="1">
      <c r="A192" s="67">
        <f>A191+1</f>
        <v>135</v>
      </c>
      <c r="B192" s="231" t="s">
        <v>605</v>
      </c>
      <c r="C192" s="268">
        <f>D192+L192+N192+P192+R192+U192+W192+X192+Y192+K192</f>
        <v>644836.8325</v>
      </c>
      <c r="D192" s="400">
        <f>E192+F192+G192+H192+I192</f>
        <v>541325.8725</v>
      </c>
      <c r="E192" s="416">
        <v>541325.8725</v>
      </c>
      <c r="F192" s="179"/>
      <c r="G192" s="268"/>
      <c r="H192" s="268"/>
      <c r="I192" s="268"/>
      <c r="J192" s="240"/>
      <c r="K192" s="268"/>
      <c r="L192" s="268"/>
      <c r="M192" s="268"/>
      <c r="N192" s="268"/>
      <c r="O192" s="268"/>
      <c r="P192" s="268"/>
      <c r="Q192" s="268"/>
      <c r="R192" s="268"/>
      <c r="S192" s="268"/>
      <c r="T192" s="300"/>
      <c r="U192" s="268"/>
      <c r="V192" s="268"/>
      <c r="W192" s="268"/>
      <c r="X192" s="268"/>
      <c r="Y192" s="268">
        <v>103510.96</v>
      </c>
      <c r="Z192" s="268" t="s">
        <v>563</v>
      </c>
      <c r="AA192" s="9"/>
      <c r="AB192" s="265"/>
      <c r="AC192" s="22"/>
      <c r="AD192" s="44"/>
    </row>
    <row r="193" spans="1:30" ht="12.75" customHeight="1">
      <c r="A193" s="404" t="s">
        <v>15</v>
      </c>
      <c r="B193" s="231"/>
      <c r="C193" s="268">
        <f>SUM(C189:C192)</f>
        <v>2498321.3</v>
      </c>
      <c r="D193" s="268">
        <f aca="true" t="shared" si="37" ref="D193:Y193">SUM(D189:D192)</f>
        <v>2103431.19</v>
      </c>
      <c r="E193" s="268">
        <f t="shared" si="37"/>
        <v>2103431.19</v>
      </c>
      <c r="F193" s="268">
        <f t="shared" si="37"/>
        <v>0</v>
      </c>
      <c r="G193" s="268">
        <f t="shared" si="37"/>
        <v>0</v>
      </c>
      <c r="H193" s="268">
        <f t="shared" si="37"/>
        <v>0</v>
      </c>
      <c r="I193" s="268">
        <f t="shared" si="37"/>
        <v>0</v>
      </c>
      <c r="J193" s="240">
        <f t="shared" si="37"/>
        <v>0</v>
      </c>
      <c r="K193" s="268">
        <f t="shared" si="37"/>
        <v>0</v>
      </c>
      <c r="L193" s="268">
        <f t="shared" si="37"/>
        <v>0</v>
      </c>
      <c r="M193" s="268">
        <f t="shared" si="37"/>
        <v>0</v>
      </c>
      <c r="N193" s="268">
        <f t="shared" si="37"/>
        <v>0</v>
      </c>
      <c r="O193" s="268">
        <f t="shared" si="37"/>
        <v>0</v>
      </c>
      <c r="P193" s="268">
        <f t="shared" si="37"/>
        <v>0</v>
      </c>
      <c r="Q193" s="268">
        <f t="shared" si="37"/>
        <v>0</v>
      </c>
      <c r="R193" s="268">
        <f t="shared" si="37"/>
        <v>0</v>
      </c>
      <c r="S193" s="268">
        <f t="shared" si="37"/>
        <v>0</v>
      </c>
      <c r="T193" s="268">
        <f t="shared" si="37"/>
        <v>0</v>
      </c>
      <c r="U193" s="268">
        <f t="shared" si="37"/>
        <v>0</v>
      </c>
      <c r="V193" s="268">
        <f t="shared" si="37"/>
        <v>0</v>
      </c>
      <c r="W193" s="268">
        <f t="shared" si="37"/>
        <v>0</v>
      </c>
      <c r="X193" s="268">
        <f t="shared" si="37"/>
        <v>0</v>
      </c>
      <c r="Y193" s="268">
        <f t="shared" si="37"/>
        <v>394890.11000000004</v>
      </c>
      <c r="Z193" s="268"/>
      <c r="AA193" s="9"/>
      <c r="AB193" s="265"/>
      <c r="AC193" s="22"/>
      <c r="AD193" s="44"/>
    </row>
    <row r="194" spans="1:29" ht="18" customHeight="1">
      <c r="A194" s="401" t="s">
        <v>169</v>
      </c>
      <c r="B194" s="177"/>
      <c r="C194" s="394"/>
      <c r="D194" s="182"/>
      <c r="E194" s="182"/>
      <c r="F194" s="182"/>
      <c r="G194" s="182"/>
      <c r="H194" s="182"/>
      <c r="I194" s="182"/>
      <c r="J194" s="383"/>
      <c r="K194" s="182"/>
      <c r="L194" s="182"/>
      <c r="M194" s="182"/>
      <c r="N194" s="182"/>
      <c r="O194" s="182"/>
      <c r="P194" s="182"/>
      <c r="Q194" s="182"/>
      <c r="R194" s="182"/>
      <c r="S194" s="182"/>
      <c r="T194" s="303"/>
      <c r="U194" s="182"/>
      <c r="V194" s="182"/>
      <c r="W194" s="182"/>
      <c r="X194" s="182"/>
      <c r="Y194" s="182"/>
      <c r="Z194" s="182"/>
      <c r="AA194" s="9"/>
      <c r="AB194" s="265"/>
      <c r="AC194" s="22"/>
    </row>
    <row r="195" spans="1:52" ht="20.25" customHeight="1">
      <c r="A195" s="209">
        <f>A192+1</f>
        <v>136</v>
      </c>
      <c r="B195" s="257" t="s">
        <v>171</v>
      </c>
      <c r="C195" s="268">
        <f>D195+L195+N195+P195+R195+U195+W195+X195+Y195+K195</f>
        <v>3531830.39</v>
      </c>
      <c r="D195" s="400">
        <f>E195+F195+G195+H195+I195</f>
        <v>0</v>
      </c>
      <c r="E195" s="400"/>
      <c r="F195" s="416"/>
      <c r="G195" s="416"/>
      <c r="H195" s="416"/>
      <c r="I195" s="416"/>
      <c r="J195" s="384"/>
      <c r="K195" s="400"/>
      <c r="L195" s="400"/>
      <c r="M195" s="400">
        <v>725.53</v>
      </c>
      <c r="N195" s="416">
        <v>3531830.39</v>
      </c>
      <c r="O195" s="180"/>
      <c r="P195" s="400"/>
      <c r="Q195" s="400"/>
      <c r="R195" s="400"/>
      <c r="S195" s="400"/>
      <c r="T195" s="301"/>
      <c r="U195" s="400"/>
      <c r="V195" s="400"/>
      <c r="W195" s="400"/>
      <c r="X195" s="400"/>
      <c r="Y195" s="400"/>
      <c r="Z195" s="402"/>
      <c r="AA195" s="10" t="s">
        <v>337</v>
      </c>
      <c r="AB195" s="265" t="s">
        <v>429</v>
      </c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  <c r="AZ195" s="63"/>
    </row>
    <row r="196" spans="1:52" ht="20.25" customHeight="1">
      <c r="A196" s="67">
        <f>A195+1</f>
        <v>137</v>
      </c>
      <c r="B196" s="257" t="s">
        <v>172</v>
      </c>
      <c r="C196" s="268">
        <f>D196+L196+N196+P196+R196+U196+W196+X196+Y196+K196</f>
        <v>13110914.379999999</v>
      </c>
      <c r="D196" s="400">
        <f>E196+F196+G196+H196+I196</f>
        <v>8715386.25</v>
      </c>
      <c r="E196" s="400"/>
      <c r="F196" s="411">
        <v>6016791.52</v>
      </c>
      <c r="G196" s="411">
        <v>625023.81</v>
      </c>
      <c r="H196" s="411">
        <v>1703586.14</v>
      </c>
      <c r="I196" s="411">
        <v>369984.78</v>
      </c>
      <c r="J196" s="241"/>
      <c r="K196" s="400"/>
      <c r="L196" s="400"/>
      <c r="M196" s="400">
        <v>959.3</v>
      </c>
      <c r="N196" s="416">
        <v>4395528.13</v>
      </c>
      <c r="O196" s="180"/>
      <c r="P196" s="400"/>
      <c r="Q196" s="400"/>
      <c r="R196" s="400"/>
      <c r="S196" s="400"/>
      <c r="T196" s="301"/>
      <c r="U196" s="400"/>
      <c r="V196" s="400"/>
      <c r="W196" s="400"/>
      <c r="X196" s="400"/>
      <c r="Y196" s="400"/>
      <c r="Z196" s="402"/>
      <c r="AA196" s="10" t="s">
        <v>337</v>
      </c>
      <c r="AB196" s="265" t="s">
        <v>429</v>
      </c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  <c r="AZ196" s="63"/>
    </row>
    <row r="197" spans="1:52" ht="20.25" customHeight="1">
      <c r="A197" s="67">
        <f>A196+1</f>
        <v>138</v>
      </c>
      <c r="B197" s="257" t="s">
        <v>606</v>
      </c>
      <c r="C197" s="268">
        <f>D197+L197+N197+P197+R197+U197+W197+X197+Y197+K197</f>
        <v>9551634.6</v>
      </c>
      <c r="D197" s="400">
        <f>E197+F197+G197+H197+I197</f>
        <v>9551634.6</v>
      </c>
      <c r="E197" s="416">
        <v>1109517.24</v>
      </c>
      <c r="F197" s="416">
        <v>8442117.36</v>
      </c>
      <c r="G197" s="180"/>
      <c r="H197" s="400"/>
      <c r="I197" s="400"/>
      <c r="J197" s="241"/>
      <c r="K197" s="400"/>
      <c r="L197" s="400"/>
      <c r="M197" s="400"/>
      <c r="N197" s="411"/>
      <c r="O197" s="400"/>
      <c r="P197" s="400"/>
      <c r="Q197" s="400"/>
      <c r="R197" s="400"/>
      <c r="S197" s="400"/>
      <c r="T197" s="301"/>
      <c r="U197" s="400"/>
      <c r="V197" s="400"/>
      <c r="W197" s="400"/>
      <c r="X197" s="400"/>
      <c r="Y197" s="400"/>
      <c r="Z197" s="402"/>
      <c r="AA197" s="10"/>
      <c r="AB197" s="265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  <c r="AZ197" s="63"/>
    </row>
    <row r="198" spans="1:52" ht="20.25" customHeight="1">
      <c r="A198" s="67">
        <f>A197+1</f>
        <v>139</v>
      </c>
      <c r="B198" s="257" t="s">
        <v>170</v>
      </c>
      <c r="C198" s="268">
        <f>D198+L198+N198+P198+R198+U198+W198+X198+Y198+K198</f>
        <v>13563834.691999998</v>
      </c>
      <c r="D198" s="400">
        <f>E198+F198+G198+H198+I198</f>
        <v>9168306.561999999</v>
      </c>
      <c r="E198" s="411"/>
      <c r="F198" s="416">
        <v>6612387.21</v>
      </c>
      <c r="G198" s="416">
        <v>592941.28</v>
      </c>
      <c r="H198" s="416">
        <v>1593172.372</v>
      </c>
      <c r="I198" s="416">
        <v>369805.7</v>
      </c>
      <c r="J198" s="384"/>
      <c r="K198" s="400"/>
      <c r="L198" s="400"/>
      <c r="M198" s="400">
        <v>960</v>
      </c>
      <c r="N198" s="416">
        <v>4395528.13</v>
      </c>
      <c r="O198" s="180"/>
      <c r="P198" s="400"/>
      <c r="Q198" s="400"/>
      <c r="R198" s="400"/>
      <c r="S198" s="400"/>
      <c r="T198" s="301"/>
      <c r="U198" s="400"/>
      <c r="V198" s="400"/>
      <c r="W198" s="400"/>
      <c r="X198" s="400"/>
      <c r="Y198" s="400"/>
      <c r="Z198" s="402"/>
      <c r="AA198" s="10" t="s">
        <v>337</v>
      </c>
      <c r="AB198" s="265" t="s">
        <v>429</v>
      </c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  <c r="AZ198" s="63"/>
    </row>
    <row r="199" spans="1:52" ht="20.25" customHeight="1" thickBot="1">
      <c r="A199" s="67">
        <f>A198+1</f>
        <v>140</v>
      </c>
      <c r="B199" s="206" t="s">
        <v>607</v>
      </c>
      <c r="C199" s="268">
        <f>D199+L199+N199+P199+R199+U199+W199+X199+Y199+K199</f>
        <v>5093399.448499999</v>
      </c>
      <c r="D199" s="400">
        <f>E199+F199+G199+H199+I199</f>
        <v>4906363.188499999</v>
      </c>
      <c r="E199" s="416">
        <v>700474.4185</v>
      </c>
      <c r="F199" s="416">
        <v>4205888.77</v>
      </c>
      <c r="G199" s="344"/>
      <c r="H199" s="411"/>
      <c r="I199" s="411"/>
      <c r="J199" s="241"/>
      <c r="K199" s="400"/>
      <c r="L199" s="400"/>
      <c r="M199" s="400"/>
      <c r="N199" s="411"/>
      <c r="O199" s="400"/>
      <c r="P199" s="400"/>
      <c r="Q199" s="400"/>
      <c r="R199" s="400"/>
      <c r="S199" s="400"/>
      <c r="T199" s="301"/>
      <c r="U199" s="400"/>
      <c r="V199" s="400"/>
      <c r="W199" s="400"/>
      <c r="X199" s="417">
        <v>187036.26</v>
      </c>
      <c r="Y199" s="400"/>
      <c r="Z199" s="402"/>
      <c r="AA199" s="10"/>
      <c r="AB199" s="265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</row>
    <row r="200" spans="1:32" ht="18" customHeight="1">
      <c r="A200" s="404" t="s">
        <v>15</v>
      </c>
      <c r="B200" s="180"/>
      <c r="C200" s="400">
        <f>SUM(C195:C199)</f>
        <v>44851613.51049999</v>
      </c>
      <c r="D200" s="400">
        <f aca="true" t="shared" si="38" ref="D200:Y200">SUM(D195:D199)</f>
        <v>32341690.6005</v>
      </c>
      <c r="E200" s="400">
        <f t="shared" si="38"/>
        <v>1809991.6585</v>
      </c>
      <c r="F200" s="400">
        <f t="shared" si="38"/>
        <v>25277184.86</v>
      </c>
      <c r="G200" s="400">
        <f t="shared" si="38"/>
        <v>1217965.09</v>
      </c>
      <c r="H200" s="400">
        <f t="shared" si="38"/>
        <v>3296758.512</v>
      </c>
      <c r="I200" s="400">
        <f t="shared" si="38"/>
        <v>739790.48</v>
      </c>
      <c r="J200" s="241">
        <f t="shared" si="38"/>
        <v>0</v>
      </c>
      <c r="K200" s="400">
        <f t="shared" si="38"/>
        <v>0</v>
      </c>
      <c r="L200" s="400">
        <f t="shared" si="38"/>
        <v>0</v>
      </c>
      <c r="M200" s="400">
        <f t="shared" si="38"/>
        <v>2644.83</v>
      </c>
      <c r="N200" s="400">
        <f t="shared" si="38"/>
        <v>12322886.649999999</v>
      </c>
      <c r="O200" s="400">
        <f t="shared" si="38"/>
        <v>0</v>
      </c>
      <c r="P200" s="400">
        <f t="shared" si="38"/>
        <v>0</v>
      </c>
      <c r="Q200" s="400">
        <f t="shared" si="38"/>
        <v>0</v>
      </c>
      <c r="R200" s="400">
        <f t="shared" si="38"/>
        <v>0</v>
      </c>
      <c r="S200" s="400">
        <f t="shared" si="38"/>
        <v>0</v>
      </c>
      <c r="T200" s="400">
        <f t="shared" si="38"/>
        <v>0</v>
      </c>
      <c r="U200" s="400">
        <f t="shared" si="38"/>
        <v>0</v>
      </c>
      <c r="V200" s="400">
        <f t="shared" si="38"/>
        <v>0</v>
      </c>
      <c r="W200" s="400">
        <f t="shared" si="38"/>
        <v>0</v>
      </c>
      <c r="X200" s="400">
        <f t="shared" si="38"/>
        <v>187036.26</v>
      </c>
      <c r="Y200" s="400">
        <f t="shared" si="38"/>
        <v>0</v>
      </c>
      <c r="Z200" s="268">
        <f>(C200-Y200)*0.0214</f>
        <v>959824.5291246998</v>
      </c>
      <c r="AA200" s="9"/>
      <c r="AB200" s="265"/>
      <c r="AC200" s="44"/>
      <c r="AF200" s="45"/>
    </row>
    <row r="201" spans="1:29" ht="18" customHeight="1">
      <c r="A201" s="401" t="s">
        <v>67</v>
      </c>
      <c r="B201" s="177"/>
      <c r="C201" s="394"/>
      <c r="D201" s="182"/>
      <c r="E201" s="182"/>
      <c r="F201" s="182"/>
      <c r="G201" s="182"/>
      <c r="H201" s="182"/>
      <c r="I201" s="182"/>
      <c r="J201" s="383"/>
      <c r="K201" s="182"/>
      <c r="L201" s="182"/>
      <c r="M201" s="182"/>
      <c r="N201" s="182"/>
      <c r="O201" s="182"/>
      <c r="P201" s="182"/>
      <c r="Q201" s="182"/>
      <c r="R201" s="182"/>
      <c r="S201" s="182"/>
      <c r="T201" s="303"/>
      <c r="U201" s="182"/>
      <c r="V201" s="182"/>
      <c r="W201" s="182"/>
      <c r="X201" s="182"/>
      <c r="Y201" s="182"/>
      <c r="Z201" s="182"/>
      <c r="AA201" s="9"/>
      <c r="AB201" s="265"/>
      <c r="AC201" s="22"/>
    </row>
    <row r="202" spans="1:30" ht="12.75" customHeight="1">
      <c r="A202" s="209">
        <f>A199+1</f>
        <v>141</v>
      </c>
      <c r="B202" s="255" t="s">
        <v>410</v>
      </c>
      <c r="C202" s="268">
        <f aca="true" t="shared" si="39" ref="C202:C209">D202+L202+N202+P202+R202+U202+W202+X202+Y202+K202</f>
        <v>4295297.65</v>
      </c>
      <c r="D202" s="400">
        <f aca="true" t="shared" si="40" ref="D202:D209">E202+F202+G202+H202+I202</f>
        <v>0</v>
      </c>
      <c r="E202" s="400"/>
      <c r="F202" s="400"/>
      <c r="G202" s="400"/>
      <c r="H202" s="400"/>
      <c r="I202" s="400"/>
      <c r="J202" s="241"/>
      <c r="K202" s="400"/>
      <c r="L202" s="400"/>
      <c r="M202" s="400">
        <v>688.8</v>
      </c>
      <c r="N202" s="418">
        <v>4295297.65</v>
      </c>
      <c r="O202" s="400"/>
      <c r="P202" s="400"/>
      <c r="Q202" s="400"/>
      <c r="R202" s="400"/>
      <c r="S202" s="400"/>
      <c r="T202" s="301"/>
      <c r="U202" s="400"/>
      <c r="V202" s="400"/>
      <c r="W202" s="400"/>
      <c r="X202" s="268"/>
      <c r="Y202" s="268"/>
      <c r="Z202" s="268"/>
      <c r="AA202" s="265" t="s">
        <v>362</v>
      </c>
      <c r="AB202" s="265" t="s">
        <v>362</v>
      </c>
      <c r="AD202" s="412"/>
    </row>
    <row r="203" spans="1:30" ht="12.75" customHeight="1">
      <c r="A203" s="67">
        <f aca="true" t="shared" si="41" ref="A203:A209">A202+1</f>
        <v>142</v>
      </c>
      <c r="B203" s="255" t="s">
        <v>354</v>
      </c>
      <c r="C203" s="268">
        <f t="shared" si="39"/>
        <v>7331562.95</v>
      </c>
      <c r="D203" s="400">
        <f t="shared" si="40"/>
        <v>0</v>
      </c>
      <c r="E203" s="400"/>
      <c r="F203" s="400"/>
      <c r="G203" s="400"/>
      <c r="H203" s="400"/>
      <c r="I203" s="400"/>
      <c r="J203" s="241"/>
      <c r="K203" s="400"/>
      <c r="L203" s="400"/>
      <c r="M203" s="400">
        <v>2330</v>
      </c>
      <c r="N203" s="400">
        <v>7331562.95</v>
      </c>
      <c r="O203" s="400"/>
      <c r="P203" s="400"/>
      <c r="Q203" s="400"/>
      <c r="R203" s="400"/>
      <c r="S203" s="400"/>
      <c r="T203" s="301"/>
      <c r="U203" s="400"/>
      <c r="V203" s="400"/>
      <c r="W203" s="400"/>
      <c r="X203" s="268"/>
      <c r="Y203" s="268"/>
      <c r="Z203" s="268"/>
      <c r="AA203" s="265"/>
      <c r="AB203" s="265"/>
      <c r="AD203" s="412"/>
    </row>
    <row r="204" spans="1:30" ht="12.75" customHeight="1">
      <c r="A204" s="67">
        <f t="shared" si="41"/>
        <v>143</v>
      </c>
      <c r="B204" s="255" t="s">
        <v>355</v>
      </c>
      <c r="C204" s="268">
        <f t="shared" si="39"/>
        <v>8435448</v>
      </c>
      <c r="D204" s="400">
        <f t="shared" si="40"/>
        <v>0</v>
      </c>
      <c r="E204" s="400"/>
      <c r="F204" s="400"/>
      <c r="G204" s="400"/>
      <c r="H204" s="400"/>
      <c r="I204" s="400"/>
      <c r="J204" s="241"/>
      <c r="K204" s="400"/>
      <c r="L204" s="400"/>
      <c r="M204" s="400">
        <v>1440</v>
      </c>
      <c r="N204" s="400">
        <v>8435448</v>
      </c>
      <c r="O204" s="400"/>
      <c r="P204" s="400"/>
      <c r="Q204" s="400"/>
      <c r="R204" s="400"/>
      <c r="S204" s="400"/>
      <c r="T204" s="301"/>
      <c r="U204" s="400"/>
      <c r="V204" s="400"/>
      <c r="W204" s="400"/>
      <c r="X204" s="268"/>
      <c r="Y204" s="268"/>
      <c r="Z204" s="268"/>
      <c r="AA204" s="265" t="s">
        <v>362</v>
      </c>
      <c r="AB204" s="265" t="s">
        <v>362</v>
      </c>
      <c r="AD204" s="412"/>
    </row>
    <row r="205" spans="1:30" ht="12.75" customHeight="1">
      <c r="A205" s="209">
        <f t="shared" si="41"/>
        <v>144</v>
      </c>
      <c r="B205" s="7" t="s">
        <v>356</v>
      </c>
      <c r="C205" s="268">
        <f t="shared" si="39"/>
        <v>8961261.3455</v>
      </c>
      <c r="D205" s="400">
        <f t="shared" si="40"/>
        <v>0</v>
      </c>
      <c r="E205" s="182"/>
      <c r="F205" s="182"/>
      <c r="G205" s="182"/>
      <c r="H205" s="400"/>
      <c r="I205" s="400"/>
      <c r="J205" s="383"/>
      <c r="K205" s="400"/>
      <c r="L205" s="400"/>
      <c r="M205" s="400">
        <v>1730</v>
      </c>
      <c r="N205" s="400">
        <v>8961261.3455</v>
      </c>
      <c r="O205" s="400"/>
      <c r="P205" s="400"/>
      <c r="Q205" s="400"/>
      <c r="R205" s="400"/>
      <c r="S205" s="400"/>
      <c r="T205" s="301"/>
      <c r="U205" s="400"/>
      <c r="V205" s="182"/>
      <c r="W205" s="182"/>
      <c r="X205" s="268"/>
      <c r="Y205" s="268"/>
      <c r="Z205" s="268"/>
      <c r="AA205" s="265" t="s">
        <v>362</v>
      </c>
      <c r="AB205" s="265" t="s">
        <v>362</v>
      </c>
      <c r="AD205" s="412"/>
    </row>
    <row r="206" spans="1:30" ht="12.75" customHeight="1">
      <c r="A206" s="209">
        <f t="shared" si="41"/>
        <v>145</v>
      </c>
      <c r="B206" s="7" t="s">
        <v>357</v>
      </c>
      <c r="C206" s="268">
        <f t="shared" si="39"/>
        <v>4887474.1365</v>
      </c>
      <c r="D206" s="400">
        <f t="shared" si="40"/>
        <v>0</v>
      </c>
      <c r="E206" s="182"/>
      <c r="F206" s="182"/>
      <c r="G206" s="182"/>
      <c r="H206" s="182"/>
      <c r="I206" s="400"/>
      <c r="J206" s="241"/>
      <c r="K206" s="400"/>
      <c r="L206" s="400"/>
      <c r="M206" s="400">
        <v>903</v>
      </c>
      <c r="N206" s="416">
        <v>4887474.1365</v>
      </c>
      <c r="O206" s="180"/>
      <c r="P206" s="400"/>
      <c r="Q206" s="400"/>
      <c r="R206" s="400"/>
      <c r="S206" s="400"/>
      <c r="T206" s="301"/>
      <c r="U206" s="400"/>
      <c r="V206" s="182"/>
      <c r="W206" s="182"/>
      <c r="X206" s="268"/>
      <c r="Y206" s="268"/>
      <c r="Z206" s="268"/>
      <c r="AA206" s="265" t="s">
        <v>361</v>
      </c>
      <c r="AB206" s="265" t="s">
        <v>405</v>
      </c>
      <c r="AD206" s="412"/>
    </row>
    <row r="207" spans="1:30" ht="12.75" customHeight="1">
      <c r="A207" s="209">
        <f t="shared" si="41"/>
        <v>146</v>
      </c>
      <c r="B207" s="7" t="s">
        <v>358</v>
      </c>
      <c r="C207" s="268">
        <f t="shared" si="39"/>
        <v>5551773.2005</v>
      </c>
      <c r="D207" s="400">
        <f t="shared" si="40"/>
        <v>0</v>
      </c>
      <c r="E207" s="182"/>
      <c r="F207" s="182"/>
      <c r="G207" s="182"/>
      <c r="H207" s="182"/>
      <c r="I207" s="400"/>
      <c r="J207" s="241"/>
      <c r="K207" s="400"/>
      <c r="L207" s="400"/>
      <c r="M207" s="400">
        <v>1162.3</v>
      </c>
      <c r="N207" s="416">
        <v>5551773.2005</v>
      </c>
      <c r="O207" s="180"/>
      <c r="P207" s="400"/>
      <c r="Q207" s="400"/>
      <c r="R207" s="400"/>
      <c r="S207" s="400"/>
      <c r="T207" s="301"/>
      <c r="U207" s="400"/>
      <c r="V207" s="182"/>
      <c r="W207" s="182"/>
      <c r="X207" s="268"/>
      <c r="Y207" s="268"/>
      <c r="Z207" s="268"/>
      <c r="AA207" s="265" t="s">
        <v>361</v>
      </c>
      <c r="AB207" s="265" t="s">
        <v>405</v>
      </c>
      <c r="AD207" s="412"/>
    </row>
    <row r="208" spans="1:30" ht="12.75" customHeight="1">
      <c r="A208" s="209">
        <f t="shared" si="41"/>
        <v>147</v>
      </c>
      <c r="B208" s="7" t="s">
        <v>359</v>
      </c>
      <c r="C208" s="268">
        <f t="shared" si="39"/>
        <v>5006886.3875</v>
      </c>
      <c r="D208" s="400">
        <f t="shared" si="40"/>
        <v>0</v>
      </c>
      <c r="E208" s="182"/>
      <c r="F208" s="400"/>
      <c r="G208" s="400"/>
      <c r="H208" s="400"/>
      <c r="I208" s="400"/>
      <c r="J208" s="241"/>
      <c r="K208" s="400"/>
      <c r="L208" s="400"/>
      <c r="M208" s="400">
        <v>925</v>
      </c>
      <c r="N208" s="416">
        <v>5006886.3875</v>
      </c>
      <c r="O208" s="180"/>
      <c r="P208" s="400"/>
      <c r="Q208" s="400"/>
      <c r="R208" s="400"/>
      <c r="S208" s="400"/>
      <c r="T208" s="301"/>
      <c r="U208" s="400"/>
      <c r="V208" s="182"/>
      <c r="W208" s="182"/>
      <c r="X208" s="268"/>
      <c r="Y208" s="268"/>
      <c r="Z208" s="268"/>
      <c r="AA208" s="265" t="s">
        <v>361</v>
      </c>
      <c r="AB208" s="265" t="s">
        <v>405</v>
      </c>
      <c r="AD208" s="412"/>
    </row>
    <row r="209" spans="1:30" ht="12.75" customHeight="1">
      <c r="A209" s="209">
        <f t="shared" si="41"/>
        <v>148</v>
      </c>
      <c r="B209" s="7" t="s">
        <v>360</v>
      </c>
      <c r="C209" s="268">
        <f t="shared" si="39"/>
        <v>5447893.5</v>
      </c>
      <c r="D209" s="400">
        <f t="shared" si="40"/>
        <v>0</v>
      </c>
      <c r="E209" s="182"/>
      <c r="F209" s="182"/>
      <c r="G209" s="182"/>
      <c r="H209" s="182"/>
      <c r="I209" s="400"/>
      <c r="J209" s="241"/>
      <c r="K209" s="400"/>
      <c r="L209" s="400"/>
      <c r="M209" s="400">
        <v>930</v>
      </c>
      <c r="N209" s="411">
        <v>5447893.5</v>
      </c>
      <c r="O209" s="400"/>
      <c r="P209" s="400"/>
      <c r="Q209" s="400"/>
      <c r="R209" s="400"/>
      <c r="S209" s="400"/>
      <c r="T209" s="301"/>
      <c r="U209" s="400"/>
      <c r="V209" s="182"/>
      <c r="W209" s="182"/>
      <c r="X209" s="268"/>
      <c r="Y209" s="268"/>
      <c r="Z209" s="268"/>
      <c r="AA209" s="265" t="s">
        <v>361</v>
      </c>
      <c r="AB209" s="265" t="s">
        <v>405</v>
      </c>
      <c r="AD209" s="412"/>
    </row>
    <row r="210" spans="1:32" ht="18" customHeight="1">
      <c r="A210" s="404" t="s">
        <v>15</v>
      </c>
      <c r="B210" s="180"/>
      <c r="C210" s="400">
        <f>SUM(C202:C209)</f>
        <v>49917597.17</v>
      </c>
      <c r="D210" s="400">
        <f aca="true" t="shared" si="42" ref="D210:Y210">SUM(D202:D209)</f>
        <v>0</v>
      </c>
      <c r="E210" s="400">
        <f t="shared" si="42"/>
        <v>0</v>
      </c>
      <c r="F210" s="400">
        <f t="shared" si="42"/>
        <v>0</v>
      </c>
      <c r="G210" s="400">
        <f t="shared" si="42"/>
        <v>0</v>
      </c>
      <c r="H210" s="400">
        <f t="shared" si="42"/>
        <v>0</v>
      </c>
      <c r="I210" s="400">
        <f t="shared" si="42"/>
        <v>0</v>
      </c>
      <c r="J210" s="241">
        <f t="shared" si="42"/>
        <v>0</v>
      </c>
      <c r="K210" s="400">
        <f t="shared" si="42"/>
        <v>0</v>
      </c>
      <c r="L210" s="400">
        <f t="shared" si="42"/>
        <v>0</v>
      </c>
      <c r="M210" s="400">
        <f t="shared" si="42"/>
        <v>10109.1</v>
      </c>
      <c r="N210" s="400">
        <f t="shared" si="42"/>
        <v>49917597.17</v>
      </c>
      <c r="O210" s="400">
        <f t="shared" si="42"/>
        <v>0</v>
      </c>
      <c r="P210" s="400">
        <f t="shared" si="42"/>
        <v>0</v>
      </c>
      <c r="Q210" s="400">
        <f t="shared" si="42"/>
        <v>0</v>
      </c>
      <c r="R210" s="400">
        <f t="shared" si="42"/>
        <v>0</v>
      </c>
      <c r="S210" s="400">
        <f t="shared" si="42"/>
        <v>0</v>
      </c>
      <c r="T210" s="301">
        <f t="shared" si="42"/>
        <v>0</v>
      </c>
      <c r="U210" s="400">
        <f t="shared" si="42"/>
        <v>0</v>
      </c>
      <c r="V210" s="400">
        <f t="shared" si="42"/>
        <v>0</v>
      </c>
      <c r="W210" s="400">
        <f t="shared" si="42"/>
        <v>0</v>
      </c>
      <c r="X210" s="400">
        <f t="shared" si="42"/>
        <v>0</v>
      </c>
      <c r="Y210" s="400">
        <f t="shared" si="42"/>
        <v>0</v>
      </c>
      <c r="Z210" s="268">
        <f>(C210-Y210)*0.0214</f>
        <v>1068236.579438</v>
      </c>
      <c r="AA210" s="9"/>
      <c r="AB210" s="265"/>
      <c r="AC210" s="44"/>
      <c r="AF210" s="45"/>
    </row>
    <row r="211" spans="1:29" ht="18" customHeight="1">
      <c r="A211" s="401" t="s">
        <v>68</v>
      </c>
      <c r="B211" s="177"/>
      <c r="C211" s="394"/>
      <c r="D211" s="182"/>
      <c r="E211" s="182"/>
      <c r="F211" s="182"/>
      <c r="G211" s="182"/>
      <c r="H211" s="182"/>
      <c r="I211" s="182"/>
      <c r="J211" s="383"/>
      <c r="K211" s="182"/>
      <c r="L211" s="182"/>
      <c r="M211" s="182"/>
      <c r="N211" s="182"/>
      <c r="O211" s="400"/>
      <c r="P211" s="182"/>
      <c r="Q211" s="182"/>
      <c r="R211" s="182"/>
      <c r="S211" s="182"/>
      <c r="T211" s="303"/>
      <c r="U211" s="182"/>
      <c r="V211" s="182"/>
      <c r="W211" s="182"/>
      <c r="X211" s="182"/>
      <c r="Y211" s="182"/>
      <c r="Z211" s="182"/>
      <c r="AA211" s="9"/>
      <c r="AB211" s="265"/>
      <c r="AC211" s="22"/>
    </row>
    <row r="212" spans="1:29" ht="18" customHeight="1">
      <c r="A212" s="209">
        <f>A209+1</f>
        <v>149</v>
      </c>
      <c r="B212" s="255" t="s">
        <v>611</v>
      </c>
      <c r="C212" s="268">
        <f aca="true" t="shared" si="43" ref="C212:C217">D212+L212+N212+P212+R212+U212+W212+X212+Y212+K212</f>
        <v>2192303.43</v>
      </c>
      <c r="D212" s="400">
        <f aca="true" t="shared" si="44" ref="D212:D217">E212+F212+G212+H212+I212</f>
        <v>0</v>
      </c>
      <c r="E212" s="400"/>
      <c r="F212" s="400"/>
      <c r="G212" s="400"/>
      <c r="H212" s="400"/>
      <c r="I212" s="400"/>
      <c r="J212" s="385"/>
      <c r="K212" s="36"/>
      <c r="L212" s="36"/>
      <c r="M212" s="400">
        <v>311</v>
      </c>
      <c r="N212" s="416">
        <v>2192303.43</v>
      </c>
      <c r="O212" s="180"/>
      <c r="P212" s="400"/>
      <c r="Q212" s="400"/>
      <c r="R212" s="400"/>
      <c r="S212" s="400"/>
      <c r="T212" s="301"/>
      <c r="U212" s="400"/>
      <c r="V212" s="400"/>
      <c r="W212" s="400"/>
      <c r="X212" s="400"/>
      <c r="Y212" s="400"/>
      <c r="Z212" s="400"/>
      <c r="AA212" s="9"/>
      <c r="AB212" s="265"/>
      <c r="AC212" s="22"/>
    </row>
    <row r="213" spans="1:29" ht="18" customHeight="1">
      <c r="A213" s="209">
        <f>A212+1</f>
        <v>150</v>
      </c>
      <c r="B213" s="255" t="s">
        <v>612</v>
      </c>
      <c r="C213" s="268">
        <f t="shared" si="43"/>
        <v>22054277.5935</v>
      </c>
      <c r="D213" s="400">
        <f t="shared" si="44"/>
        <v>0</v>
      </c>
      <c r="E213" s="400"/>
      <c r="F213" s="400"/>
      <c r="G213" s="400"/>
      <c r="H213" s="400"/>
      <c r="I213" s="400"/>
      <c r="J213" s="385"/>
      <c r="K213" s="36"/>
      <c r="L213" s="36"/>
      <c r="M213" s="400">
        <v>1056</v>
      </c>
      <c r="N213" s="411">
        <v>6580078.533</v>
      </c>
      <c r="O213" s="400">
        <v>603</v>
      </c>
      <c r="P213" s="400">
        <v>585126.1295</v>
      </c>
      <c r="Q213" s="400">
        <v>2491.8</v>
      </c>
      <c r="R213" s="400">
        <v>14889072.931</v>
      </c>
      <c r="S213" s="400"/>
      <c r="T213" s="301"/>
      <c r="U213" s="400"/>
      <c r="V213" s="400"/>
      <c r="W213" s="400"/>
      <c r="X213" s="36"/>
      <c r="Y213" s="268"/>
      <c r="Z213" s="268"/>
      <c r="AA213" s="9" t="s">
        <v>139</v>
      </c>
      <c r="AB213" s="265"/>
      <c r="AC213" s="22"/>
    </row>
    <row r="214" spans="1:29" ht="18" customHeight="1">
      <c r="A214" s="209">
        <f>A213+1</f>
        <v>151</v>
      </c>
      <c r="B214" s="255" t="s">
        <v>613</v>
      </c>
      <c r="C214" s="268">
        <f t="shared" si="43"/>
        <v>3939427.51</v>
      </c>
      <c r="D214" s="400">
        <f t="shared" si="44"/>
        <v>0</v>
      </c>
      <c r="E214" s="400"/>
      <c r="F214" s="400"/>
      <c r="G214" s="400"/>
      <c r="H214" s="400"/>
      <c r="I214" s="400"/>
      <c r="J214" s="385"/>
      <c r="K214" s="36"/>
      <c r="L214" s="36"/>
      <c r="M214" s="400">
        <v>1848</v>
      </c>
      <c r="N214" s="400">
        <v>3939427.51</v>
      </c>
      <c r="O214" s="400"/>
      <c r="P214" s="400"/>
      <c r="Q214" s="400"/>
      <c r="R214" s="400"/>
      <c r="S214" s="400"/>
      <c r="T214" s="301"/>
      <c r="U214" s="400"/>
      <c r="V214" s="400"/>
      <c r="W214" s="400"/>
      <c r="X214" s="36"/>
      <c r="Y214" s="400"/>
      <c r="Z214" s="400"/>
      <c r="AA214" s="9"/>
      <c r="AB214" s="265"/>
      <c r="AC214" s="22"/>
    </row>
    <row r="215" spans="1:52" ht="19.5" customHeight="1">
      <c r="A215" s="209">
        <f>A214+1</f>
        <v>152</v>
      </c>
      <c r="B215" s="257" t="s">
        <v>763</v>
      </c>
      <c r="C215" s="268">
        <f t="shared" si="43"/>
        <v>13838353.81</v>
      </c>
      <c r="D215" s="400">
        <f t="shared" si="44"/>
        <v>5750051.5600000005</v>
      </c>
      <c r="E215" s="400"/>
      <c r="F215" s="400">
        <v>3989240.47</v>
      </c>
      <c r="G215" s="400">
        <v>441333.05</v>
      </c>
      <c r="H215" s="400">
        <v>466436.26</v>
      </c>
      <c r="I215" s="400">
        <v>853041.78</v>
      </c>
      <c r="J215" s="241"/>
      <c r="K215" s="400"/>
      <c r="L215" s="400"/>
      <c r="M215" s="400">
        <v>1065</v>
      </c>
      <c r="N215" s="400">
        <v>8088302.25</v>
      </c>
      <c r="O215" s="400"/>
      <c r="P215" s="400"/>
      <c r="Q215" s="400"/>
      <c r="R215" s="268"/>
      <c r="S215" s="268"/>
      <c r="T215" s="301"/>
      <c r="U215" s="400"/>
      <c r="V215" s="400"/>
      <c r="W215" s="400"/>
      <c r="X215" s="400"/>
      <c r="Y215" s="400"/>
      <c r="Z215" s="402"/>
      <c r="AA215" s="50"/>
      <c r="AB215" s="265" t="s">
        <v>270</v>
      </c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  <c r="AZ215" s="63"/>
    </row>
    <row r="216" spans="1:52" ht="19.5" customHeight="1">
      <c r="A216" s="209">
        <f>A215+1</f>
        <v>153</v>
      </c>
      <c r="B216" s="257" t="s">
        <v>764</v>
      </c>
      <c r="C216" s="268">
        <f t="shared" si="43"/>
        <v>2714655.6</v>
      </c>
      <c r="D216" s="400">
        <f t="shared" si="44"/>
        <v>2714655.6</v>
      </c>
      <c r="E216" s="400"/>
      <c r="F216" s="400"/>
      <c r="G216" s="400">
        <v>896815.2</v>
      </c>
      <c r="H216" s="400">
        <v>955188</v>
      </c>
      <c r="I216" s="400">
        <v>862652.4</v>
      </c>
      <c r="J216" s="241"/>
      <c r="K216" s="400"/>
      <c r="L216" s="400"/>
      <c r="M216" s="400"/>
      <c r="N216" s="403"/>
      <c r="O216" s="400"/>
      <c r="P216" s="400"/>
      <c r="Q216" s="400"/>
      <c r="R216" s="268"/>
      <c r="S216" s="268"/>
      <c r="T216" s="301"/>
      <c r="U216" s="400"/>
      <c r="V216" s="400"/>
      <c r="W216" s="400"/>
      <c r="X216" s="400"/>
      <c r="Y216" s="400"/>
      <c r="Z216" s="402"/>
      <c r="AA216" s="50"/>
      <c r="AB216" s="265" t="s">
        <v>270</v>
      </c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  <c r="AZ216" s="63"/>
    </row>
    <row r="217" spans="1:52" ht="17.25" customHeight="1">
      <c r="A217" s="209">
        <f>A216+1</f>
        <v>154</v>
      </c>
      <c r="B217" s="140" t="s">
        <v>765</v>
      </c>
      <c r="C217" s="268">
        <f t="shared" si="43"/>
        <v>149787.11</v>
      </c>
      <c r="D217" s="400">
        <f t="shared" si="44"/>
        <v>0</v>
      </c>
      <c r="E217" s="400"/>
      <c r="F217" s="400"/>
      <c r="G217" s="400"/>
      <c r="H217" s="400"/>
      <c r="I217" s="400"/>
      <c r="J217" s="241"/>
      <c r="K217" s="400"/>
      <c r="L217" s="400"/>
      <c r="M217" s="400"/>
      <c r="N217" s="403"/>
      <c r="O217" s="400"/>
      <c r="P217" s="400"/>
      <c r="Q217" s="400"/>
      <c r="R217" s="268"/>
      <c r="S217" s="268"/>
      <c r="T217" s="301"/>
      <c r="U217" s="400"/>
      <c r="V217" s="400"/>
      <c r="W217" s="400"/>
      <c r="X217" s="400"/>
      <c r="Y217" s="400">
        <v>149787.11</v>
      </c>
      <c r="Z217" s="402"/>
      <c r="AA217" s="50"/>
      <c r="AB217" s="265" t="s">
        <v>270</v>
      </c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  <c r="AZ217" s="63"/>
    </row>
    <row r="218" spans="1:52" ht="18" customHeight="1">
      <c r="A218" s="404" t="s">
        <v>15</v>
      </c>
      <c r="B218" s="180"/>
      <c r="C218" s="268">
        <f>SUM(C212:C217)</f>
        <v>44888805.053500004</v>
      </c>
      <c r="D218" s="268">
        <f aca="true" t="shared" si="45" ref="D218:AZ218">SUM(D212:D217)</f>
        <v>8464707.16</v>
      </c>
      <c r="E218" s="268">
        <f t="shared" si="45"/>
        <v>0</v>
      </c>
      <c r="F218" s="268">
        <f t="shared" si="45"/>
        <v>3989240.47</v>
      </c>
      <c r="G218" s="268">
        <f t="shared" si="45"/>
        <v>1338148.25</v>
      </c>
      <c r="H218" s="268">
        <f t="shared" si="45"/>
        <v>1421624.26</v>
      </c>
      <c r="I218" s="268">
        <f t="shared" si="45"/>
        <v>1715694.1800000002</v>
      </c>
      <c r="J218" s="240">
        <f t="shared" si="45"/>
        <v>0</v>
      </c>
      <c r="K218" s="268">
        <f t="shared" si="45"/>
        <v>0</v>
      </c>
      <c r="L218" s="268">
        <f t="shared" si="45"/>
        <v>0</v>
      </c>
      <c r="M218" s="268">
        <f t="shared" si="45"/>
        <v>4280</v>
      </c>
      <c r="N218" s="268">
        <f t="shared" si="45"/>
        <v>20800111.722999997</v>
      </c>
      <c r="O218" s="268">
        <f t="shared" si="45"/>
        <v>603</v>
      </c>
      <c r="P218" s="268">
        <f t="shared" si="45"/>
        <v>585126.1295</v>
      </c>
      <c r="Q218" s="268">
        <f t="shared" si="45"/>
        <v>2491.8</v>
      </c>
      <c r="R218" s="268">
        <f t="shared" si="45"/>
        <v>14889072.931</v>
      </c>
      <c r="S218" s="268">
        <f t="shared" si="45"/>
        <v>0</v>
      </c>
      <c r="T218" s="268">
        <f t="shared" si="45"/>
        <v>0</v>
      </c>
      <c r="U218" s="268">
        <f t="shared" si="45"/>
        <v>0</v>
      </c>
      <c r="V218" s="268">
        <f t="shared" si="45"/>
        <v>0</v>
      </c>
      <c r="W218" s="268">
        <f t="shared" si="45"/>
        <v>0</v>
      </c>
      <c r="X218" s="268">
        <f t="shared" si="45"/>
        <v>0</v>
      </c>
      <c r="Y218" s="268">
        <f t="shared" si="45"/>
        <v>149787.11</v>
      </c>
      <c r="Z218" s="268">
        <f t="shared" si="45"/>
        <v>0</v>
      </c>
      <c r="AA218" s="268">
        <f t="shared" si="45"/>
        <v>0</v>
      </c>
      <c r="AB218" s="268">
        <f t="shared" si="45"/>
        <v>0</v>
      </c>
      <c r="AC218" s="268">
        <f t="shared" si="45"/>
        <v>0</v>
      </c>
      <c r="AD218" s="268">
        <f t="shared" si="45"/>
        <v>0</v>
      </c>
      <c r="AE218" s="268">
        <f t="shared" si="45"/>
        <v>0</v>
      </c>
      <c r="AF218" s="268">
        <f t="shared" si="45"/>
        <v>0</v>
      </c>
      <c r="AG218" s="268">
        <f t="shared" si="45"/>
        <v>0</v>
      </c>
      <c r="AH218" s="268">
        <f t="shared" si="45"/>
        <v>0</v>
      </c>
      <c r="AI218" s="268">
        <f t="shared" si="45"/>
        <v>0</v>
      </c>
      <c r="AJ218" s="268">
        <f t="shared" si="45"/>
        <v>0</v>
      </c>
      <c r="AK218" s="268">
        <f t="shared" si="45"/>
        <v>0</v>
      </c>
      <c r="AL218" s="268">
        <f t="shared" si="45"/>
        <v>0</v>
      </c>
      <c r="AM218" s="268">
        <f t="shared" si="45"/>
        <v>0</v>
      </c>
      <c r="AN218" s="268">
        <f t="shared" si="45"/>
        <v>0</v>
      </c>
      <c r="AO218" s="268">
        <f t="shared" si="45"/>
        <v>0</v>
      </c>
      <c r="AP218" s="268">
        <f t="shared" si="45"/>
        <v>0</v>
      </c>
      <c r="AQ218" s="268">
        <f t="shared" si="45"/>
        <v>0</v>
      </c>
      <c r="AR218" s="268">
        <f t="shared" si="45"/>
        <v>0</v>
      </c>
      <c r="AS218" s="268">
        <f t="shared" si="45"/>
        <v>0</v>
      </c>
      <c r="AT218" s="268">
        <f t="shared" si="45"/>
        <v>0</v>
      </c>
      <c r="AU218" s="268">
        <f t="shared" si="45"/>
        <v>0</v>
      </c>
      <c r="AV218" s="268">
        <f t="shared" si="45"/>
        <v>0</v>
      </c>
      <c r="AW218" s="268">
        <f t="shared" si="45"/>
        <v>0</v>
      </c>
      <c r="AX218" s="268">
        <f t="shared" si="45"/>
        <v>0</v>
      </c>
      <c r="AY218" s="268">
        <f t="shared" si="45"/>
        <v>0</v>
      </c>
      <c r="AZ218" s="268">
        <f t="shared" si="45"/>
        <v>0</v>
      </c>
    </row>
    <row r="219" spans="1:32" ht="18" customHeight="1">
      <c r="A219" s="207" t="s">
        <v>614</v>
      </c>
      <c r="B219" s="192"/>
      <c r="C219" s="179"/>
      <c r="D219" s="268"/>
      <c r="E219" s="268"/>
      <c r="F219" s="268"/>
      <c r="G219" s="268"/>
      <c r="H219" s="268"/>
      <c r="I219" s="268"/>
      <c r="J219" s="240"/>
      <c r="K219" s="268"/>
      <c r="L219" s="268"/>
      <c r="M219" s="268"/>
      <c r="N219" s="268"/>
      <c r="O219" s="268"/>
      <c r="P219" s="268"/>
      <c r="Q219" s="268"/>
      <c r="R219" s="268"/>
      <c r="S219" s="268"/>
      <c r="T219" s="300"/>
      <c r="U219" s="268"/>
      <c r="V219" s="268"/>
      <c r="W219" s="268"/>
      <c r="X219" s="268"/>
      <c r="Y219" s="268"/>
      <c r="Z219" s="268"/>
      <c r="AA219" s="9"/>
      <c r="AB219" s="265"/>
      <c r="AC219" s="44"/>
      <c r="AF219" s="45"/>
    </row>
    <row r="220" spans="1:32" ht="18" customHeight="1">
      <c r="A220" s="209">
        <f>A217+1</f>
        <v>155</v>
      </c>
      <c r="B220" s="231" t="s">
        <v>615</v>
      </c>
      <c r="C220" s="268">
        <f aca="true" t="shared" si="46" ref="C220:C225">D220+L220+N220+P220+R220+U220+W220+X220+Y220+K220</f>
        <v>1665295.128</v>
      </c>
      <c r="D220" s="400">
        <f aca="true" t="shared" si="47" ref="D220:D225">E220+F220+G220+H220+I220</f>
        <v>1665295.128</v>
      </c>
      <c r="E220" s="268">
        <v>1665295.128</v>
      </c>
      <c r="F220" s="268"/>
      <c r="G220" s="268"/>
      <c r="H220" s="268"/>
      <c r="I220" s="268"/>
      <c r="J220" s="240"/>
      <c r="K220" s="268"/>
      <c r="L220" s="268"/>
      <c r="M220" s="268"/>
      <c r="N220" s="268"/>
      <c r="O220" s="268"/>
      <c r="P220" s="268"/>
      <c r="Q220" s="268"/>
      <c r="R220" s="268"/>
      <c r="S220" s="268"/>
      <c r="T220" s="300"/>
      <c r="U220" s="268"/>
      <c r="V220" s="268"/>
      <c r="W220" s="268"/>
      <c r="X220" s="268"/>
      <c r="Y220" s="268"/>
      <c r="Z220" s="268"/>
      <c r="AA220" s="9"/>
      <c r="AB220" s="265"/>
      <c r="AC220" s="44"/>
      <c r="AF220" s="45"/>
    </row>
    <row r="221" spans="1:32" ht="18" customHeight="1">
      <c r="A221" s="67">
        <f>A220+1</f>
        <v>156</v>
      </c>
      <c r="B221" s="231" t="s">
        <v>616</v>
      </c>
      <c r="C221" s="268">
        <f t="shared" si="46"/>
        <v>11199576.5</v>
      </c>
      <c r="D221" s="400">
        <f t="shared" si="47"/>
        <v>10847896.39</v>
      </c>
      <c r="E221" s="268"/>
      <c r="F221" s="268">
        <v>10847896.39</v>
      </c>
      <c r="G221" s="268"/>
      <c r="H221" s="268"/>
      <c r="I221" s="268"/>
      <c r="J221" s="240"/>
      <c r="K221" s="268"/>
      <c r="L221" s="268"/>
      <c r="M221" s="268"/>
      <c r="N221" s="268"/>
      <c r="O221" s="268"/>
      <c r="P221" s="268"/>
      <c r="Q221" s="268"/>
      <c r="R221" s="268"/>
      <c r="S221" s="268"/>
      <c r="T221" s="300"/>
      <c r="U221" s="268"/>
      <c r="V221" s="268"/>
      <c r="W221" s="268"/>
      <c r="X221" s="268">
        <v>351680.11</v>
      </c>
      <c r="Y221" s="268"/>
      <c r="Z221" s="268"/>
      <c r="AA221" s="9"/>
      <c r="AB221" s="265"/>
      <c r="AC221" s="44"/>
      <c r="AF221" s="45"/>
    </row>
    <row r="222" spans="1:32" ht="18" customHeight="1">
      <c r="A222" s="67">
        <f>A221+1</f>
        <v>157</v>
      </c>
      <c r="B222" s="231" t="s">
        <v>617</v>
      </c>
      <c r="C222" s="268">
        <f t="shared" si="46"/>
        <v>1255967.693</v>
      </c>
      <c r="D222" s="400">
        <f t="shared" si="47"/>
        <v>1255967.693</v>
      </c>
      <c r="E222" s="268">
        <v>1255967.693</v>
      </c>
      <c r="F222" s="268"/>
      <c r="G222" s="268"/>
      <c r="H222" s="268"/>
      <c r="I222" s="268"/>
      <c r="J222" s="240"/>
      <c r="K222" s="268"/>
      <c r="L222" s="268"/>
      <c r="M222" s="268"/>
      <c r="N222" s="268"/>
      <c r="O222" s="268"/>
      <c r="P222" s="268"/>
      <c r="Q222" s="268"/>
      <c r="R222" s="268"/>
      <c r="S222" s="268"/>
      <c r="T222" s="300"/>
      <c r="U222" s="268"/>
      <c r="V222" s="268"/>
      <c r="W222" s="268"/>
      <c r="X222" s="268"/>
      <c r="Y222" s="268"/>
      <c r="Z222" s="268"/>
      <c r="AA222" s="9"/>
      <c r="AB222" s="265"/>
      <c r="AC222" s="44"/>
      <c r="AF222" s="45"/>
    </row>
    <row r="223" spans="1:32" ht="18" customHeight="1">
      <c r="A223" s="209">
        <f>A222+1</f>
        <v>158</v>
      </c>
      <c r="B223" s="231" t="s">
        <v>618</v>
      </c>
      <c r="C223" s="268">
        <f t="shared" si="46"/>
        <v>1668102.7</v>
      </c>
      <c r="D223" s="400">
        <f t="shared" si="47"/>
        <v>1668102.7</v>
      </c>
      <c r="E223" s="268">
        <v>1668102.7</v>
      </c>
      <c r="F223" s="268"/>
      <c r="G223" s="268"/>
      <c r="H223" s="268"/>
      <c r="I223" s="268"/>
      <c r="J223" s="240"/>
      <c r="K223" s="268"/>
      <c r="L223" s="268"/>
      <c r="M223" s="268"/>
      <c r="N223" s="268"/>
      <c r="O223" s="268"/>
      <c r="P223" s="268"/>
      <c r="Q223" s="268"/>
      <c r="R223" s="268"/>
      <c r="S223" s="268"/>
      <c r="T223" s="300"/>
      <c r="U223" s="268"/>
      <c r="V223" s="268"/>
      <c r="W223" s="268"/>
      <c r="X223" s="268"/>
      <c r="Y223" s="268"/>
      <c r="Z223" s="268"/>
      <c r="AA223" s="9"/>
      <c r="AB223" s="265"/>
      <c r="AC223" s="44"/>
      <c r="AF223" s="45"/>
    </row>
    <row r="224" spans="1:32" ht="18" customHeight="1">
      <c r="A224" s="209">
        <f>A223+1</f>
        <v>159</v>
      </c>
      <c r="B224" s="231" t="s">
        <v>619</v>
      </c>
      <c r="C224" s="268">
        <f t="shared" si="46"/>
        <v>1976608.7185</v>
      </c>
      <c r="D224" s="400">
        <f t="shared" si="47"/>
        <v>1976608.7185</v>
      </c>
      <c r="E224" s="268">
        <v>1976608.7185</v>
      </c>
      <c r="F224" s="268"/>
      <c r="G224" s="268"/>
      <c r="H224" s="268"/>
      <c r="I224" s="268"/>
      <c r="J224" s="240"/>
      <c r="K224" s="268"/>
      <c r="L224" s="268"/>
      <c r="M224" s="268"/>
      <c r="N224" s="268"/>
      <c r="O224" s="268"/>
      <c r="P224" s="268"/>
      <c r="Q224" s="268"/>
      <c r="R224" s="268"/>
      <c r="S224" s="268"/>
      <c r="T224" s="300"/>
      <c r="U224" s="268"/>
      <c r="V224" s="268"/>
      <c r="W224" s="268"/>
      <c r="X224" s="268"/>
      <c r="Y224" s="268"/>
      <c r="Z224" s="268"/>
      <c r="AA224" s="9"/>
      <c r="AB224" s="265"/>
      <c r="AC224" s="44"/>
      <c r="AF224" s="45"/>
    </row>
    <row r="225" spans="1:32" ht="18" customHeight="1">
      <c r="A225" s="209">
        <f>A224+1</f>
        <v>160</v>
      </c>
      <c r="B225" s="231" t="s">
        <v>620</v>
      </c>
      <c r="C225" s="268">
        <f t="shared" si="46"/>
        <v>1366591.3105</v>
      </c>
      <c r="D225" s="400">
        <f t="shared" si="47"/>
        <v>1366591.3105</v>
      </c>
      <c r="E225" s="268">
        <v>1366591.3105</v>
      </c>
      <c r="F225" s="268"/>
      <c r="G225" s="268"/>
      <c r="H225" s="268"/>
      <c r="I225" s="268"/>
      <c r="J225" s="240"/>
      <c r="K225" s="268"/>
      <c r="L225" s="268"/>
      <c r="M225" s="268"/>
      <c r="N225" s="268"/>
      <c r="O225" s="268"/>
      <c r="P225" s="268"/>
      <c r="Q225" s="268"/>
      <c r="R225" s="268"/>
      <c r="S225" s="268"/>
      <c r="T225" s="300"/>
      <c r="U225" s="268"/>
      <c r="V225" s="268"/>
      <c r="W225" s="268"/>
      <c r="X225" s="268"/>
      <c r="Y225" s="268"/>
      <c r="Z225" s="268"/>
      <c r="AA225" s="9"/>
      <c r="AB225" s="265"/>
      <c r="AC225" s="44"/>
      <c r="AF225" s="45"/>
    </row>
    <row r="226" spans="1:32" ht="18" customHeight="1">
      <c r="A226" s="404" t="s">
        <v>15</v>
      </c>
      <c r="B226" s="192"/>
      <c r="C226" s="179">
        <f>SUM(C220:C225)</f>
        <v>19132142.05</v>
      </c>
      <c r="D226" s="179">
        <f aca="true" t="shared" si="48" ref="D226:Y226">SUM(D220:D225)</f>
        <v>18780461.94</v>
      </c>
      <c r="E226" s="179">
        <f t="shared" si="48"/>
        <v>7932565.549999999</v>
      </c>
      <c r="F226" s="179">
        <f t="shared" si="48"/>
        <v>10847896.39</v>
      </c>
      <c r="G226" s="179">
        <f t="shared" si="48"/>
        <v>0</v>
      </c>
      <c r="H226" s="179">
        <f t="shared" si="48"/>
        <v>0</v>
      </c>
      <c r="I226" s="179">
        <f t="shared" si="48"/>
        <v>0</v>
      </c>
      <c r="J226" s="26">
        <f t="shared" si="48"/>
        <v>0</v>
      </c>
      <c r="K226" s="179">
        <f t="shared" si="48"/>
        <v>0</v>
      </c>
      <c r="L226" s="179">
        <f t="shared" si="48"/>
        <v>0</v>
      </c>
      <c r="M226" s="179">
        <f t="shared" si="48"/>
        <v>0</v>
      </c>
      <c r="N226" s="179">
        <f t="shared" si="48"/>
        <v>0</v>
      </c>
      <c r="O226" s="179">
        <f t="shared" si="48"/>
        <v>0</v>
      </c>
      <c r="P226" s="179">
        <f t="shared" si="48"/>
        <v>0</v>
      </c>
      <c r="Q226" s="179">
        <f t="shared" si="48"/>
        <v>0</v>
      </c>
      <c r="R226" s="179">
        <f t="shared" si="48"/>
        <v>0</v>
      </c>
      <c r="S226" s="179">
        <f t="shared" si="48"/>
        <v>0</v>
      </c>
      <c r="T226" s="179">
        <f t="shared" si="48"/>
        <v>0</v>
      </c>
      <c r="U226" s="179">
        <f t="shared" si="48"/>
        <v>0</v>
      </c>
      <c r="V226" s="179">
        <f t="shared" si="48"/>
        <v>0</v>
      </c>
      <c r="W226" s="179">
        <f t="shared" si="48"/>
        <v>0</v>
      </c>
      <c r="X226" s="179">
        <f t="shared" si="48"/>
        <v>351680.11</v>
      </c>
      <c r="Y226" s="179">
        <f t="shared" si="48"/>
        <v>0</v>
      </c>
      <c r="Z226" s="268">
        <v>930855.9042299999</v>
      </c>
      <c r="AA226" s="9"/>
      <c r="AB226" s="265"/>
      <c r="AC226" s="44"/>
      <c r="AF226" s="45"/>
    </row>
    <row r="227" spans="1:29" ht="18" customHeight="1">
      <c r="A227" s="401" t="s">
        <v>69</v>
      </c>
      <c r="B227" s="177"/>
      <c r="C227" s="394"/>
      <c r="D227" s="182"/>
      <c r="E227" s="182"/>
      <c r="F227" s="182"/>
      <c r="G227" s="182"/>
      <c r="H227" s="182"/>
      <c r="I227" s="182"/>
      <c r="J227" s="383"/>
      <c r="K227" s="182"/>
      <c r="L227" s="182"/>
      <c r="M227" s="182"/>
      <c r="N227" s="182"/>
      <c r="O227" s="182"/>
      <c r="P227" s="182"/>
      <c r="Q227" s="182"/>
      <c r="R227" s="182"/>
      <c r="S227" s="182"/>
      <c r="T227" s="303"/>
      <c r="U227" s="182"/>
      <c r="V227" s="182"/>
      <c r="W227" s="182"/>
      <c r="X227" s="182"/>
      <c r="Y227" s="182"/>
      <c r="Z227" s="182"/>
      <c r="AA227" s="9"/>
      <c r="AB227" s="265"/>
      <c r="AC227" s="22"/>
    </row>
    <row r="228" spans="1:52" ht="15.75" customHeight="1">
      <c r="A228" s="209">
        <f>A225+1</f>
        <v>161</v>
      </c>
      <c r="B228" s="257" t="s">
        <v>173</v>
      </c>
      <c r="C228" s="268">
        <f>D228+L228+N228+P228+R228+U228+W228+X228+Y228+K228</f>
        <v>76686.72</v>
      </c>
      <c r="D228" s="400">
        <f>E228+F228+G228+H228+I228</f>
        <v>76686.72</v>
      </c>
      <c r="E228" s="268"/>
      <c r="F228" s="268"/>
      <c r="G228" s="268">
        <v>76686.72</v>
      </c>
      <c r="H228" s="268"/>
      <c r="I228" s="268"/>
      <c r="J228" s="240"/>
      <c r="K228" s="268"/>
      <c r="L228" s="268"/>
      <c r="M228" s="268"/>
      <c r="N228" s="268"/>
      <c r="O228" s="268"/>
      <c r="P228" s="268"/>
      <c r="Q228" s="268"/>
      <c r="R228" s="268"/>
      <c r="S228" s="268"/>
      <c r="T228" s="300"/>
      <c r="U228" s="268"/>
      <c r="V228" s="268"/>
      <c r="W228" s="268"/>
      <c r="X228" s="268"/>
      <c r="Y228" s="400"/>
      <c r="Z228" s="400"/>
      <c r="AA228" s="10"/>
      <c r="AB228" s="265" t="s">
        <v>316</v>
      </c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  <c r="AZ228" s="63"/>
    </row>
    <row r="229" spans="1:52" ht="15.75" customHeight="1">
      <c r="A229" s="67">
        <f>A228+1</f>
        <v>162</v>
      </c>
      <c r="B229" s="257" t="s">
        <v>174</v>
      </c>
      <c r="C229" s="268">
        <f>D229+L229+N229+P229+R229+U229+W229+X229+Y229+K229</f>
        <v>24378.2</v>
      </c>
      <c r="D229" s="400">
        <f>E229+F229+G229+H229+I229</f>
        <v>24378.2</v>
      </c>
      <c r="E229" s="268"/>
      <c r="F229" s="268"/>
      <c r="G229" s="268">
        <v>24378.2</v>
      </c>
      <c r="H229" s="268"/>
      <c r="I229" s="268"/>
      <c r="J229" s="240"/>
      <c r="K229" s="268"/>
      <c r="L229" s="268"/>
      <c r="M229" s="268"/>
      <c r="N229" s="268"/>
      <c r="O229" s="268"/>
      <c r="P229" s="268"/>
      <c r="Q229" s="268"/>
      <c r="R229" s="268"/>
      <c r="S229" s="268"/>
      <c r="T229" s="300"/>
      <c r="U229" s="268"/>
      <c r="V229" s="268"/>
      <c r="W229" s="268"/>
      <c r="X229" s="268"/>
      <c r="Y229" s="400"/>
      <c r="Z229" s="400"/>
      <c r="AA229" s="10"/>
      <c r="AB229" s="265" t="s">
        <v>316</v>
      </c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  <c r="AZ229" s="63"/>
    </row>
    <row r="230" spans="1:52" ht="18" customHeight="1">
      <c r="A230" s="404" t="s">
        <v>15</v>
      </c>
      <c r="B230" s="180"/>
      <c r="C230" s="400">
        <f>SUM(C228:C229)</f>
        <v>101064.92</v>
      </c>
      <c r="D230" s="400">
        <f aca="true" t="shared" si="49" ref="D230:AZ230">SUM(D228:D229)</f>
        <v>101064.92</v>
      </c>
      <c r="E230" s="400">
        <f t="shared" si="49"/>
        <v>0</v>
      </c>
      <c r="F230" s="400">
        <f t="shared" si="49"/>
        <v>0</v>
      </c>
      <c r="G230" s="400">
        <f t="shared" si="49"/>
        <v>101064.92</v>
      </c>
      <c r="H230" s="400">
        <f t="shared" si="49"/>
        <v>0</v>
      </c>
      <c r="I230" s="400">
        <f t="shared" si="49"/>
        <v>0</v>
      </c>
      <c r="J230" s="241">
        <f t="shared" si="49"/>
        <v>0</v>
      </c>
      <c r="K230" s="400">
        <f t="shared" si="49"/>
        <v>0</v>
      </c>
      <c r="L230" s="400">
        <f t="shared" si="49"/>
        <v>0</v>
      </c>
      <c r="M230" s="400">
        <f t="shared" si="49"/>
        <v>0</v>
      </c>
      <c r="N230" s="400">
        <f t="shared" si="49"/>
        <v>0</v>
      </c>
      <c r="O230" s="400">
        <f t="shared" si="49"/>
        <v>0</v>
      </c>
      <c r="P230" s="400">
        <f t="shared" si="49"/>
        <v>0</v>
      </c>
      <c r="Q230" s="400">
        <f t="shared" si="49"/>
        <v>0</v>
      </c>
      <c r="R230" s="400">
        <f t="shared" si="49"/>
        <v>0</v>
      </c>
      <c r="S230" s="400">
        <f t="shared" si="49"/>
        <v>0</v>
      </c>
      <c r="T230" s="400">
        <f t="shared" si="49"/>
        <v>0</v>
      </c>
      <c r="U230" s="400">
        <f t="shared" si="49"/>
        <v>0</v>
      </c>
      <c r="V230" s="400">
        <f t="shared" si="49"/>
        <v>0</v>
      </c>
      <c r="W230" s="400">
        <f t="shared" si="49"/>
        <v>0</v>
      </c>
      <c r="X230" s="400">
        <f t="shared" si="49"/>
        <v>0</v>
      </c>
      <c r="Y230" s="400">
        <f t="shared" si="49"/>
        <v>0</v>
      </c>
      <c r="Z230" s="400">
        <f t="shared" si="49"/>
        <v>0</v>
      </c>
      <c r="AA230" s="400">
        <f t="shared" si="49"/>
        <v>0</v>
      </c>
      <c r="AB230" s="400">
        <f t="shared" si="49"/>
        <v>0</v>
      </c>
      <c r="AC230" s="400">
        <f t="shared" si="49"/>
        <v>0</v>
      </c>
      <c r="AD230" s="400">
        <f t="shared" si="49"/>
        <v>0</v>
      </c>
      <c r="AE230" s="400">
        <f t="shared" si="49"/>
        <v>0</v>
      </c>
      <c r="AF230" s="400">
        <f t="shared" si="49"/>
        <v>0</v>
      </c>
      <c r="AG230" s="400">
        <f t="shared" si="49"/>
        <v>0</v>
      </c>
      <c r="AH230" s="400">
        <f t="shared" si="49"/>
        <v>0</v>
      </c>
      <c r="AI230" s="400">
        <f t="shared" si="49"/>
        <v>0</v>
      </c>
      <c r="AJ230" s="400">
        <f t="shared" si="49"/>
        <v>0</v>
      </c>
      <c r="AK230" s="400">
        <f t="shared" si="49"/>
        <v>0</v>
      </c>
      <c r="AL230" s="400">
        <f t="shared" si="49"/>
        <v>0</v>
      </c>
      <c r="AM230" s="400">
        <f t="shared" si="49"/>
        <v>0</v>
      </c>
      <c r="AN230" s="400">
        <f t="shared" si="49"/>
        <v>0</v>
      </c>
      <c r="AO230" s="400">
        <f t="shared" si="49"/>
        <v>0</v>
      </c>
      <c r="AP230" s="400">
        <f t="shared" si="49"/>
        <v>0</v>
      </c>
      <c r="AQ230" s="400">
        <f t="shared" si="49"/>
        <v>0</v>
      </c>
      <c r="AR230" s="400">
        <f t="shared" si="49"/>
        <v>0</v>
      </c>
      <c r="AS230" s="400">
        <f t="shared" si="49"/>
        <v>0</v>
      </c>
      <c r="AT230" s="400">
        <f t="shared" si="49"/>
        <v>0</v>
      </c>
      <c r="AU230" s="400">
        <f t="shared" si="49"/>
        <v>0</v>
      </c>
      <c r="AV230" s="400">
        <f t="shared" si="49"/>
        <v>0</v>
      </c>
      <c r="AW230" s="400">
        <f t="shared" si="49"/>
        <v>0</v>
      </c>
      <c r="AX230" s="400">
        <f t="shared" si="49"/>
        <v>0</v>
      </c>
      <c r="AY230" s="400">
        <f t="shared" si="49"/>
        <v>0</v>
      </c>
      <c r="AZ230" s="400">
        <f t="shared" si="49"/>
        <v>0</v>
      </c>
    </row>
    <row r="231" spans="1:29" ht="18" customHeight="1">
      <c r="A231" s="401" t="s">
        <v>70</v>
      </c>
      <c r="B231" s="178"/>
      <c r="C231" s="182">
        <f>C230+C218+C210+C200+C193+C187+C226</f>
        <v>194775039.7315</v>
      </c>
      <c r="D231" s="182">
        <f aca="true" t="shared" si="50" ref="D231:Y231">D230+D218+D210+D200+D193+D187+D226</f>
        <v>95176851.53799999</v>
      </c>
      <c r="E231" s="182">
        <f t="shared" si="50"/>
        <v>45231484.125999995</v>
      </c>
      <c r="F231" s="182">
        <f t="shared" si="50"/>
        <v>40114321.72</v>
      </c>
      <c r="G231" s="182">
        <f t="shared" si="50"/>
        <v>2657178.26</v>
      </c>
      <c r="H231" s="182">
        <f t="shared" si="50"/>
        <v>4718382.772</v>
      </c>
      <c r="I231" s="182">
        <f t="shared" si="50"/>
        <v>2455484.66</v>
      </c>
      <c r="J231" s="383">
        <f t="shared" si="50"/>
        <v>0</v>
      </c>
      <c r="K231" s="182">
        <f t="shared" si="50"/>
        <v>0</v>
      </c>
      <c r="L231" s="182">
        <f t="shared" si="50"/>
        <v>0</v>
      </c>
      <c r="M231" s="182">
        <f t="shared" si="50"/>
        <v>17033.93</v>
      </c>
      <c r="N231" s="182">
        <f t="shared" si="50"/>
        <v>83040595.54300001</v>
      </c>
      <c r="O231" s="182">
        <f t="shared" si="50"/>
        <v>603</v>
      </c>
      <c r="P231" s="182">
        <f t="shared" si="50"/>
        <v>585126.1295</v>
      </c>
      <c r="Q231" s="182">
        <f t="shared" si="50"/>
        <v>2491.8</v>
      </c>
      <c r="R231" s="182">
        <f t="shared" si="50"/>
        <v>14889072.931</v>
      </c>
      <c r="S231" s="182">
        <f t="shared" si="50"/>
        <v>0</v>
      </c>
      <c r="T231" s="182">
        <f t="shared" si="50"/>
        <v>0</v>
      </c>
      <c r="U231" s="182">
        <f t="shared" si="50"/>
        <v>0</v>
      </c>
      <c r="V231" s="182">
        <f t="shared" si="50"/>
        <v>0</v>
      </c>
      <c r="W231" s="182">
        <f t="shared" si="50"/>
        <v>0</v>
      </c>
      <c r="X231" s="182">
        <f t="shared" si="50"/>
        <v>538716.37</v>
      </c>
      <c r="Y231" s="182">
        <f t="shared" si="50"/>
        <v>544677.22</v>
      </c>
      <c r="Z231" s="268">
        <f>(C231-Y231)*0.0214</f>
        <v>4156529.7577461</v>
      </c>
      <c r="AA231" s="9"/>
      <c r="AB231" s="265">
        <f>C231+(C231-Y231)*0.0214</f>
        <v>198931569.4892461</v>
      </c>
      <c r="AC231" s="44"/>
    </row>
    <row r="232" spans="1:28" ht="12.75" customHeight="1">
      <c r="A232" s="457" t="s">
        <v>25</v>
      </c>
      <c r="B232" s="458"/>
      <c r="C232" s="458"/>
      <c r="D232" s="458"/>
      <c r="E232" s="458"/>
      <c r="F232" s="458"/>
      <c r="G232" s="458"/>
      <c r="H232" s="458"/>
      <c r="I232" s="458"/>
      <c r="J232" s="458"/>
      <c r="K232" s="458"/>
      <c r="L232" s="458"/>
      <c r="M232" s="458"/>
      <c r="N232" s="458"/>
      <c r="O232" s="458"/>
      <c r="P232" s="458"/>
      <c r="Q232" s="458"/>
      <c r="R232" s="458"/>
      <c r="S232" s="458"/>
      <c r="T232" s="458"/>
      <c r="U232" s="458"/>
      <c r="V232" s="458"/>
      <c r="W232" s="458"/>
      <c r="X232" s="458"/>
      <c r="Y232" s="459"/>
      <c r="Z232" s="397"/>
      <c r="AA232" s="9"/>
      <c r="AB232" s="265"/>
    </row>
    <row r="233" spans="1:30" ht="12.75" customHeight="1">
      <c r="A233" s="401" t="s">
        <v>175</v>
      </c>
      <c r="B233" s="177"/>
      <c r="C233" s="394"/>
      <c r="D233" s="182"/>
      <c r="E233" s="182"/>
      <c r="F233" s="182"/>
      <c r="G233" s="182"/>
      <c r="H233" s="182"/>
      <c r="I233" s="182"/>
      <c r="J233" s="383"/>
      <c r="K233" s="182"/>
      <c r="L233" s="182"/>
      <c r="M233" s="182"/>
      <c r="N233" s="182"/>
      <c r="O233" s="182"/>
      <c r="P233" s="182"/>
      <c r="Q233" s="182"/>
      <c r="R233" s="182"/>
      <c r="S233" s="182"/>
      <c r="T233" s="303"/>
      <c r="U233" s="182"/>
      <c r="V233" s="182"/>
      <c r="W233" s="182"/>
      <c r="X233" s="182"/>
      <c r="Y233" s="182"/>
      <c r="Z233" s="182"/>
      <c r="AA233" s="9"/>
      <c r="AB233" s="265"/>
      <c r="AD233" s="412"/>
    </row>
    <row r="234" spans="1:52" ht="24" customHeight="1">
      <c r="A234" s="67">
        <f>A229+1</f>
        <v>163</v>
      </c>
      <c r="B234" s="7" t="s">
        <v>621</v>
      </c>
      <c r="C234" s="268">
        <f>D234+L234+N234+P234+R234+U234+W234+X234+Y234+K234</f>
        <v>1095311.9455</v>
      </c>
      <c r="D234" s="400"/>
      <c r="E234" s="400"/>
      <c r="F234" s="390"/>
      <c r="G234" s="390"/>
      <c r="H234" s="390"/>
      <c r="I234" s="390"/>
      <c r="J234" s="241"/>
      <c r="K234" s="400"/>
      <c r="L234" s="400"/>
      <c r="M234" s="400">
        <v>407</v>
      </c>
      <c r="N234" s="400">
        <v>1095311.9455</v>
      </c>
      <c r="O234" s="400"/>
      <c r="P234" s="400"/>
      <c r="Q234" s="400"/>
      <c r="R234" s="400"/>
      <c r="S234" s="400"/>
      <c r="T234" s="301"/>
      <c r="U234" s="400"/>
      <c r="V234" s="400"/>
      <c r="W234" s="400"/>
      <c r="X234" s="390"/>
      <c r="Y234" s="400"/>
      <c r="Z234" s="400"/>
      <c r="AA234" s="269"/>
      <c r="AB234" s="265" t="s">
        <v>458</v>
      </c>
      <c r="AC234" s="8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  <c r="AZ234" s="63"/>
    </row>
    <row r="235" spans="1:52" ht="24" customHeight="1">
      <c r="A235" s="67">
        <f aca="true" t="shared" si="51" ref="A235:A245">A234+1</f>
        <v>164</v>
      </c>
      <c r="B235" s="7" t="s">
        <v>753</v>
      </c>
      <c r="C235" s="268">
        <f aca="true" t="shared" si="52" ref="C235:C240">D235+L235+N235+P235+R235+U235+W235+X235+Y235+K235</f>
        <v>42678903.96</v>
      </c>
      <c r="D235" s="400"/>
      <c r="E235" s="400"/>
      <c r="F235" s="390"/>
      <c r="G235" s="390"/>
      <c r="H235" s="390"/>
      <c r="I235" s="390"/>
      <c r="J235" s="241"/>
      <c r="K235" s="400"/>
      <c r="L235" s="400"/>
      <c r="M235" s="268"/>
      <c r="N235" s="58"/>
      <c r="O235" s="400"/>
      <c r="P235" s="400"/>
      <c r="Q235" s="400"/>
      <c r="R235" s="400"/>
      <c r="S235" s="400"/>
      <c r="T235" s="301">
        <v>2530.38</v>
      </c>
      <c r="U235" s="400">
        <v>42678903.96</v>
      </c>
      <c r="V235" s="400"/>
      <c r="W235" s="400"/>
      <c r="X235" s="390"/>
      <c r="Y235" s="400"/>
      <c r="Z235" s="400"/>
      <c r="AA235" s="269"/>
      <c r="AB235" s="265"/>
      <c r="AC235" s="8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  <c r="AZ235" s="63"/>
    </row>
    <row r="236" spans="1:30" ht="21" customHeight="1">
      <c r="A236" s="67">
        <f t="shared" si="51"/>
        <v>165</v>
      </c>
      <c r="B236" s="7" t="s">
        <v>457</v>
      </c>
      <c r="C236" s="268">
        <f t="shared" si="52"/>
        <v>17935247.0385</v>
      </c>
      <c r="D236" s="400"/>
      <c r="E236" s="182"/>
      <c r="F236" s="182"/>
      <c r="G236" s="182"/>
      <c r="H236" s="182"/>
      <c r="I236" s="182"/>
      <c r="J236" s="383"/>
      <c r="K236" s="182"/>
      <c r="L236" s="182"/>
      <c r="M236" s="182"/>
      <c r="N236" s="182"/>
      <c r="O236" s="182"/>
      <c r="P236" s="182"/>
      <c r="Q236" s="182"/>
      <c r="R236" s="182"/>
      <c r="S236" s="182"/>
      <c r="T236" s="301">
        <v>170</v>
      </c>
      <c r="U236" s="268">
        <v>17935247.0385</v>
      </c>
      <c r="V236" s="182"/>
      <c r="W236" s="182"/>
      <c r="X236" s="182"/>
      <c r="Y236" s="400"/>
      <c r="Z236" s="182"/>
      <c r="AA236" s="9"/>
      <c r="AB236" s="265" t="s">
        <v>458</v>
      </c>
      <c r="AD236" s="412"/>
    </row>
    <row r="237" spans="1:30" ht="21" customHeight="1">
      <c r="A237" s="67">
        <f t="shared" si="51"/>
        <v>166</v>
      </c>
      <c r="B237" s="7" t="s">
        <v>754</v>
      </c>
      <c r="C237" s="268">
        <f>D237+L237+N237+P237+R237+U237+W237+X237+Y237+K237</f>
        <v>5801893.911</v>
      </c>
      <c r="D237" s="400"/>
      <c r="E237" s="182"/>
      <c r="F237" s="182"/>
      <c r="G237" s="182"/>
      <c r="H237" s="182"/>
      <c r="I237" s="182"/>
      <c r="J237" s="383"/>
      <c r="K237" s="182"/>
      <c r="L237" s="182"/>
      <c r="M237" s="182"/>
      <c r="N237" s="182"/>
      <c r="O237" s="182"/>
      <c r="P237" s="182"/>
      <c r="Q237" s="182"/>
      <c r="R237" s="182"/>
      <c r="S237" s="182"/>
      <c r="T237" s="301">
        <v>1561</v>
      </c>
      <c r="U237" s="268">
        <v>5801893.911</v>
      </c>
      <c r="V237" s="182"/>
      <c r="W237" s="182"/>
      <c r="X237" s="182"/>
      <c r="Y237" s="400"/>
      <c r="Z237" s="182"/>
      <c r="AA237" s="9"/>
      <c r="AB237" s="265"/>
      <c r="AD237" s="412"/>
    </row>
    <row r="238" spans="1:30" ht="21" customHeight="1">
      <c r="A238" s="67">
        <f t="shared" si="51"/>
        <v>167</v>
      </c>
      <c r="B238" s="7" t="s">
        <v>755</v>
      </c>
      <c r="C238" s="268">
        <f>D238+L238+N238+P238+R238+U238+W238+X238+Y238+K238</f>
        <v>3883145.706</v>
      </c>
      <c r="D238" s="400"/>
      <c r="E238" s="182"/>
      <c r="F238" s="182"/>
      <c r="G238" s="182"/>
      <c r="H238" s="182"/>
      <c r="I238" s="182"/>
      <c r="J238" s="383"/>
      <c r="K238" s="182"/>
      <c r="L238" s="182"/>
      <c r="M238" s="182"/>
      <c r="N238" s="182"/>
      <c r="O238" s="182"/>
      <c r="P238" s="182"/>
      <c r="Q238" s="182"/>
      <c r="R238" s="182"/>
      <c r="S238" s="182"/>
      <c r="T238" s="301">
        <v>1293.9</v>
      </c>
      <c r="U238" s="268">
        <v>3883145.706</v>
      </c>
      <c r="V238" s="182"/>
      <c r="W238" s="182"/>
      <c r="X238" s="182"/>
      <c r="Y238" s="400"/>
      <c r="Z238" s="182"/>
      <c r="AA238" s="9"/>
      <c r="AB238" s="265"/>
      <c r="AD238" s="412"/>
    </row>
    <row r="239" spans="1:30" ht="18" customHeight="1">
      <c r="A239" s="67">
        <f t="shared" si="51"/>
        <v>168</v>
      </c>
      <c r="B239" s="255" t="s">
        <v>468</v>
      </c>
      <c r="C239" s="268">
        <f t="shared" si="52"/>
        <v>35763189.3135</v>
      </c>
      <c r="D239" s="400"/>
      <c r="E239" s="268"/>
      <c r="F239" s="268"/>
      <c r="G239" s="268"/>
      <c r="H239" s="268"/>
      <c r="I239" s="268"/>
      <c r="J239" s="241"/>
      <c r="K239" s="400"/>
      <c r="L239" s="400"/>
      <c r="M239" s="400"/>
      <c r="N239" s="400"/>
      <c r="O239" s="400"/>
      <c r="P239" s="400"/>
      <c r="Q239" s="400"/>
      <c r="R239" s="400"/>
      <c r="S239" s="400"/>
      <c r="T239" s="301">
        <v>1223.13</v>
      </c>
      <c r="U239" s="268">
        <v>35763189.3135</v>
      </c>
      <c r="V239" s="400"/>
      <c r="W239" s="400"/>
      <c r="X239" s="268"/>
      <c r="Y239" s="400"/>
      <c r="Z239" s="400"/>
      <c r="AA239" s="9"/>
      <c r="AB239" s="265"/>
      <c r="AC239" s="180"/>
      <c r="AD239" s="412"/>
    </row>
    <row r="240" spans="1:52" ht="24" customHeight="1">
      <c r="A240" s="67">
        <f t="shared" si="51"/>
        <v>169</v>
      </c>
      <c r="B240" s="7" t="s">
        <v>176</v>
      </c>
      <c r="C240" s="268">
        <f t="shared" si="52"/>
        <v>49630544.25</v>
      </c>
      <c r="D240" s="400"/>
      <c r="E240" s="268"/>
      <c r="F240" s="268"/>
      <c r="G240" s="268"/>
      <c r="H240" s="268"/>
      <c r="I240" s="268"/>
      <c r="J240" s="241"/>
      <c r="K240" s="400"/>
      <c r="L240" s="400"/>
      <c r="M240" s="400"/>
      <c r="N240" s="400"/>
      <c r="O240" s="400"/>
      <c r="P240" s="400"/>
      <c r="Q240" s="400"/>
      <c r="R240" s="400"/>
      <c r="S240" s="400"/>
      <c r="T240" s="301">
        <v>3704.25</v>
      </c>
      <c r="U240" s="268">
        <v>49630544.25</v>
      </c>
      <c r="V240" s="400"/>
      <c r="W240" s="400"/>
      <c r="X240" s="390"/>
      <c r="Y240" s="400"/>
      <c r="Z240" s="400"/>
      <c r="AA240" s="147"/>
      <c r="AB240" s="265" t="s">
        <v>469</v>
      </c>
      <c r="AC240" s="180">
        <v>3254673.04</v>
      </c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  <c r="AZ240" s="63"/>
    </row>
    <row r="241" spans="1:52" ht="24" customHeight="1">
      <c r="A241" s="67">
        <f t="shared" si="51"/>
        <v>170</v>
      </c>
      <c r="B241" s="7" t="s">
        <v>772</v>
      </c>
      <c r="C241" s="268">
        <f>D241+L241+N241+P241+R241+U241+W241+X241+Y241+K241</f>
        <v>70697843.21</v>
      </c>
      <c r="D241" s="400"/>
      <c r="E241" s="400"/>
      <c r="F241" s="390"/>
      <c r="G241" s="390"/>
      <c r="H241" s="390"/>
      <c r="I241" s="390"/>
      <c r="J241" s="241"/>
      <c r="K241" s="400"/>
      <c r="L241" s="400"/>
      <c r="M241" s="400"/>
      <c r="N241" s="400"/>
      <c r="O241" s="400"/>
      <c r="P241" s="400"/>
      <c r="Q241" s="400"/>
      <c r="R241" s="400"/>
      <c r="S241" s="400"/>
      <c r="T241" s="301">
        <v>987</v>
      </c>
      <c r="U241" s="268">
        <v>70697843.21</v>
      </c>
      <c r="V241" s="400"/>
      <c r="W241" s="400"/>
      <c r="X241" s="390"/>
      <c r="Y241" s="400"/>
      <c r="Z241" s="400"/>
      <c r="AA241" s="147"/>
      <c r="AB241" s="265" t="s">
        <v>773</v>
      </c>
      <c r="AC241" s="180">
        <v>2105019.48</v>
      </c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  <c r="AZ241" s="63"/>
    </row>
    <row r="242" spans="1:30" ht="17.25" customHeight="1">
      <c r="A242" s="404" t="s">
        <v>15</v>
      </c>
      <c r="B242" s="180"/>
      <c r="C242" s="268">
        <f aca="true" t="shared" si="53" ref="C242:Y242">SUM(C234:C241)</f>
        <v>227486079.3345</v>
      </c>
      <c r="D242" s="268">
        <f t="shared" si="53"/>
        <v>0</v>
      </c>
      <c r="E242" s="268">
        <f t="shared" si="53"/>
        <v>0</v>
      </c>
      <c r="F242" s="268">
        <f t="shared" si="53"/>
        <v>0</v>
      </c>
      <c r="G242" s="268">
        <f t="shared" si="53"/>
        <v>0</v>
      </c>
      <c r="H242" s="268">
        <f t="shared" si="53"/>
        <v>0</v>
      </c>
      <c r="I242" s="268">
        <f t="shared" si="53"/>
        <v>0</v>
      </c>
      <c r="J242" s="240">
        <f t="shared" si="53"/>
        <v>0</v>
      </c>
      <c r="K242" s="268">
        <f t="shared" si="53"/>
        <v>0</v>
      </c>
      <c r="L242" s="268">
        <f t="shared" si="53"/>
        <v>0</v>
      </c>
      <c r="M242" s="268">
        <f t="shared" si="53"/>
        <v>407</v>
      </c>
      <c r="N242" s="268">
        <f t="shared" si="53"/>
        <v>1095311.9455</v>
      </c>
      <c r="O242" s="268">
        <f t="shared" si="53"/>
        <v>0</v>
      </c>
      <c r="P242" s="268">
        <f t="shared" si="53"/>
        <v>0</v>
      </c>
      <c r="Q242" s="268">
        <f t="shared" si="53"/>
        <v>0</v>
      </c>
      <c r="R242" s="268">
        <f t="shared" si="53"/>
        <v>0</v>
      </c>
      <c r="S242" s="268">
        <f t="shared" si="53"/>
        <v>0</v>
      </c>
      <c r="T242" s="268">
        <f t="shared" si="53"/>
        <v>11469.66</v>
      </c>
      <c r="U242" s="268">
        <f t="shared" si="53"/>
        <v>226390767.389</v>
      </c>
      <c r="V242" s="268">
        <f t="shared" si="53"/>
        <v>0</v>
      </c>
      <c r="W242" s="268">
        <f t="shared" si="53"/>
        <v>0</v>
      </c>
      <c r="X242" s="268">
        <f t="shared" si="53"/>
        <v>0</v>
      </c>
      <c r="Y242" s="268">
        <f t="shared" si="53"/>
        <v>0</v>
      </c>
      <c r="Z242" s="268">
        <f>(C242-Y242)*0.0214</f>
        <v>4868202.0977583</v>
      </c>
      <c r="AA242" s="9"/>
      <c r="AB242" s="265"/>
      <c r="AC242" s="179">
        <f>SUM(AC240:AC240)</f>
        <v>3254673.04</v>
      </c>
      <c r="AD242" s="412"/>
    </row>
    <row r="243" spans="1:28" ht="15" customHeight="1">
      <c r="A243" s="401" t="s">
        <v>26</v>
      </c>
      <c r="B243" s="177"/>
      <c r="C243" s="394"/>
      <c r="D243" s="182"/>
      <c r="E243" s="182"/>
      <c r="F243" s="182"/>
      <c r="G243" s="182"/>
      <c r="H243" s="182"/>
      <c r="I243" s="182"/>
      <c r="J243" s="383"/>
      <c r="K243" s="182"/>
      <c r="L243" s="182"/>
      <c r="M243" s="182"/>
      <c r="N243" s="182"/>
      <c r="O243" s="182"/>
      <c r="P243" s="182"/>
      <c r="Q243" s="182"/>
      <c r="R243" s="182"/>
      <c r="S243" s="182"/>
      <c r="T243" s="303"/>
      <c r="U243" s="182"/>
      <c r="V243" s="182"/>
      <c r="W243" s="182"/>
      <c r="X243" s="182"/>
      <c r="Y243" s="182"/>
      <c r="Z243" s="182"/>
      <c r="AA243" s="9"/>
      <c r="AB243" s="265"/>
    </row>
    <row r="244" spans="1:28" ht="15" customHeight="1">
      <c r="A244" s="209">
        <f>A241+1</f>
        <v>171</v>
      </c>
      <c r="B244" s="255" t="s">
        <v>130</v>
      </c>
      <c r="C244" s="268">
        <f>D244+L244+N244+P244+R244+U244+W244+X244+Y244+K244</f>
        <v>121160.76</v>
      </c>
      <c r="D244" s="400"/>
      <c r="E244" s="400"/>
      <c r="F244" s="400"/>
      <c r="G244" s="400"/>
      <c r="H244" s="400"/>
      <c r="I244" s="400"/>
      <c r="J244" s="241"/>
      <c r="K244" s="400"/>
      <c r="L244" s="400"/>
      <c r="M244" s="268"/>
      <c r="N244" s="268"/>
      <c r="O244" s="268"/>
      <c r="P244" s="400"/>
      <c r="Q244" s="268"/>
      <c r="R244" s="400"/>
      <c r="S244" s="400"/>
      <c r="T244" s="301"/>
      <c r="U244" s="400"/>
      <c r="V244" s="400"/>
      <c r="W244" s="400"/>
      <c r="X244" s="268"/>
      <c r="Y244" s="268">
        <v>121160.76</v>
      </c>
      <c r="Z244" s="268" t="s">
        <v>756</v>
      </c>
      <c r="AA244" s="9"/>
      <c r="AB244" s="265"/>
    </row>
    <row r="245" spans="1:30" ht="12.75" customHeight="1">
      <c r="A245" s="67">
        <f t="shared" si="51"/>
        <v>172</v>
      </c>
      <c r="B245" s="255" t="s">
        <v>177</v>
      </c>
      <c r="C245" s="268">
        <f>D245+L245+N245+P245+R245+U245+W245+X245+Y245+K245</f>
        <v>120793.69</v>
      </c>
      <c r="D245" s="400"/>
      <c r="E245" s="400"/>
      <c r="F245" s="400"/>
      <c r="G245" s="400"/>
      <c r="H245" s="400"/>
      <c r="I245" s="400"/>
      <c r="J245" s="241"/>
      <c r="K245" s="400"/>
      <c r="L245" s="400"/>
      <c r="M245" s="268"/>
      <c r="N245" s="400"/>
      <c r="O245" s="400"/>
      <c r="P245" s="400"/>
      <c r="Q245" s="400"/>
      <c r="R245" s="400"/>
      <c r="S245" s="400"/>
      <c r="T245" s="301"/>
      <c r="U245" s="400"/>
      <c r="V245" s="400"/>
      <c r="W245" s="400"/>
      <c r="X245" s="400"/>
      <c r="Y245" s="400">
        <v>120793.69</v>
      </c>
      <c r="Z245" s="268" t="s">
        <v>756</v>
      </c>
      <c r="AA245" s="400"/>
      <c r="AB245" s="265" t="s">
        <v>279</v>
      </c>
      <c r="AC245" s="21"/>
      <c r="AD245" s="412"/>
    </row>
    <row r="246" spans="1:32" ht="15" customHeight="1">
      <c r="A246" s="404" t="s">
        <v>15</v>
      </c>
      <c r="B246" s="180"/>
      <c r="C246" s="268">
        <f>SUM(C244:C245)</f>
        <v>241954.45</v>
      </c>
      <c r="D246" s="268">
        <f aca="true" t="shared" si="54" ref="D246:Y246">SUM(D244:D245)</f>
        <v>0</v>
      </c>
      <c r="E246" s="268">
        <f t="shared" si="54"/>
        <v>0</v>
      </c>
      <c r="F246" s="268">
        <f t="shared" si="54"/>
        <v>0</v>
      </c>
      <c r="G246" s="268">
        <f t="shared" si="54"/>
        <v>0</v>
      </c>
      <c r="H246" s="268">
        <f t="shared" si="54"/>
        <v>0</v>
      </c>
      <c r="I246" s="268">
        <f t="shared" si="54"/>
        <v>0</v>
      </c>
      <c r="J246" s="240">
        <f t="shared" si="54"/>
        <v>0</v>
      </c>
      <c r="K246" s="268">
        <f t="shared" si="54"/>
        <v>0</v>
      </c>
      <c r="L246" s="268">
        <f t="shared" si="54"/>
        <v>0</v>
      </c>
      <c r="M246" s="268">
        <f t="shared" si="54"/>
        <v>0</v>
      </c>
      <c r="N246" s="268">
        <f t="shared" si="54"/>
        <v>0</v>
      </c>
      <c r="O246" s="268">
        <f t="shared" si="54"/>
        <v>0</v>
      </c>
      <c r="P246" s="268">
        <f t="shared" si="54"/>
        <v>0</v>
      </c>
      <c r="Q246" s="268">
        <f t="shared" si="54"/>
        <v>0</v>
      </c>
      <c r="R246" s="268">
        <f t="shared" si="54"/>
        <v>0</v>
      </c>
      <c r="S246" s="268">
        <f t="shared" si="54"/>
        <v>0</v>
      </c>
      <c r="T246" s="268">
        <f t="shared" si="54"/>
        <v>0</v>
      </c>
      <c r="U246" s="268">
        <f t="shared" si="54"/>
        <v>0</v>
      </c>
      <c r="V246" s="268">
        <f t="shared" si="54"/>
        <v>0</v>
      </c>
      <c r="W246" s="268">
        <f t="shared" si="54"/>
        <v>0</v>
      </c>
      <c r="X246" s="268">
        <f t="shared" si="54"/>
        <v>0</v>
      </c>
      <c r="Y246" s="268">
        <f t="shared" si="54"/>
        <v>241954.45</v>
      </c>
      <c r="Z246" s="268">
        <f>(C246-Y246)*0.0214</f>
        <v>0</v>
      </c>
      <c r="AA246" s="9"/>
      <c r="AB246" s="265"/>
      <c r="AC246" s="44"/>
      <c r="AF246" s="45"/>
    </row>
    <row r="247" spans="1:32" ht="15" customHeight="1">
      <c r="A247" s="395" t="s">
        <v>761</v>
      </c>
      <c r="B247" s="180"/>
      <c r="C247" s="268"/>
      <c r="D247" s="268"/>
      <c r="E247" s="268"/>
      <c r="F247" s="268"/>
      <c r="G247" s="268"/>
      <c r="H247" s="268"/>
      <c r="I247" s="268"/>
      <c r="J247" s="240"/>
      <c r="K247" s="268"/>
      <c r="L247" s="268"/>
      <c r="M247" s="268"/>
      <c r="N247" s="268"/>
      <c r="O247" s="268"/>
      <c r="P247" s="268"/>
      <c r="Q247" s="268"/>
      <c r="R247" s="268"/>
      <c r="S247" s="268"/>
      <c r="T247" s="300"/>
      <c r="U247" s="268"/>
      <c r="V247" s="268"/>
      <c r="W247" s="268"/>
      <c r="X247" s="268"/>
      <c r="Y247" s="268"/>
      <c r="Z247" s="268"/>
      <c r="AA247" s="9"/>
      <c r="AB247" s="265"/>
      <c r="AC247" s="44"/>
      <c r="AF247" s="45"/>
    </row>
    <row r="248" spans="1:32" ht="15" customHeight="1">
      <c r="A248" s="209">
        <f>A245+1</f>
        <v>173</v>
      </c>
      <c r="B248" s="295" t="s">
        <v>759</v>
      </c>
      <c r="C248" s="268">
        <f>D248+L248+N248+P248+R248+U248+W248+X248+Y248+K248</f>
        <v>622672.15</v>
      </c>
      <c r="D248" s="400"/>
      <c r="E248" s="268"/>
      <c r="F248" s="268"/>
      <c r="G248" s="268"/>
      <c r="H248" s="268"/>
      <c r="I248" s="268"/>
      <c r="J248" s="240"/>
      <c r="K248" s="268"/>
      <c r="L248" s="268"/>
      <c r="M248" s="268"/>
      <c r="N248" s="268"/>
      <c r="O248" s="268"/>
      <c r="P248" s="268"/>
      <c r="Q248" s="268"/>
      <c r="R248" s="268"/>
      <c r="S248" s="268"/>
      <c r="T248" s="300"/>
      <c r="U248" s="268"/>
      <c r="V248" s="268"/>
      <c r="W248" s="268"/>
      <c r="X248" s="268"/>
      <c r="Y248" s="268">
        <v>622672.15</v>
      </c>
      <c r="Z248" s="268" t="s">
        <v>565</v>
      </c>
      <c r="AA248" s="9"/>
      <c r="AB248" s="265"/>
      <c r="AC248" s="44"/>
      <c r="AF248" s="45"/>
    </row>
    <row r="249" spans="1:32" ht="15" customHeight="1">
      <c r="A249" s="67">
        <f>A248+1</f>
        <v>174</v>
      </c>
      <c r="B249" s="295" t="s">
        <v>760</v>
      </c>
      <c r="C249" s="268">
        <f>D249+L249+N249+P249+R249+U249+W249+X249+Y249+K249</f>
        <v>623886.59</v>
      </c>
      <c r="D249" s="400"/>
      <c r="E249" s="268"/>
      <c r="F249" s="268"/>
      <c r="G249" s="268"/>
      <c r="H249" s="268"/>
      <c r="I249" s="268"/>
      <c r="J249" s="240"/>
      <c r="K249" s="268"/>
      <c r="L249" s="268"/>
      <c r="M249" s="268"/>
      <c r="N249" s="268"/>
      <c r="O249" s="268"/>
      <c r="P249" s="268"/>
      <c r="Q249" s="268"/>
      <c r="R249" s="268"/>
      <c r="S249" s="268"/>
      <c r="T249" s="300"/>
      <c r="U249" s="268"/>
      <c r="V249" s="268"/>
      <c r="W249" s="268"/>
      <c r="X249" s="268"/>
      <c r="Y249" s="268">
        <v>623886.59</v>
      </c>
      <c r="Z249" s="268" t="s">
        <v>565</v>
      </c>
      <c r="AA249" s="9"/>
      <c r="AB249" s="265"/>
      <c r="AC249" s="44"/>
      <c r="AF249" s="45"/>
    </row>
    <row r="250" spans="1:30" ht="12.75" customHeight="1">
      <c r="A250" s="404" t="s">
        <v>15</v>
      </c>
      <c r="B250" s="180"/>
      <c r="C250" s="268">
        <f>SUM(C248:C249)</f>
        <v>1246558.74</v>
      </c>
      <c r="D250" s="268">
        <f aca="true" t="shared" si="55" ref="D250:Y250">SUM(D248:D249)</f>
        <v>0</v>
      </c>
      <c r="E250" s="268">
        <f t="shared" si="55"/>
        <v>0</v>
      </c>
      <c r="F250" s="268">
        <f t="shared" si="55"/>
        <v>0</v>
      </c>
      <c r="G250" s="268">
        <f t="shared" si="55"/>
        <v>0</v>
      </c>
      <c r="H250" s="268">
        <f t="shared" si="55"/>
        <v>0</v>
      </c>
      <c r="I250" s="268">
        <f t="shared" si="55"/>
        <v>0</v>
      </c>
      <c r="J250" s="240">
        <f t="shared" si="55"/>
        <v>0</v>
      </c>
      <c r="K250" s="268">
        <f t="shared" si="55"/>
        <v>0</v>
      </c>
      <c r="L250" s="268">
        <f t="shared" si="55"/>
        <v>0</v>
      </c>
      <c r="M250" s="268">
        <f t="shared" si="55"/>
        <v>0</v>
      </c>
      <c r="N250" s="268">
        <f t="shared" si="55"/>
        <v>0</v>
      </c>
      <c r="O250" s="268">
        <f t="shared" si="55"/>
        <v>0</v>
      </c>
      <c r="P250" s="268">
        <f t="shared" si="55"/>
        <v>0</v>
      </c>
      <c r="Q250" s="268">
        <f t="shared" si="55"/>
        <v>0</v>
      </c>
      <c r="R250" s="268">
        <f t="shared" si="55"/>
        <v>0</v>
      </c>
      <c r="S250" s="268">
        <f t="shared" si="55"/>
        <v>0</v>
      </c>
      <c r="T250" s="300">
        <f t="shared" si="55"/>
        <v>0</v>
      </c>
      <c r="U250" s="268">
        <f t="shared" si="55"/>
        <v>0</v>
      </c>
      <c r="V250" s="268">
        <f t="shared" si="55"/>
        <v>0</v>
      </c>
      <c r="W250" s="268">
        <f t="shared" si="55"/>
        <v>0</v>
      </c>
      <c r="X250" s="268">
        <f t="shared" si="55"/>
        <v>0</v>
      </c>
      <c r="Y250" s="268">
        <f t="shared" si="55"/>
        <v>1246558.74</v>
      </c>
      <c r="Z250" s="268">
        <f>(C250-Y250)*0.0214</f>
        <v>0</v>
      </c>
      <c r="AA250" s="9"/>
      <c r="AB250" s="265"/>
      <c r="AC250" s="44"/>
      <c r="AD250" s="412"/>
    </row>
    <row r="251" spans="1:30" ht="12.75" customHeight="1">
      <c r="A251" s="395" t="s">
        <v>178</v>
      </c>
      <c r="B251" s="182"/>
      <c r="C251" s="182"/>
      <c r="D251" s="182"/>
      <c r="E251" s="182"/>
      <c r="F251" s="182"/>
      <c r="G251" s="182"/>
      <c r="H251" s="182"/>
      <c r="I251" s="182"/>
      <c r="J251" s="383"/>
      <c r="K251" s="182"/>
      <c r="L251" s="182"/>
      <c r="M251" s="182"/>
      <c r="N251" s="182"/>
      <c r="O251" s="182"/>
      <c r="P251" s="182"/>
      <c r="Q251" s="182"/>
      <c r="R251" s="182"/>
      <c r="S251" s="182"/>
      <c r="T251" s="300"/>
      <c r="U251" s="268"/>
      <c r="V251" s="268"/>
      <c r="W251" s="268"/>
      <c r="X251" s="268"/>
      <c r="Y251" s="400"/>
      <c r="Z251" s="241"/>
      <c r="AA251" s="9"/>
      <c r="AB251" s="265"/>
      <c r="AC251" s="44"/>
      <c r="AD251" s="412"/>
    </row>
    <row r="252" spans="1:30" ht="12.75" customHeight="1">
      <c r="A252" s="209">
        <f>A249+1</f>
        <v>175</v>
      </c>
      <c r="B252" s="141" t="s">
        <v>179</v>
      </c>
      <c r="C252" s="268">
        <f>D252+L252+N252+P252+R252+U252+W252+X252+Y252+K252</f>
        <v>1617330.675</v>
      </c>
      <c r="D252" s="400">
        <f>E252+F252+G252+H252+I252</f>
        <v>1617330.675</v>
      </c>
      <c r="E252" s="268">
        <v>1617330.675</v>
      </c>
      <c r="F252" s="268"/>
      <c r="G252" s="268"/>
      <c r="H252" s="268"/>
      <c r="I252" s="268"/>
      <c r="J252" s="240"/>
      <c r="K252" s="268"/>
      <c r="L252" s="268"/>
      <c r="M252" s="268"/>
      <c r="N252" s="268"/>
      <c r="O252" s="268"/>
      <c r="P252" s="268"/>
      <c r="Q252" s="268"/>
      <c r="R252" s="268"/>
      <c r="S252" s="268"/>
      <c r="T252" s="300"/>
      <c r="U252" s="268"/>
      <c r="V252" s="268"/>
      <c r="W252" s="268"/>
      <c r="X252" s="268"/>
      <c r="Y252" s="268"/>
      <c r="Z252" s="268"/>
      <c r="AA252" s="400" t="s">
        <v>348</v>
      </c>
      <c r="AB252" s="265" t="s">
        <v>282</v>
      </c>
      <c r="AC252" s="44"/>
      <c r="AD252" s="412"/>
    </row>
    <row r="253" spans="1:30" ht="12.75" customHeight="1">
      <c r="A253" s="67">
        <f>A252+1</f>
        <v>176</v>
      </c>
      <c r="B253" s="141" t="s">
        <v>180</v>
      </c>
      <c r="C253" s="268">
        <f>D253+L253+N253+P253+R253+U253+W253+X253+Y253+K253</f>
        <v>2054933.16</v>
      </c>
      <c r="D253" s="400">
        <f>E253+F253+G253+H253+I253</f>
        <v>2054933.16</v>
      </c>
      <c r="E253" s="268"/>
      <c r="F253" s="268"/>
      <c r="G253" s="268">
        <v>2054933.16</v>
      </c>
      <c r="H253" s="268"/>
      <c r="I253" s="268"/>
      <c r="J253" s="240"/>
      <c r="K253" s="268"/>
      <c r="L253" s="268"/>
      <c r="M253" s="268"/>
      <c r="N253" s="268"/>
      <c r="O253" s="268"/>
      <c r="P253" s="268"/>
      <c r="Q253" s="268"/>
      <c r="R253" s="268"/>
      <c r="S253" s="268"/>
      <c r="T253" s="300"/>
      <c r="U253" s="268"/>
      <c r="V253" s="268"/>
      <c r="W253" s="268"/>
      <c r="X253" s="268"/>
      <c r="Y253" s="268"/>
      <c r="Z253" s="268"/>
      <c r="AA253" s="400"/>
      <c r="AB253" s="265" t="s">
        <v>316</v>
      </c>
      <c r="AC253" s="44"/>
      <c r="AD253" s="412"/>
    </row>
    <row r="254" spans="1:30" ht="12.75" customHeight="1">
      <c r="A254" s="404" t="s">
        <v>15</v>
      </c>
      <c r="B254" s="180"/>
      <c r="C254" s="268">
        <f>SUM(C252:C253)</f>
        <v>3672263.835</v>
      </c>
      <c r="D254" s="268">
        <f>SUM(D252:D253)</f>
        <v>3672263.835</v>
      </c>
      <c r="E254" s="268">
        <f>SUM(E252:E253)</f>
        <v>1617330.675</v>
      </c>
      <c r="F254" s="268">
        <f>SUM(F252:F253)</f>
        <v>0</v>
      </c>
      <c r="G254" s="268">
        <f>SUM(G252:G253)</f>
        <v>2054933.16</v>
      </c>
      <c r="H254" s="268">
        <f aca="true" t="shared" si="56" ref="H254:Y254">SUM(H252:H253)</f>
        <v>0</v>
      </c>
      <c r="I254" s="268">
        <f t="shared" si="56"/>
        <v>0</v>
      </c>
      <c r="J254" s="240">
        <f t="shared" si="56"/>
        <v>0</v>
      </c>
      <c r="K254" s="268">
        <f t="shared" si="56"/>
        <v>0</v>
      </c>
      <c r="L254" s="268">
        <f t="shared" si="56"/>
        <v>0</v>
      </c>
      <c r="M254" s="268">
        <f t="shared" si="56"/>
        <v>0</v>
      </c>
      <c r="N254" s="268">
        <f t="shared" si="56"/>
        <v>0</v>
      </c>
      <c r="O254" s="268">
        <f t="shared" si="56"/>
        <v>0</v>
      </c>
      <c r="P254" s="268">
        <f t="shared" si="56"/>
        <v>0</v>
      </c>
      <c r="Q254" s="268">
        <f t="shared" si="56"/>
        <v>0</v>
      </c>
      <c r="R254" s="268">
        <f t="shared" si="56"/>
        <v>0</v>
      </c>
      <c r="S254" s="268">
        <f t="shared" si="56"/>
        <v>0</v>
      </c>
      <c r="T254" s="300">
        <f t="shared" si="56"/>
        <v>0</v>
      </c>
      <c r="U254" s="268">
        <f t="shared" si="56"/>
        <v>0</v>
      </c>
      <c r="V254" s="268">
        <f t="shared" si="56"/>
        <v>0</v>
      </c>
      <c r="W254" s="268">
        <f t="shared" si="56"/>
        <v>0</v>
      </c>
      <c r="X254" s="268">
        <f t="shared" si="56"/>
        <v>0</v>
      </c>
      <c r="Y254" s="268">
        <f t="shared" si="56"/>
        <v>0</v>
      </c>
      <c r="Z254" s="268">
        <f>(C254-Y254)*0.0214</f>
        <v>78586.446069</v>
      </c>
      <c r="AA254" s="9"/>
      <c r="AB254" s="265"/>
      <c r="AC254" s="44"/>
      <c r="AD254" s="412"/>
    </row>
    <row r="255" spans="1:30" ht="15" customHeight="1">
      <c r="A255" s="401" t="s">
        <v>27</v>
      </c>
      <c r="B255" s="177"/>
      <c r="C255" s="394"/>
      <c r="D255" s="182"/>
      <c r="E255" s="182"/>
      <c r="F255" s="182"/>
      <c r="G255" s="182"/>
      <c r="H255" s="182"/>
      <c r="I255" s="182"/>
      <c r="J255" s="383"/>
      <c r="K255" s="182"/>
      <c r="L255" s="182"/>
      <c r="M255" s="182"/>
      <c r="N255" s="182"/>
      <c r="O255" s="182"/>
      <c r="P255" s="182"/>
      <c r="Q255" s="182"/>
      <c r="R255" s="182"/>
      <c r="S255" s="182"/>
      <c r="T255" s="303"/>
      <c r="U255" s="182"/>
      <c r="V255" s="182"/>
      <c r="W255" s="182"/>
      <c r="X255" s="182"/>
      <c r="Y255" s="182"/>
      <c r="Z255" s="182"/>
      <c r="AA255" s="9"/>
      <c r="AB255" s="265"/>
      <c r="AC255" s="22"/>
      <c r="AD255" s="3"/>
    </row>
    <row r="256" spans="1:30" ht="15" customHeight="1">
      <c r="A256" s="209">
        <f>A253+1</f>
        <v>177</v>
      </c>
      <c r="B256" s="141" t="s">
        <v>131</v>
      </c>
      <c r="C256" s="268">
        <f>D256+L256+N256+P256+R256+U256+W256+X256+Y256+K256</f>
        <v>2536949.887</v>
      </c>
      <c r="D256" s="400">
        <f>E256+F256+G256+H256+I256</f>
        <v>0</v>
      </c>
      <c r="E256" s="182"/>
      <c r="F256" s="182"/>
      <c r="G256" s="182"/>
      <c r="H256" s="182"/>
      <c r="I256" s="182"/>
      <c r="J256" s="383"/>
      <c r="K256" s="182"/>
      <c r="L256" s="182"/>
      <c r="M256" s="400">
        <v>120</v>
      </c>
      <c r="N256" s="400">
        <v>2536949.887</v>
      </c>
      <c r="O256" s="182"/>
      <c r="P256" s="182"/>
      <c r="Q256" s="400"/>
      <c r="R256" s="400"/>
      <c r="S256" s="400"/>
      <c r="T256" s="303"/>
      <c r="U256" s="182"/>
      <c r="V256" s="182"/>
      <c r="W256" s="182"/>
      <c r="X256" s="182"/>
      <c r="Y256" s="182"/>
      <c r="Z256" s="182"/>
      <c r="AA256" s="9"/>
      <c r="AB256" s="265"/>
      <c r="AC256" s="22"/>
      <c r="AD256" s="3"/>
    </row>
    <row r="257" spans="1:30" ht="15" customHeight="1">
      <c r="A257" s="404" t="s">
        <v>15</v>
      </c>
      <c r="B257" s="180"/>
      <c r="C257" s="400">
        <f>SUM(C256:C256)</f>
        <v>2536949.887</v>
      </c>
      <c r="D257" s="400">
        <f aca="true" t="shared" si="57" ref="D257:T257">SUM(D256:D256)</f>
        <v>0</v>
      </c>
      <c r="E257" s="400">
        <f t="shared" si="57"/>
        <v>0</v>
      </c>
      <c r="F257" s="400">
        <f t="shared" si="57"/>
        <v>0</v>
      </c>
      <c r="G257" s="400">
        <f t="shared" si="57"/>
        <v>0</v>
      </c>
      <c r="H257" s="400">
        <f t="shared" si="57"/>
        <v>0</v>
      </c>
      <c r="I257" s="400">
        <f t="shared" si="57"/>
        <v>0</v>
      </c>
      <c r="J257" s="241">
        <f t="shared" si="57"/>
        <v>0</v>
      </c>
      <c r="K257" s="400">
        <f t="shared" si="57"/>
        <v>0</v>
      </c>
      <c r="L257" s="400">
        <f t="shared" si="57"/>
        <v>0</v>
      </c>
      <c r="M257" s="400">
        <f t="shared" si="57"/>
        <v>120</v>
      </c>
      <c r="N257" s="400">
        <f t="shared" si="57"/>
        <v>2536949.887</v>
      </c>
      <c r="O257" s="400">
        <f t="shared" si="57"/>
        <v>0</v>
      </c>
      <c r="P257" s="400">
        <f t="shared" si="57"/>
        <v>0</v>
      </c>
      <c r="Q257" s="400">
        <f t="shared" si="57"/>
        <v>0</v>
      </c>
      <c r="R257" s="400">
        <f t="shared" si="57"/>
        <v>0</v>
      </c>
      <c r="S257" s="400">
        <f t="shared" si="57"/>
        <v>0</v>
      </c>
      <c r="T257" s="301">
        <f t="shared" si="57"/>
        <v>0</v>
      </c>
      <c r="U257" s="400">
        <f>SUM(U256:U256)</f>
        <v>0</v>
      </c>
      <c r="V257" s="400">
        <f>SUM(V256:V256)</f>
        <v>0</v>
      </c>
      <c r="W257" s="400">
        <f>SUM(W256:W256)</f>
        <v>0</v>
      </c>
      <c r="X257" s="400">
        <f>SUM(X256:X256)</f>
        <v>0</v>
      </c>
      <c r="Y257" s="400">
        <f>SUM(Y256:Y256)</f>
        <v>0</v>
      </c>
      <c r="Z257" s="268">
        <f>(C257-Y257)*0.0214</f>
        <v>54290.7275818</v>
      </c>
      <c r="AA257" s="9"/>
      <c r="AB257" s="265"/>
      <c r="AC257" s="21"/>
      <c r="AD257" s="3"/>
    </row>
    <row r="258" spans="1:30" ht="15" customHeight="1">
      <c r="A258" s="401" t="s">
        <v>28</v>
      </c>
      <c r="B258" s="178"/>
      <c r="C258" s="182">
        <f>C257+C254+C246+C242+C250</f>
        <v>235183806.24650002</v>
      </c>
      <c r="D258" s="182">
        <f>D257+D254+D246+D242+D250</f>
        <v>3672263.835</v>
      </c>
      <c r="E258" s="182">
        <f aca="true" t="shared" si="58" ref="E258:X258">E257+E254+E246+E242+E250</f>
        <v>1617330.675</v>
      </c>
      <c r="F258" s="182">
        <f t="shared" si="58"/>
        <v>0</v>
      </c>
      <c r="G258" s="182">
        <f t="shared" si="58"/>
        <v>2054933.16</v>
      </c>
      <c r="H258" s="182">
        <f t="shared" si="58"/>
        <v>0</v>
      </c>
      <c r="I258" s="182">
        <f t="shared" si="58"/>
        <v>0</v>
      </c>
      <c r="J258" s="383">
        <f t="shared" si="58"/>
        <v>0</v>
      </c>
      <c r="K258" s="182">
        <f t="shared" si="58"/>
        <v>0</v>
      </c>
      <c r="L258" s="182">
        <f t="shared" si="58"/>
        <v>0</v>
      </c>
      <c r="M258" s="182">
        <f t="shared" si="58"/>
        <v>527</v>
      </c>
      <c r="N258" s="182">
        <f>N257+N254+N246+N242+N250</f>
        <v>3632261.8325</v>
      </c>
      <c r="O258" s="182">
        <f t="shared" si="58"/>
        <v>0</v>
      </c>
      <c r="P258" s="182">
        <f t="shared" si="58"/>
        <v>0</v>
      </c>
      <c r="Q258" s="182">
        <f t="shared" si="58"/>
        <v>0</v>
      </c>
      <c r="R258" s="182">
        <f t="shared" si="58"/>
        <v>0</v>
      </c>
      <c r="S258" s="182">
        <f t="shared" si="58"/>
        <v>0</v>
      </c>
      <c r="T258" s="182">
        <f t="shared" si="58"/>
        <v>11469.66</v>
      </c>
      <c r="U258" s="182">
        <f>U257+U254+U246+U242+U250</f>
        <v>226390767.389</v>
      </c>
      <c r="V258" s="182">
        <f t="shared" si="58"/>
        <v>0</v>
      </c>
      <c r="W258" s="182">
        <f t="shared" si="58"/>
        <v>0</v>
      </c>
      <c r="X258" s="182">
        <f t="shared" si="58"/>
        <v>0</v>
      </c>
      <c r="Y258" s="182">
        <f>Y257+Y254+Y246+Y242+Y250</f>
        <v>1488513.19</v>
      </c>
      <c r="Z258" s="268">
        <f>(C258-Y258)*0.0214</f>
        <v>5001079.2714091</v>
      </c>
      <c r="AA258" s="9"/>
      <c r="AB258" s="265"/>
      <c r="AC258" s="6"/>
      <c r="AD258" s="3"/>
    </row>
    <row r="259" spans="1:30" ht="15" customHeight="1">
      <c r="A259" s="457" t="s">
        <v>71</v>
      </c>
      <c r="B259" s="458"/>
      <c r="C259" s="458"/>
      <c r="D259" s="458"/>
      <c r="E259" s="458"/>
      <c r="F259" s="458"/>
      <c r="G259" s="458"/>
      <c r="H259" s="458"/>
      <c r="I259" s="458"/>
      <c r="J259" s="458"/>
      <c r="K259" s="458"/>
      <c r="L259" s="458"/>
      <c r="M259" s="458"/>
      <c r="N259" s="458"/>
      <c r="O259" s="458"/>
      <c r="P259" s="458"/>
      <c r="Q259" s="458"/>
      <c r="R259" s="458"/>
      <c r="S259" s="458"/>
      <c r="T259" s="458"/>
      <c r="U259" s="458"/>
      <c r="V259" s="458"/>
      <c r="W259" s="458"/>
      <c r="X259" s="458"/>
      <c r="Y259" s="459"/>
      <c r="Z259" s="397"/>
      <c r="AA259" s="397"/>
      <c r="AB259" s="397"/>
      <c r="AC259" s="22"/>
      <c r="AD259" s="3"/>
    </row>
    <row r="260" spans="1:30" ht="12.75" customHeight="1">
      <c r="A260" s="401" t="s">
        <v>181</v>
      </c>
      <c r="B260" s="177"/>
      <c r="C260" s="394"/>
      <c r="D260" s="182"/>
      <c r="E260" s="182"/>
      <c r="F260" s="182"/>
      <c r="G260" s="182"/>
      <c r="H260" s="182"/>
      <c r="I260" s="182"/>
      <c r="J260" s="383"/>
      <c r="K260" s="182"/>
      <c r="L260" s="182"/>
      <c r="M260" s="182"/>
      <c r="N260" s="182"/>
      <c r="O260" s="182"/>
      <c r="P260" s="182"/>
      <c r="Q260" s="182"/>
      <c r="R260" s="182"/>
      <c r="S260" s="182"/>
      <c r="T260" s="303"/>
      <c r="U260" s="182"/>
      <c r="V260" s="182"/>
      <c r="W260" s="182"/>
      <c r="X260" s="182"/>
      <c r="Y260" s="182"/>
      <c r="Z260" s="182"/>
      <c r="AA260" s="9"/>
      <c r="AB260" s="265"/>
      <c r="AC260" s="22"/>
      <c r="AD260" s="22"/>
    </row>
    <row r="261" spans="1:30" ht="19.5" customHeight="1">
      <c r="A261" s="209">
        <f>A256+1</f>
        <v>178</v>
      </c>
      <c r="B261" s="257" t="s">
        <v>182</v>
      </c>
      <c r="C261" s="268">
        <f>D261+L261+N261+P261+R261+U261+W261+X261+Y261+K261</f>
        <v>3663728.1</v>
      </c>
      <c r="D261" s="400"/>
      <c r="E261" s="400"/>
      <c r="F261" s="400"/>
      <c r="G261" s="400"/>
      <c r="H261" s="400"/>
      <c r="I261" s="400"/>
      <c r="J261" s="241"/>
      <c r="K261" s="400"/>
      <c r="L261" s="400"/>
      <c r="M261" s="400">
        <v>530</v>
      </c>
      <c r="N261" s="400">
        <v>3663728.1</v>
      </c>
      <c r="O261" s="400"/>
      <c r="P261" s="400"/>
      <c r="Q261" s="400"/>
      <c r="R261" s="400"/>
      <c r="S261" s="400"/>
      <c r="T261" s="301"/>
      <c r="U261" s="400"/>
      <c r="V261" s="400"/>
      <c r="W261" s="400"/>
      <c r="X261" s="400">
        <v>0</v>
      </c>
      <c r="Y261" s="268"/>
      <c r="Z261" s="268"/>
      <c r="AA261" s="9"/>
      <c r="AB261" s="265" t="s">
        <v>318</v>
      </c>
      <c r="AC261" s="22"/>
      <c r="AD261" s="22"/>
    </row>
    <row r="262" spans="1:30" ht="12.75" customHeight="1">
      <c r="A262" s="404" t="s">
        <v>15</v>
      </c>
      <c r="B262" s="180"/>
      <c r="C262" s="400">
        <f aca="true" t="shared" si="59" ref="C262:Y262">SUM(C261:C261)</f>
        <v>3663728.1</v>
      </c>
      <c r="D262" s="400">
        <f t="shared" si="59"/>
        <v>0</v>
      </c>
      <c r="E262" s="400">
        <f t="shared" si="59"/>
        <v>0</v>
      </c>
      <c r="F262" s="400">
        <f t="shared" si="59"/>
        <v>0</v>
      </c>
      <c r="G262" s="400">
        <f t="shared" si="59"/>
        <v>0</v>
      </c>
      <c r="H262" s="400">
        <f t="shared" si="59"/>
        <v>0</v>
      </c>
      <c r="I262" s="400">
        <f t="shared" si="59"/>
        <v>0</v>
      </c>
      <c r="J262" s="241">
        <f t="shared" si="59"/>
        <v>0</v>
      </c>
      <c r="K262" s="400">
        <f t="shared" si="59"/>
        <v>0</v>
      </c>
      <c r="L262" s="400">
        <f t="shared" si="59"/>
        <v>0</v>
      </c>
      <c r="M262" s="400">
        <f t="shared" si="59"/>
        <v>530</v>
      </c>
      <c r="N262" s="400">
        <f t="shared" si="59"/>
        <v>3663728.1</v>
      </c>
      <c r="O262" s="400">
        <f t="shared" si="59"/>
        <v>0</v>
      </c>
      <c r="P262" s="400">
        <f t="shared" si="59"/>
        <v>0</v>
      </c>
      <c r="Q262" s="400">
        <f t="shared" si="59"/>
        <v>0</v>
      </c>
      <c r="R262" s="400">
        <f t="shared" si="59"/>
        <v>0</v>
      </c>
      <c r="S262" s="400">
        <f t="shared" si="59"/>
        <v>0</v>
      </c>
      <c r="T262" s="301">
        <f t="shared" si="59"/>
        <v>0</v>
      </c>
      <c r="U262" s="400">
        <f t="shared" si="59"/>
        <v>0</v>
      </c>
      <c r="V262" s="400">
        <f t="shared" si="59"/>
        <v>0</v>
      </c>
      <c r="W262" s="400">
        <f t="shared" si="59"/>
        <v>0</v>
      </c>
      <c r="X262" s="400">
        <f t="shared" si="59"/>
        <v>0</v>
      </c>
      <c r="Y262" s="400">
        <f t="shared" si="59"/>
        <v>0</v>
      </c>
      <c r="Z262" s="268">
        <f>(C262-Y262)*0.0214</f>
        <v>78403.78134</v>
      </c>
      <c r="AA262" s="9"/>
      <c r="AB262" s="265"/>
      <c r="AC262" s="21"/>
      <c r="AD262" s="22"/>
    </row>
    <row r="263" spans="1:30" ht="17.25" customHeight="1">
      <c r="A263" s="208" t="s">
        <v>289</v>
      </c>
      <c r="B263" s="191"/>
      <c r="C263" s="394"/>
      <c r="D263" s="397"/>
      <c r="E263" s="397"/>
      <c r="F263" s="397"/>
      <c r="G263" s="268"/>
      <c r="H263" s="268"/>
      <c r="I263" s="268"/>
      <c r="J263" s="240"/>
      <c r="K263" s="268"/>
      <c r="L263" s="268"/>
      <c r="M263" s="268"/>
      <c r="N263" s="268"/>
      <c r="O263" s="268"/>
      <c r="P263" s="268"/>
      <c r="Q263" s="268"/>
      <c r="R263" s="397"/>
      <c r="S263" s="397"/>
      <c r="T263" s="300"/>
      <c r="U263" s="397"/>
      <c r="V263" s="400"/>
      <c r="W263" s="400"/>
      <c r="X263" s="400"/>
      <c r="Y263" s="400"/>
      <c r="Z263" s="400"/>
      <c r="AA263" s="9"/>
      <c r="AB263" s="265"/>
      <c r="AC263" s="22"/>
      <c r="AD263" s="3"/>
    </row>
    <row r="264" spans="1:30" ht="17.25" customHeight="1">
      <c r="A264" s="209">
        <f>A261+1</f>
        <v>179</v>
      </c>
      <c r="B264" s="143" t="s">
        <v>290</v>
      </c>
      <c r="C264" s="268">
        <f>D264+L264+N264+P264+R264+U264+W264+X264+Y264+K264</f>
        <v>14306833.523629999</v>
      </c>
      <c r="D264" s="400">
        <f>E264+F264+G264+H264+I264</f>
        <v>12044548.59363</v>
      </c>
      <c r="E264" s="268">
        <v>3003335.46</v>
      </c>
      <c r="F264" s="268">
        <v>6353322.75681</v>
      </c>
      <c r="G264" s="268">
        <v>973235.60862</v>
      </c>
      <c r="H264" s="268">
        <v>939514.15914</v>
      </c>
      <c r="I264" s="268">
        <v>775140.60906</v>
      </c>
      <c r="J264" s="240">
        <v>0</v>
      </c>
      <c r="K264" s="268">
        <v>0</v>
      </c>
      <c r="L264" s="268">
        <v>0</v>
      </c>
      <c r="M264" s="268">
        <v>1110</v>
      </c>
      <c r="N264" s="268">
        <v>2262284.93</v>
      </c>
      <c r="O264" s="268"/>
      <c r="P264" s="268"/>
      <c r="Q264" s="268"/>
      <c r="R264" s="268"/>
      <c r="S264" s="268"/>
      <c r="T264" s="300"/>
      <c r="U264" s="268"/>
      <c r="V264" s="400"/>
      <c r="W264" s="400"/>
      <c r="X264" s="268"/>
      <c r="Y264" s="400"/>
      <c r="Z264" s="400"/>
      <c r="AA264" s="9" t="s">
        <v>339</v>
      </c>
      <c r="AB264" s="265" t="s">
        <v>406</v>
      </c>
      <c r="AC264" s="22"/>
      <c r="AD264" s="21"/>
    </row>
    <row r="265" spans="1:30" ht="17.25" customHeight="1">
      <c r="A265" s="404" t="s">
        <v>15</v>
      </c>
      <c r="B265" s="180"/>
      <c r="C265" s="268">
        <f aca="true" t="shared" si="60" ref="C265:Y265">SUM(C264)</f>
        <v>14306833.523629999</v>
      </c>
      <c r="D265" s="268">
        <f>SUM(D264)</f>
        <v>12044548.59363</v>
      </c>
      <c r="E265" s="268">
        <f t="shared" si="60"/>
        <v>3003335.46</v>
      </c>
      <c r="F265" s="268">
        <f t="shared" si="60"/>
        <v>6353322.75681</v>
      </c>
      <c r="G265" s="268">
        <f t="shared" si="60"/>
        <v>973235.60862</v>
      </c>
      <c r="H265" s="268">
        <f t="shared" si="60"/>
        <v>939514.15914</v>
      </c>
      <c r="I265" s="268">
        <f t="shared" si="60"/>
        <v>775140.60906</v>
      </c>
      <c r="J265" s="240">
        <f t="shared" si="60"/>
        <v>0</v>
      </c>
      <c r="K265" s="268">
        <f t="shared" si="60"/>
        <v>0</v>
      </c>
      <c r="L265" s="268">
        <f t="shared" si="60"/>
        <v>0</v>
      </c>
      <c r="M265" s="268">
        <f t="shared" si="60"/>
        <v>1110</v>
      </c>
      <c r="N265" s="268">
        <f t="shared" si="60"/>
        <v>2262284.93</v>
      </c>
      <c r="O265" s="268">
        <f t="shared" si="60"/>
        <v>0</v>
      </c>
      <c r="P265" s="268">
        <f t="shared" si="60"/>
        <v>0</v>
      </c>
      <c r="Q265" s="268">
        <f t="shared" si="60"/>
        <v>0</v>
      </c>
      <c r="R265" s="268">
        <f t="shared" si="60"/>
        <v>0</v>
      </c>
      <c r="S265" s="268">
        <f t="shared" si="60"/>
        <v>0</v>
      </c>
      <c r="T265" s="300">
        <f t="shared" si="60"/>
        <v>0</v>
      </c>
      <c r="U265" s="268">
        <f t="shared" si="60"/>
        <v>0</v>
      </c>
      <c r="V265" s="268">
        <f t="shared" si="60"/>
        <v>0</v>
      </c>
      <c r="W265" s="268">
        <f t="shared" si="60"/>
        <v>0</v>
      </c>
      <c r="X265" s="268">
        <f t="shared" si="60"/>
        <v>0</v>
      </c>
      <c r="Y265" s="268">
        <f t="shared" si="60"/>
        <v>0</v>
      </c>
      <c r="Z265" s="268">
        <f>(C265-Y265)*0.0214</f>
        <v>306166.237405682</v>
      </c>
      <c r="AA265" s="9"/>
      <c r="AB265" s="265"/>
      <c r="AC265" s="22"/>
      <c r="AD265" s="3"/>
    </row>
    <row r="266" spans="1:30" ht="17.25" customHeight="1">
      <c r="A266" s="401" t="s">
        <v>72</v>
      </c>
      <c r="B266" s="177"/>
      <c r="C266" s="394"/>
      <c r="D266" s="397"/>
      <c r="E266" s="397"/>
      <c r="F266" s="397"/>
      <c r="G266" s="397"/>
      <c r="H266" s="397"/>
      <c r="I266" s="397"/>
      <c r="J266" s="240"/>
      <c r="K266" s="268"/>
      <c r="L266" s="268"/>
      <c r="M266" s="397"/>
      <c r="N266" s="397"/>
      <c r="O266" s="268"/>
      <c r="P266" s="268"/>
      <c r="Q266" s="397"/>
      <c r="R266" s="397"/>
      <c r="S266" s="397"/>
      <c r="T266" s="299"/>
      <c r="U266" s="397"/>
      <c r="V266" s="400"/>
      <c r="W266" s="400"/>
      <c r="X266" s="268"/>
      <c r="Y266" s="400"/>
      <c r="Z266" s="400"/>
      <c r="AA266" s="9"/>
      <c r="AB266" s="265"/>
      <c r="AC266" s="22"/>
      <c r="AD266" s="3"/>
    </row>
    <row r="267" spans="1:29" ht="17.25" customHeight="1">
      <c r="A267" s="209">
        <f>A264+1</f>
        <v>180</v>
      </c>
      <c r="B267" s="256" t="s">
        <v>623</v>
      </c>
      <c r="C267" s="268">
        <f aca="true" t="shared" si="61" ref="C267:C272">D267+L267+N267+P267+R267+U267+W267+X267+Y267+K267</f>
        <v>144169.14</v>
      </c>
      <c r="D267" s="400">
        <f aca="true" t="shared" si="62" ref="D267:D272">E267+F267+G267+H267+I267</f>
        <v>0</v>
      </c>
      <c r="E267" s="400"/>
      <c r="F267" s="400"/>
      <c r="G267" s="400"/>
      <c r="H267" s="400"/>
      <c r="I267" s="400"/>
      <c r="J267" s="241"/>
      <c r="K267" s="400"/>
      <c r="L267" s="400"/>
      <c r="M267" s="400"/>
      <c r="N267" s="268"/>
      <c r="O267" s="400"/>
      <c r="P267" s="400"/>
      <c r="Q267" s="400"/>
      <c r="R267" s="400"/>
      <c r="S267" s="400"/>
      <c r="T267" s="301"/>
      <c r="U267" s="400"/>
      <c r="V267" s="182"/>
      <c r="W267" s="400"/>
      <c r="X267" s="182"/>
      <c r="Y267" s="400">
        <v>144169.14</v>
      </c>
      <c r="Z267" s="400" t="s">
        <v>346</v>
      </c>
      <c r="AA267" s="10"/>
      <c r="AB267" s="59" t="s">
        <v>309</v>
      </c>
      <c r="AC267" s="22"/>
    </row>
    <row r="268" spans="1:52" ht="16.5" customHeight="1">
      <c r="A268" s="67">
        <f>A267+1</f>
        <v>181</v>
      </c>
      <c r="B268" s="256" t="s">
        <v>622</v>
      </c>
      <c r="C268" s="268">
        <f t="shared" si="61"/>
        <v>160320.38</v>
      </c>
      <c r="D268" s="400">
        <f t="shared" si="62"/>
        <v>0</v>
      </c>
      <c r="E268" s="400"/>
      <c r="F268" s="400"/>
      <c r="G268" s="400"/>
      <c r="H268" s="400"/>
      <c r="I268" s="400"/>
      <c r="J268" s="241"/>
      <c r="K268" s="400"/>
      <c r="L268" s="400"/>
      <c r="M268" s="400"/>
      <c r="N268" s="400"/>
      <c r="O268" s="400"/>
      <c r="P268" s="400"/>
      <c r="Q268" s="400"/>
      <c r="R268" s="400"/>
      <c r="S268" s="400"/>
      <c r="T268" s="301"/>
      <c r="U268" s="400"/>
      <c r="V268" s="400"/>
      <c r="W268" s="400"/>
      <c r="X268" s="182"/>
      <c r="Y268" s="400">
        <v>160320.38</v>
      </c>
      <c r="Z268" s="400" t="s">
        <v>346</v>
      </c>
      <c r="AA268" s="10"/>
      <c r="AB268" s="59" t="s">
        <v>320</v>
      </c>
      <c r="AC268" s="24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  <c r="AZ268" s="63"/>
    </row>
    <row r="269" spans="1:52" ht="16.5" customHeight="1">
      <c r="A269" s="67">
        <f>A268+1</f>
        <v>182</v>
      </c>
      <c r="B269" s="256" t="s">
        <v>624</v>
      </c>
      <c r="C269" s="268">
        <f t="shared" si="61"/>
        <v>178522.53</v>
      </c>
      <c r="D269" s="400">
        <f t="shared" si="62"/>
        <v>0</v>
      </c>
      <c r="E269" s="400"/>
      <c r="F269" s="400"/>
      <c r="G269" s="400"/>
      <c r="H269" s="400"/>
      <c r="I269" s="400"/>
      <c r="J269" s="241"/>
      <c r="K269" s="400"/>
      <c r="L269" s="400"/>
      <c r="M269" s="400"/>
      <c r="N269" s="400"/>
      <c r="O269" s="400"/>
      <c r="P269" s="400"/>
      <c r="Q269" s="400"/>
      <c r="R269" s="400"/>
      <c r="S269" s="400"/>
      <c r="T269" s="301"/>
      <c r="U269" s="400"/>
      <c r="V269" s="400"/>
      <c r="W269" s="400"/>
      <c r="X269" s="182"/>
      <c r="Y269" s="400">
        <v>178522.53</v>
      </c>
      <c r="Z269" s="400" t="s">
        <v>346</v>
      </c>
      <c r="AA269" s="10"/>
      <c r="AB269" s="59"/>
      <c r="AC269" s="24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  <c r="AZ269" s="63"/>
    </row>
    <row r="270" spans="1:52" ht="16.5" customHeight="1">
      <c r="A270" s="67">
        <f>A269+1</f>
        <v>183</v>
      </c>
      <c r="B270" s="256" t="s">
        <v>184</v>
      </c>
      <c r="C270" s="268">
        <f t="shared" si="61"/>
        <v>2633558.77431</v>
      </c>
      <c r="D270" s="400">
        <f t="shared" si="62"/>
        <v>0</v>
      </c>
      <c r="E270" s="400"/>
      <c r="F270" s="400"/>
      <c r="G270" s="400"/>
      <c r="H270" s="400"/>
      <c r="I270" s="400"/>
      <c r="J270" s="241"/>
      <c r="K270" s="400"/>
      <c r="L270" s="400"/>
      <c r="M270" s="400">
        <v>303.35</v>
      </c>
      <c r="N270" s="400">
        <v>2633558.77431</v>
      </c>
      <c r="O270" s="400"/>
      <c r="P270" s="400"/>
      <c r="Q270" s="400"/>
      <c r="R270" s="400"/>
      <c r="S270" s="400"/>
      <c r="T270" s="301"/>
      <c r="U270" s="400"/>
      <c r="V270" s="400"/>
      <c r="W270" s="400"/>
      <c r="X270" s="182"/>
      <c r="Y270" s="400"/>
      <c r="Z270" s="400"/>
      <c r="AA270" s="10"/>
      <c r="AB270" s="59" t="s">
        <v>320</v>
      </c>
      <c r="AC270" s="24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  <c r="AZ270" s="63"/>
    </row>
    <row r="271" spans="1:52" ht="16.5" customHeight="1">
      <c r="A271" s="67">
        <f>A270+1</f>
        <v>184</v>
      </c>
      <c r="B271" s="256" t="s">
        <v>185</v>
      </c>
      <c r="C271" s="268">
        <f t="shared" si="61"/>
        <v>291669.96</v>
      </c>
      <c r="D271" s="400">
        <f t="shared" si="62"/>
        <v>291669.96</v>
      </c>
      <c r="E271" s="400">
        <v>291669.96</v>
      </c>
      <c r="F271" s="400"/>
      <c r="G271" s="400"/>
      <c r="H271" s="400"/>
      <c r="I271" s="400"/>
      <c r="J271" s="241"/>
      <c r="K271" s="400"/>
      <c r="L271" s="400"/>
      <c r="M271" s="400"/>
      <c r="N271" s="400"/>
      <c r="O271" s="400"/>
      <c r="P271" s="400"/>
      <c r="Q271" s="400"/>
      <c r="R271" s="400"/>
      <c r="S271" s="400"/>
      <c r="T271" s="301"/>
      <c r="U271" s="400"/>
      <c r="V271" s="400"/>
      <c r="W271" s="400"/>
      <c r="X271" s="182"/>
      <c r="Y271" s="400"/>
      <c r="Z271" s="400"/>
      <c r="AA271" s="10"/>
      <c r="AB271" s="59" t="s">
        <v>311</v>
      </c>
      <c r="AC271" s="24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  <c r="AZ271" s="63"/>
    </row>
    <row r="272" spans="1:29" ht="17.25" customHeight="1">
      <c r="A272" s="67">
        <f>A271+1</f>
        <v>185</v>
      </c>
      <c r="B272" s="255" t="s">
        <v>625</v>
      </c>
      <c r="C272" s="268">
        <f t="shared" si="61"/>
        <v>85918.61</v>
      </c>
      <c r="D272" s="400">
        <f t="shared" si="62"/>
        <v>0</v>
      </c>
      <c r="E272" s="400"/>
      <c r="F272" s="400"/>
      <c r="G272" s="400"/>
      <c r="H272" s="400"/>
      <c r="I272" s="400"/>
      <c r="J272" s="241"/>
      <c r="K272" s="400"/>
      <c r="L272" s="400"/>
      <c r="M272" s="400"/>
      <c r="N272" s="268"/>
      <c r="O272" s="400"/>
      <c r="P272" s="400"/>
      <c r="Q272" s="400"/>
      <c r="R272" s="268"/>
      <c r="S272" s="268"/>
      <c r="T272" s="301"/>
      <c r="U272" s="400"/>
      <c r="V272" s="400"/>
      <c r="W272" s="400"/>
      <c r="X272" s="182"/>
      <c r="Y272" s="400">
        <v>85918.61</v>
      </c>
      <c r="Z272" s="400" t="s">
        <v>756</v>
      </c>
      <c r="AA272" s="9"/>
      <c r="AB272" s="20"/>
      <c r="AC272" s="44"/>
    </row>
    <row r="273" spans="1:32" ht="17.25" customHeight="1">
      <c r="A273" s="404" t="s">
        <v>15</v>
      </c>
      <c r="B273" s="180"/>
      <c r="C273" s="268">
        <f>SUM(C267:C272)</f>
        <v>3494159.39431</v>
      </c>
      <c r="D273" s="268">
        <f aca="true" t="shared" si="63" ref="D273:Y273">SUM(D267:D272)</f>
        <v>291669.96</v>
      </c>
      <c r="E273" s="268">
        <f t="shared" si="63"/>
        <v>291669.96</v>
      </c>
      <c r="F273" s="268">
        <f t="shared" si="63"/>
        <v>0</v>
      </c>
      <c r="G273" s="268">
        <f t="shared" si="63"/>
        <v>0</v>
      </c>
      <c r="H273" s="268">
        <f t="shared" si="63"/>
        <v>0</v>
      </c>
      <c r="I273" s="268">
        <f t="shared" si="63"/>
        <v>0</v>
      </c>
      <c r="J273" s="240">
        <f t="shared" si="63"/>
        <v>0</v>
      </c>
      <c r="K273" s="268">
        <f t="shared" si="63"/>
        <v>0</v>
      </c>
      <c r="L273" s="268">
        <f t="shared" si="63"/>
        <v>0</v>
      </c>
      <c r="M273" s="268">
        <f t="shared" si="63"/>
        <v>303.35</v>
      </c>
      <c r="N273" s="268">
        <f t="shared" si="63"/>
        <v>2633558.77431</v>
      </c>
      <c r="O273" s="268">
        <f t="shared" si="63"/>
        <v>0</v>
      </c>
      <c r="P273" s="268">
        <f t="shared" si="63"/>
        <v>0</v>
      </c>
      <c r="Q273" s="268">
        <f t="shared" si="63"/>
        <v>0</v>
      </c>
      <c r="R273" s="268">
        <f t="shared" si="63"/>
        <v>0</v>
      </c>
      <c r="S273" s="268">
        <f t="shared" si="63"/>
        <v>0</v>
      </c>
      <c r="T273" s="268">
        <f t="shared" si="63"/>
        <v>0</v>
      </c>
      <c r="U273" s="268">
        <f t="shared" si="63"/>
        <v>0</v>
      </c>
      <c r="V273" s="268">
        <f t="shared" si="63"/>
        <v>0</v>
      </c>
      <c r="W273" s="268">
        <f t="shared" si="63"/>
        <v>0</v>
      </c>
      <c r="X273" s="268">
        <f t="shared" si="63"/>
        <v>0</v>
      </c>
      <c r="Y273" s="268">
        <f t="shared" si="63"/>
        <v>568930.66</v>
      </c>
      <c r="Z273" s="268">
        <f>(C273-Y273)*0.0214</f>
        <v>62599.89491423399</v>
      </c>
      <c r="AA273" s="9"/>
      <c r="AB273" s="20"/>
      <c r="AC273" s="44"/>
      <c r="AF273" s="45"/>
    </row>
    <row r="274" spans="1:29" ht="17.25" customHeight="1">
      <c r="A274" s="401" t="s">
        <v>73</v>
      </c>
      <c r="B274" s="177"/>
      <c r="C274" s="394"/>
      <c r="D274" s="182"/>
      <c r="E274" s="182"/>
      <c r="F274" s="182"/>
      <c r="G274" s="182"/>
      <c r="H274" s="182"/>
      <c r="I274" s="182"/>
      <c r="J274" s="383"/>
      <c r="K274" s="182"/>
      <c r="L274" s="182"/>
      <c r="M274" s="182"/>
      <c r="N274" s="182"/>
      <c r="O274" s="182"/>
      <c r="P274" s="182"/>
      <c r="Q274" s="182"/>
      <c r="R274" s="182"/>
      <c r="S274" s="182"/>
      <c r="T274" s="303"/>
      <c r="U274" s="182"/>
      <c r="V274" s="182"/>
      <c r="W274" s="182"/>
      <c r="X274" s="182"/>
      <c r="Y274" s="182"/>
      <c r="Z274" s="182"/>
      <c r="AA274" s="9"/>
      <c r="AB274" s="20"/>
      <c r="AC274" s="22"/>
    </row>
    <row r="275" spans="1:52" ht="38.25">
      <c r="A275" s="209">
        <f>A272+1</f>
        <v>186</v>
      </c>
      <c r="B275" s="257" t="s">
        <v>186</v>
      </c>
      <c r="C275" s="268">
        <f>D275+L275+N275+P275+R275+U275+W275+X275+Y275+K275</f>
        <v>2192998.6</v>
      </c>
      <c r="D275" s="400">
        <f>E275+F275+G275+H275+I275</f>
        <v>2192998.6</v>
      </c>
      <c r="E275" s="268"/>
      <c r="F275" s="268">
        <v>2091471.59</v>
      </c>
      <c r="G275" s="268">
        <v>101527.01</v>
      </c>
      <c r="H275" s="268"/>
      <c r="I275" s="268"/>
      <c r="J275" s="240"/>
      <c r="K275" s="268"/>
      <c r="L275" s="268"/>
      <c r="M275" s="268"/>
      <c r="N275" s="268"/>
      <c r="O275" s="268"/>
      <c r="P275" s="268"/>
      <c r="Q275" s="268"/>
      <c r="R275" s="268"/>
      <c r="S275" s="268"/>
      <c r="T275" s="300"/>
      <c r="U275" s="268"/>
      <c r="V275" s="268"/>
      <c r="W275" s="268"/>
      <c r="X275" s="268"/>
      <c r="Y275" s="268"/>
      <c r="Z275" s="268"/>
      <c r="AA275" s="10" t="s">
        <v>338</v>
      </c>
      <c r="AB275" s="59" t="s">
        <v>407</v>
      </c>
      <c r="AC275" s="24"/>
      <c r="AD275" s="24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  <c r="AZ275" s="63"/>
    </row>
    <row r="276" spans="1:52" ht="30" customHeight="1">
      <c r="A276" s="67">
        <f>A275+1</f>
        <v>187</v>
      </c>
      <c r="B276" s="257" t="s">
        <v>187</v>
      </c>
      <c r="C276" s="268">
        <f>D276+L276+N276+P276+R276+U276+W276+X276+Y276+K276</f>
        <v>2076834.939</v>
      </c>
      <c r="D276" s="400">
        <f>E276+F276+G276+H276+I276</f>
        <v>2076834.939</v>
      </c>
      <c r="E276" s="397"/>
      <c r="F276" s="268">
        <v>1897967.469</v>
      </c>
      <c r="G276" s="268">
        <v>178867.47</v>
      </c>
      <c r="H276" s="268"/>
      <c r="I276" s="268"/>
      <c r="J276" s="240"/>
      <c r="K276" s="268"/>
      <c r="L276" s="268"/>
      <c r="M276" s="268"/>
      <c r="N276" s="268"/>
      <c r="O276" s="268"/>
      <c r="P276" s="268"/>
      <c r="Q276" s="268"/>
      <c r="R276" s="268"/>
      <c r="S276" s="268"/>
      <c r="T276" s="300"/>
      <c r="U276" s="268"/>
      <c r="V276" s="268"/>
      <c r="W276" s="268"/>
      <c r="X276" s="268"/>
      <c r="Y276" s="268"/>
      <c r="Z276" s="268"/>
      <c r="AA276" s="10"/>
      <c r="AB276" s="59" t="s">
        <v>275</v>
      </c>
      <c r="AC276" s="24"/>
      <c r="AD276" s="24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  <c r="AZ276" s="63"/>
    </row>
    <row r="277" spans="1:52" ht="30" customHeight="1">
      <c r="A277" s="209">
        <f>A276+1</f>
        <v>188</v>
      </c>
      <c r="B277" s="257" t="s">
        <v>188</v>
      </c>
      <c r="C277" s="268">
        <f>D277+L277+N277+P277+R277+U277+W277+X277+Y277+K277</f>
        <v>2102462.34</v>
      </c>
      <c r="D277" s="400">
        <f>E277+F277+G277+H277+I277</f>
        <v>2102462.34</v>
      </c>
      <c r="E277" s="397"/>
      <c r="F277" s="268">
        <v>1877624.98</v>
      </c>
      <c r="G277" s="268">
        <v>224837.36</v>
      </c>
      <c r="H277" s="268"/>
      <c r="I277" s="268"/>
      <c r="J277" s="240"/>
      <c r="K277" s="268"/>
      <c r="L277" s="268"/>
      <c r="M277" s="268"/>
      <c r="N277" s="268"/>
      <c r="O277" s="268"/>
      <c r="P277" s="268"/>
      <c r="Q277" s="268"/>
      <c r="R277" s="268"/>
      <c r="S277" s="268"/>
      <c r="T277" s="300"/>
      <c r="U277" s="268"/>
      <c r="V277" s="268"/>
      <c r="W277" s="268"/>
      <c r="X277" s="268"/>
      <c r="Y277" s="268"/>
      <c r="Z277" s="268"/>
      <c r="AA277" s="10"/>
      <c r="AB277" s="59" t="s">
        <v>275</v>
      </c>
      <c r="AC277" s="24"/>
      <c r="AD277" s="24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  <c r="AZ277" s="63"/>
    </row>
    <row r="278" spans="1:52" ht="30" customHeight="1">
      <c r="A278" s="209">
        <f>A277+1</f>
        <v>189</v>
      </c>
      <c r="B278" s="257" t="s">
        <v>189</v>
      </c>
      <c r="C278" s="268">
        <f>D278+L278+N278+P278+R278+U278+W278+X278+Y278+K278</f>
        <v>508193.86</v>
      </c>
      <c r="D278" s="400">
        <f>E278+F278+G278+H278+I278</f>
        <v>508193.86</v>
      </c>
      <c r="E278" s="397"/>
      <c r="F278" s="268"/>
      <c r="G278" s="268">
        <v>230766.77</v>
      </c>
      <c r="H278" s="268">
        <v>277427.09</v>
      </c>
      <c r="I278" s="268"/>
      <c r="J278" s="240"/>
      <c r="K278" s="268"/>
      <c r="L278" s="268"/>
      <c r="M278" s="268"/>
      <c r="N278" s="268"/>
      <c r="O278" s="268"/>
      <c r="P278" s="268"/>
      <c r="Q278" s="268"/>
      <c r="R278" s="268"/>
      <c r="S278" s="268"/>
      <c r="T278" s="300"/>
      <c r="U278" s="268"/>
      <c r="V278" s="268"/>
      <c r="W278" s="268"/>
      <c r="X278" s="268"/>
      <c r="Y278" s="268"/>
      <c r="Z278" s="268"/>
      <c r="AA278" s="10"/>
      <c r="AB278" s="59" t="s">
        <v>269</v>
      </c>
      <c r="AC278" s="24"/>
      <c r="AD278" s="24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  <c r="AZ278" s="63"/>
    </row>
    <row r="279" spans="1:29" ht="17.25" customHeight="1">
      <c r="A279" s="404" t="s">
        <v>15</v>
      </c>
      <c r="B279" s="180"/>
      <c r="C279" s="400">
        <f aca="true" t="shared" si="64" ref="C279:H279">SUM(C275:C278)</f>
        <v>6880489.739</v>
      </c>
      <c r="D279" s="400">
        <f t="shared" si="64"/>
        <v>6880489.739</v>
      </c>
      <c r="E279" s="400">
        <f t="shared" si="64"/>
        <v>0</v>
      </c>
      <c r="F279" s="400">
        <f t="shared" si="64"/>
        <v>5867064.039000001</v>
      </c>
      <c r="G279" s="400">
        <f t="shared" si="64"/>
        <v>735998.61</v>
      </c>
      <c r="H279" s="400">
        <f t="shared" si="64"/>
        <v>277427.09</v>
      </c>
      <c r="I279" s="400">
        <f aca="true" t="shared" si="65" ref="I279:Y279">SUM(I275:I278)</f>
        <v>0</v>
      </c>
      <c r="J279" s="241">
        <f t="shared" si="65"/>
        <v>0</v>
      </c>
      <c r="K279" s="400">
        <f t="shared" si="65"/>
        <v>0</v>
      </c>
      <c r="L279" s="400">
        <f t="shared" si="65"/>
        <v>0</v>
      </c>
      <c r="M279" s="400">
        <f t="shared" si="65"/>
        <v>0</v>
      </c>
      <c r="N279" s="400">
        <f t="shared" si="65"/>
        <v>0</v>
      </c>
      <c r="O279" s="400">
        <f t="shared" si="65"/>
        <v>0</v>
      </c>
      <c r="P279" s="400">
        <f t="shared" si="65"/>
        <v>0</v>
      </c>
      <c r="Q279" s="400">
        <f t="shared" si="65"/>
        <v>0</v>
      </c>
      <c r="R279" s="400">
        <f t="shared" si="65"/>
        <v>0</v>
      </c>
      <c r="S279" s="400">
        <f t="shared" si="65"/>
        <v>0</v>
      </c>
      <c r="T279" s="301">
        <f t="shared" si="65"/>
        <v>0</v>
      </c>
      <c r="U279" s="400">
        <f t="shared" si="65"/>
        <v>0</v>
      </c>
      <c r="V279" s="400">
        <f t="shared" si="65"/>
        <v>0</v>
      </c>
      <c r="W279" s="400">
        <f t="shared" si="65"/>
        <v>0</v>
      </c>
      <c r="X279" s="400">
        <f t="shared" si="65"/>
        <v>0</v>
      </c>
      <c r="Y279" s="400">
        <f t="shared" si="65"/>
        <v>0</v>
      </c>
      <c r="Z279" s="268">
        <f>(C279-Y279)*0.0214</f>
        <v>147242.4804146</v>
      </c>
      <c r="AA279" s="9"/>
      <c r="AB279" s="20"/>
      <c r="AC279" s="44"/>
    </row>
    <row r="280" spans="1:29" ht="17.25" customHeight="1">
      <c r="A280" s="401" t="s">
        <v>74</v>
      </c>
      <c r="B280" s="177"/>
      <c r="C280" s="394"/>
      <c r="D280" s="182"/>
      <c r="E280" s="182"/>
      <c r="F280" s="182"/>
      <c r="G280" s="182"/>
      <c r="H280" s="182"/>
      <c r="I280" s="182"/>
      <c r="J280" s="383"/>
      <c r="K280" s="182"/>
      <c r="L280" s="182"/>
      <c r="M280" s="182"/>
      <c r="N280" s="182"/>
      <c r="O280" s="182"/>
      <c r="P280" s="182"/>
      <c r="Q280" s="182"/>
      <c r="R280" s="182"/>
      <c r="S280" s="182"/>
      <c r="T280" s="303"/>
      <c r="U280" s="182"/>
      <c r="V280" s="182"/>
      <c r="W280" s="182"/>
      <c r="X280" s="182"/>
      <c r="Y280" s="182"/>
      <c r="Z280" s="182"/>
      <c r="AA280" s="9"/>
      <c r="AB280" s="20"/>
      <c r="AC280" s="22"/>
    </row>
    <row r="281" spans="1:52" ht="15">
      <c r="A281" s="209">
        <f>A278+1</f>
        <v>190</v>
      </c>
      <c r="B281" s="249" t="s">
        <v>190</v>
      </c>
      <c r="C281" s="268">
        <f>D281+L281+N281+P281+R281+U281+W281+X281+Y281+K281</f>
        <v>4056315.9</v>
      </c>
      <c r="D281" s="400"/>
      <c r="E281" s="268"/>
      <c r="F281" s="268"/>
      <c r="G281" s="268"/>
      <c r="H281" s="268"/>
      <c r="I281" s="268"/>
      <c r="J281" s="240"/>
      <c r="K281" s="268"/>
      <c r="L281" s="268"/>
      <c r="M281" s="268">
        <v>1110</v>
      </c>
      <c r="N281" s="268">
        <v>4056315.9</v>
      </c>
      <c r="O281" s="268"/>
      <c r="P281" s="268"/>
      <c r="Q281" s="268"/>
      <c r="R281" s="268"/>
      <c r="S281" s="268"/>
      <c r="T281" s="300"/>
      <c r="U281" s="268"/>
      <c r="V281" s="268"/>
      <c r="W281" s="268"/>
      <c r="X281" s="268"/>
      <c r="Y281" s="400"/>
      <c r="Z281" s="400"/>
      <c r="AA281" s="10"/>
      <c r="AB281" s="59" t="s">
        <v>271</v>
      </c>
      <c r="AC281" s="24"/>
      <c r="AD281" s="24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  <c r="AZ281" s="63"/>
    </row>
    <row r="282" spans="1:32" ht="17.25" customHeight="1">
      <c r="A282" s="404" t="s">
        <v>15</v>
      </c>
      <c r="B282" s="180"/>
      <c r="C282" s="400">
        <f aca="true" t="shared" si="66" ref="C282:Y282">SUM(C281:C281)</f>
        <v>4056315.9</v>
      </c>
      <c r="D282" s="400">
        <f t="shared" si="66"/>
        <v>0</v>
      </c>
      <c r="E282" s="400">
        <f t="shared" si="66"/>
        <v>0</v>
      </c>
      <c r="F282" s="400">
        <f t="shared" si="66"/>
        <v>0</v>
      </c>
      <c r="G282" s="400">
        <f t="shared" si="66"/>
        <v>0</v>
      </c>
      <c r="H282" s="400">
        <f t="shared" si="66"/>
        <v>0</v>
      </c>
      <c r="I282" s="400">
        <f t="shared" si="66"/>
        <v>0</v>
      </c>
      <c r="J282" s="241">
        <f t="shared" si="66"/>
        <v>0</v>
      </c>
      <c r="K282" s="400">
        <f t="shared" si="66"/>
        <v>0</v>
      </c>
      <c r="L282" s="400">
        <f t="shared" si="66"/>
        <v>0</v>
      </c>
      <c r="M282" s="400">
        <f t="shared" si="66"/>
        <v>1110</v>
      </c>
      <c r="N282" s="400">
        <f>SUM(N281:N281)</f>
        <v>4056315.9</v>
      </c>
      <c r="O282" s="400">
        <f t="shared" si="66"/>
        <v>0</v>
      </c>
      <c r="P282" s="400">
        <f t="shared" si="66"/>
        <v>0</v>
      </c>
      <c r="Q282" s="400">
        <f t="shared" si="66"/>
        <v>0</v>
      </c>
      <c r="R282" s="400">
        <f t="shared" si="66"/>
        <v>0</v>
      </c>
      <c r="S282" s="400">
        <f t="shared" si="66"/>
        <v>0</v>
      </c>
      <c r="T282" s="301">
        <f t="shared" si="66"/>
        <v>0</v>
      </c>
      <c r="U282" s="400">
        <f t="shared" si="66"/>
        <v>0</v>
      </c>
      <c r="V282" s="400">
        <f t="shared" si="66"/>
        <v>0</v>
      </c>
      <c r="W282" s="400">
        <f t="shared" si="66"/>
        <v>0</v>
      </c>
      <c r="X282" s="400">
        <f t="shared" si="66"/>
        <v>0</v>
      </c>
      <c r="Y282" s="400">
        <f t="shared" si="66"/>
        <v>0</v>
      </c>
      <c r="Z282" s="268">
        <f>(C282-Y282)*0.0214</f>
        <v>86805.16025999999</v>
      </c>
      <c r="AA282" s="9"/>
      <c r="AB282" s="20"/>
      <c r="AC282" s="44"/>
      <c r="AF282" s="45"/>
    </row>
    <row r="283" spans="1:30" ht="12.75" customHeight="1">
      <c r="A283" s="208" t="s">
        <v>191</v>
      </c>
      <c r="B283" s="191"/>
      <c r="C283" s="394"/>
      <c r="D283" s="397"/>
      <c r="E283" s="397"/>
      <c r="F283" s="268"/>
      <c r="G283" s="268"/>
      <c r="H283" s="268"/>
      <c r="I283" s="268"/>
      <c r="J283" s="240"/>
      <c r="K283" s="268"/>
      <c r="L283" s="268"/>
      <c r="M283" s="268"/>
      <c r="N283" s="268"/>
      <c r="O283" s="268"/>
      <c r="P283" s="268"/>
      <c r="Q283" s="268"/>
      <c r="R283" s="268"/>
      <c r="S283" s="268"/>
      <c r="T283" s="300"/>
      <c r="U283" s="268"/>
      <c r="V283" s="400"/>
      <c r="W283" s="400"/>
      <c r="X283" s="182"/>
      <c r="Y283" s="400"/>
      <c r="Z283" s="400"/>
      <c r="AA283" s="400"/>
      <c r="AB283" s="20"/>
      <c r="AC283" s="44"/>
      <c r="AD283" s="412"/>
    </row>
    <row r="284" spans="1:30" ht="12.75" customHeight="1">
      <c r="A284" s="209">
        <f>A281+1</f>
        <v>191</v>
      </c>
      <c r="B284" s="7" t="s">
        <v>192</v>
      </c>
      <c r="C284" s="268">
        <f>D284+L284+N284+P284+R284+U284+W284+X284+Y284+K284</f>
        <v>8388480.364</v>
      </c>
      <c r="D284" s="400">
        <f>E284+F284+G284+H284+I284</f>
        <v>2374800</v>
      </c>
      <c r="E284" s="268">
        <v>362644.8</v>
      </c>
      <c r="F284" s="268"/>
      <c r="G284" s="268">
        <v>225070.8</v>
      </c>
      <c r="H284" s="268"/>
      <c r="I284" s="268">
        <v>1787084.4</v>
      </c>
      <c r="J284" s="240">
        <v>0</v>
      </c>
      <c r="K284" s="268"/>
      <c r="L284" s="268"/>
      <c r="M284" s="268">
        <v>328</v>
      </c>
      <c r="N284" s="268">
        <v>4201141.554</v>
      </c>
      <c r="O284" s="268"/>
      <c r="P284" s="268"/>
      <c r="Q284" s="268"/>
      <c r="R284" s="268"/>
      <c r="S284" s="268"/>
      <c r="T284" s="300">
        <v>224</v>
      </c>
      <c r="U284" s="268">
        <v>1812538.81</v>
      </c>
      <c r="V284" s="400"/>
      <c r="W284" s="400"/>
      <c r="X284" s="400"/>
      <c r="Y284" s="400"/>
      <c r="Z284" s="400"/>
      <c r="AA284" s="400"/>
      <c r="AB284" s="20" t="s">
        <v>319</v>
      </c>
      <c r="AC284" s="44"/>
      <c r="AD284" s="412"/>
    </row>
    <row r="285" spans="1:30" ht="12.75" customHeight="1">
      <c r="A285" s="404" t="s">
        <v>15</v>
      </c>
      <c r="B285" s="180"/>
      <c r="C285" s="268">
        <f>SUM(C284)</f>
        <v>8388480.364</v>
      </c>
      <c r="D285" s="268">
        <f aca="true" t="shared" si="67" ref="D285:Y285">SUM(D284)</f>
        <v>2374800</v>
      </c>
      <c r="E285" s="268">
        <f t="shared" si="67"/>
        <v>362644.8</v>
      </c>
      <c r="F285" s="268">
        <f t="shared" si="67"/>
        <v>0</v>
      </c>
      <c r="G285" s="268">
        <f t="shared" si="67"/>
        <v>225070.8</v>
      </c>
      <c r="H285" s="268">
        <f t="shared" si="67"/>
        <v>0</v>
      </c>
      <c r="I285" s="268">
        <f>SUM(I284)</f>
        <v>1787084.4</v>
      </c>
      <c r="J285" s="240">
        <f t="shared" si="67"/>
        <v>0</v>
      </c>
      <c r="K285" s="268">
        <f t="shared" si="67"/>
        <v>0</v>
      </c>
      <c r="L285" s="268">
        <f t="shared" si="67"/>
        <v>0</v>
      </c>
      <c r="M285" s="268">
        <f t="shared" si="67"/>
        <v>328</v>
      </c>
      <c r="N285" s="268">
        <f t="shared" si="67"/>
        <v>4201141.554</v>
      </c>
      <c r="O285" s="268">
        <f t="shared" si="67"/>
        <v>0</v>
      </c>
      <c r="P285" s="268">
        <f t="shared" si="67"/>
        <v>0</v>
      </c>
      <c r="Q285" s="268">
        <f t="shared" si="67"/>
        <v>0</v>
      </c>
      <c r="R285" s="268">
        <f t="shared" si="67"/>
        <v>0</v>
      </c>
      <c r="S285" s="268">
        <f t="shared" si="67"/>
        <v>0</v>
      </c>
      <c r="T285" s="300">
        <f t="shared" si="67"/>
        <v>224</v>
      </c>
      <c r="U285" s="268">
        <f t="shared" si="67"/>
        <v>1812538.81</v>
      </c>
      <c r="V285" s="268">
        <f t="shared" si="67"/>
        <v>0</v>
      </c>
      <c r="W285" s="268">
        <f t="shared" si="67"/>
        <v>0</v>
      </c>
      <c r="X285" s="268">
        <f t="shared" si="67"/>
        <v>0</v>
      </c>
      <c r="Y285" s="268">
        <f t="shared" si="67"/>
        <v>0</v>
      </c>
      <c r="Z285" s="268">
        <f>(C285-Y285)*0.0214</f>
        <v>179513.47978959998</v>
      </c>
      <c r="AA285" s="400"/>
      <c r="AB285" s="20"/>
      <c r="AC285" s="44"/>
      <c r="AD285" s="412"/>
    </row>
    <row r="286" spans="1:30" ht="13.5" customHeight="1">
      <c r="A286" s="208" t="s">
        <v>193</v>
      </c>
      <c r="B286" s="191"/>
      <c r="C286" s="394"/>
      <c r="D286" s="397"/>
      <c r="E286" s="397"/>
      <c r="F286" s="397"/>
      <c r="G286" s="268"/>
      <c r="H286" s="268"/>
      <c r="I286" s="268"/>
      <c r="J286" s="240"/>
      <c r="K286" s="268"/>
      <c r="L286" s="268"/>
      <c r="M286" s="268"/>
      <c r="N286" s="268"/>
      <c r="O286" s="268"/>
      <c r="P286" s="268"/>
      <c r="Q286" s="268"/>
      <c r="R286" s="268"/>
      <c r="S286" s="268"/>
      <c r="T286" s="300"/>
      <c r="U286" s="268"/>
      <c r="V286" s="268"/>
      <c r="W286" s="400"/>
      <c r="X286" s="400"/>
      <c r="Y286" s="400"/>
      <c r="Z286" s="400"/>
      <c r="AA286" s="400"/>
      <c r="AB286" s="20"/>
      <c r="AC286" s="44"/>
      <c r="AD286" s="412"/>
    </row>
    <row r="287" spans="1:30" ht="12.75" customHeight="1">
      <c r="A287" s="209">
        <f>A284+1</f>
        <v>192</v>
      </c>
      <c r="B287" s="7" t="s">
        <v>194</v>
      </c>
      <c r="C287" s="268">
        <f>D287+L287+N287+P287+R287+U287+W287+X287+Y287+K287</f>
        <v>1595494.88</v>
      </c>
      <c r="D287" s="400">
        <f>E287+F287+G287+H287+I287</f>
        <v>395469.74</v>
      </c>
      <c r="E287" s="268">
        <v>395469.74</v>
      </c>
      <c r="F287" s="268">
        <v>0</v>
      </c>
      <c r="G287" s="268">
        <v>0</v>
      </c>
      <c r="H287" s="268"/>
      <c r="I287" s="268"/>
      <c r="J287" s="240"/>
      <c r="K287" s="268"/>
      <c r="L287" s="268"/>
      <c r="M287" s="268">
        <v>138.21</v>
      </c>
      <c r="N287" s="268">
        <v>1200025.14</v>
      </c>
      <c r="O287" s="268"/>
      <c r="P287" s="268"/>
      <c r="Q287" s="268"/>
      <c r="R287" s="268"/>
      <c r="S287" s="268"/>
      <c r="T287" s="300"/>
      <c r="U287" s="268"/>
      <c r="V287" s="400"/>
      <c r="W287" s="400"/>
      <c r="X287" s="400"/>
      <c r="Y287" s="400"/>
      <c r="Z287" s="400"/>
      <c r="AA287" s="400"/>
      <c r="AB287" s="20" t="s">
        <v>321</v>
      </c>
      <c r="AC287" s="44"/>
      <c r="AD287" s="412"/>
    </row>
    <row r="288" spans="1:30" ht="12.75" customHeight="1">
      <c r="A288" s="404" t="s">
        <v>15</v>
      </c>
      <c r="B288" s="180"/>
      <c r="C288" s="268">
        <f>SUM(C287:C287)</f>
        <v>1595494.88</v>
      </c>
      <c r="D288" s="268">
        <f aca="true" t="shared" si="68" ref="D288:Y288">SUM(D287:D287)</f>
        <v>395469.74</v>
      </c>
      <c r="E288" s="268">
        <f t="shared" si="68"/>
        <v>395469.74</v>
      </c>
      <c r="F288" s="268">
        <f t="shared" si="68"/>
        <v>0</v>
      </c>
      <c r="G288" s="268">
        <f t="shared" si="68"/>
        <v>0</v>
      </c>
      <c r="H288" s="268">
        <f t="shared" si="68"/>
        <v>0</v>
      </c>
      <c r="I288" s="268">
        <f t="shared" si="68"/>
        <v>0</v>
      </c>
      <c r="J288" s="240">
        <f t="shared" si="68"/>
        <v>0</v>
      </c>
      <c r="K288" s="268">
        <f t="shared" si="68"/>
        <v>0</v>
      </c>
      <c r="L288" s="268">
        <f t="shared" si="68"/>
        <v>0</v>
      </c>
      <c r="M288" s="268">
        <f t="shared" si="68"/>
        <v>138.21</v>
      </c>
      <c r="N288" s="268">
        <f t="shared" si="68"/>
        <v>1200025.14</v>
      </c>
      <c r="O288" s="268">
        <f t="shared" si="68"/>
        <v>0</v>
      </c>
      <c r="P288" s="268">
        <f t="shared" si="68"/>
        <v>0</v>
      </c>
      <c r="Q288" s="268">
        <f t="shared" si="68"/>
        <v>0</v>
      </c>
      <c r="R288" s="268">
        <f t="shared" si="68"/>
        <v>0</v>
      </c>
      <c r="S288" s="268">
        <f t="shared" si="68"/>
        <v>0</v>
      </c>
      <c r="T288" s="300">
        <f t="shared" si="68"/>
        <v>0</v>
      </c>
      <c r="U288" s="268">
        <f t="shared" si="68"/>
        <v>0</v>
      </c>
      <c r="V288" s="268">
        <f t="shared" si="68"/>
        <v>0</v>
      </c>
      <c r="W288" s="268">
        <f t="shared" si="68"/>
        <v>0</v>
      </c>
      <c r="X288" s="268">
        <f t="shared" si="68"/>
        <v>0</v>
      </c>
      <c r="Y288" s="268">
        <f t="shared" si="68"/>
        <v>0</v>
      </c>
      <c r="Z288" s="268">
        <f>(C288-Y288)*0.0214</f>
        <v>34143.590432</v>
      </c>
      <c r="AA288" s="400"/>
      <c r="AB288" s="20"/>
      <c r="AC288" s="44"/>
      <c r="AD288" s="412"/>
    </row>
    <row r="289" spans="1:30" ht="12.75" customHeight="1">
      <c r="A289" s="208" t="s">
        <v>195</v>
      </c>
      <c r="B289" s="191"/>
      <c r="C289" s="394"/>
      <c r="D289" s="397"/>
      <c r="E289" s="397"/>
      <c r="F289" s="397"/>
      <c r="G289" s="268"/>
      <c r="H289" s="268"/>
      <c r="I289" s="268"/>
      <c r="J289" s="240"/>
      <c r="K289" s="268"/>
      <c r="L289" s="268"/>
      <c r="M289" s="268"/>
      <c r="N289" s="268"/>
      <c r="O289" s="268"/>
      <c r="P289" s="268"/>
      <c r="Q289" s="268"/>
      <c r="R289" s="268"/>
      <c r="S289" s="268"/>
      <c r="T289" s="300"/>
      <c r="U289" s="268"/>
      <c r="V289" s="268"/>
      <c r="W289" s="400"/>
      <c r="X289" s="400"/>
      <c r="Y289" s="400"/>
      <c r="Z289" s="400"/>
      <c r="AA289" s="400"/>
      <c r="AB289" s="20"/>
      <c r="AC289" s="44"/>
      <c r="AD289" s="412"/>
    </row>
    <row r="290" spans="1:30" ht="12.75" customHeight="1">
      <c r="A290" s="209">
        <f>A287+1</f>
        <v>193</v>
      </c>
      <c r="B290" s="7" t="s">
        <v>196</v>
      </c>
      <c r="C290" s="268">
        <f>D290+L290+N290+P290+R290+U290+W290+X290+Y290+K290</f>
        <v>3663719.99</v>
      </c>
      <c r="D290" s="400"/>
      <c r="E290" s="268"/>
      <c r="F290" s="268"/>
      <c r="G290" s="268"/>
      <c r="H290" s="268"/>
      <c r="I290" s="268"/>
      <c r="J290" s="240"/>
      <c r="K290" s="268"/>
      <c r="L290" s="268"/>
      <c r="M290" s="268">
        <v>404</v>
      </c>
      <c r="N290" s="268">
        <v>3663719.99</v>
      </c>
      <c r="O290" s="268"/>
      <c r="P290" s="268"/>
      <c r="Q290" s="397"/>
      <c r="R290" s="397"/>
      <c r="S290" s="397"/>
      <c r="T290" s="300"/>
      <c r="U290" s="268"/>
      <c r="V290" s="268"/>
      <c r="W290" s="400"/>
      <c r="X290" s="400"/>
      <c r="Y290" s="400"/>
      <c r="Z290" s="400"/>
      <c r="AA290" s="400"/>
      <c r="AB290" s="20" t="s">
        <v>273</v>
      </c>
      <c r="AC290" s="44"/>
      <c r="AD290" s="412"/>
    </row>
    <row r="291" spans="1:30" ht="12.75" customHeight="1">
      <c r="A291" s="209">
        <f>A290+1</f>
        <v>194</v>
      </c>
      <c r="B291" s="7" t="s">
        <v>197</v>
      </c>
      <c r="C291" s="268">
        <f>D291+L291+N291+P291+R291+U291+W291+X291+Y291+K291</f>
        <v>3477366.96</v>
      </c>
      <c r="D291" s="400"/>
      <c r="E291" s="268"/>
      <c r="F291" s="268"/>
      <c r="G291" s="268"/>
      <c r="H291" s="268"/>
      <c r="I291" s="268"/>
      <c r="J291" s="240"/>
      <c r="K291" s="268"/>
      <c r="L291" s="268"/>
      <c r="M291" s="268">
        <v>421</v>
      </c>
      <c r="N291" s="268">
        <v>3477366.96</v>
      </c>
      <c r="O291" s="268"/>
      <c r="P291" s="268"/>
      <c r="Q291" s="268"/>
      <c r="R291" s="268"/>
      <c r="S291" s="268"/>
      <c r="T291" s="300"/>
      <c r="U291" s="268"/>
      <c r="V291" s="268"/>
      <c r="W291" s="400"/>
      <c r="X291" s="400"/>
      <c r="Y291" s="400"/>
      <c r="Z291" s="400"/>
      <c r="AA291" s="400"/>
      <c r="AB291" s="20" t="s">
        <v>271</v>
      </c>
      <c r="AC291" s="44"/>
      <c r="AD291" s="412"/>
    </row>
    <row r="292" spans="1:30" ht="12.75" customHeight="1">
      <c r="A292" s="404" t="s">
        <v>15</v>
      </c>
      <c r="B292" s="180"/>
      <c r="C292" s="268">
        <f>SUM(C290:C291)</f>
        <v>7141086.95</v>
      </c>
      <c r="D292" s="268">
        <f aca="true" t="shared" si="69" ref="D292:Y292">SUM(D290:D291)</f>
        <v>0</v>
      </c>
      <c r="E292" s="268">
        <f t="shared" si="69"/>
        <v>0</v>
      </c>
      <c r="F292" s="268">
        <f t="shared" si="69"/>
        <v>0</v>
      </c>
      <c r="G292" s="268">
        <f t="shared" si="69"/>
        <v>0</v>
      </c>
      <c r="H292" s="268">
        <f t="shared" si="69"/>
        <v>0</v>
      </c>
      <c r="I292" s="268">
        <f t="shared" si="69"/>
        <v>0</v>
      </c>
      <c r="J292" s="240">
        <f t="shared" si="69"/>
        <v>0</v>
      </c>
      <c r="K292" s="268">
        <f t="shared" si="69"/>
        <v>0</v>
      </c>
      <c r="L292" s="268">
        <f t="shared" si="69"/>
        <v>0</v>
      </c>
      <c r="M292" s="268">
        <f t="shared" si="69"/>
        <v>825</v>
      </c>
      <c r="N292" s="268">
        <f t="shared" si="69"/>
        <v>7141086.95</v>
      </c>
      <c r="O292" s="268">
        <f t="shared" si="69"/>
        <v>0</v>
      </c>
      <c r="P292" s="268">
        <f t="shared" si="69"/>
        <v>0</v>
      </c>
      <c r="Q292" s="268">
        <f t="shared" si="69"/>
        <v>0</v>
      </c>
      <c r="R292" s="268">
        <f t="shared" si="69"/>
        <v>0</v>
      </c>
      <c r="S292" s="268">
        <f t="shared" si="69"/>
        <v>0</v>
      </c>
      <c r="T292" s="300">
        <f t="shared" si="69"/>
        <v>0</v>
      </c>
      <c r="U292" s="268">
        <f t="shared" si="69"/>
        <v>0</v>
      </c>
      <c r="V292" s="268">
        <f t="shared" si="69"/>
        <v>0</v>
      </c>
      <c r="W292" s="268">
        <f t="shared" si="69"/>
        <v>0</v>
      </c>
      <c r="X292" s="268">
        <f t="shared" si="69"/>
        <v>0</v>
      </c>
      <c r="Y292" s="268">
        <f t="shared" si="69"/>
        <v>0</v>
      </c>
      <c r="Z292" s="268">
        <f>(C292-Y292)*0.0214</f>
        <v>152819.26073</v>
      </c>
      <c r="AA292" s="400"/>
      <c r="AB292" s="20"/>
      <c r="AC292" s="44"/>
      <c r="AD292" s="412"/>
    </row>
    <row r="293" spans="1:30" ht="12.75" customHeight="1">
      <c r="A293" s="208" t="s">
        <v>198</v>
      </c>
      <c r="B293" s="191"/>
      <c r="C293" s="394"/>
      <c r="D293" s="397"/>
      <c r="E293" s="397"/>
      <c r="F293" s="397"/>
      <c r="G293" s="268"/>
      <c r="H293" s="268"/>
      <c r="I293" s="268"/>
      <c r="J293" s="240"/>
      <c r="K293" s="268"/>
      <c r="L293" s="268"/>
      <c r="M293" s="268"/>
      <c r="N293" s="268"/>
      <c r="O293" s="268"/>
      <c r="P293" s="268"/>
      <c r="Q293" s="268"/>
      <c r="R293" s="268"/>
      <c r="S293" s="268"/>
      <c r="T293" s="300"/>
      <c r="U293" s="268"/>
      <c r="V293" s="268"/>
      <c r="W293" s="400"/>
      <c r="X293" s="400"/>
      <c r="Y293" s="268"/>
      <c r="Z293" s="268"/>
      <c r="AA293" s="400"/>
      <c r="AB293" s="20"/>
      <c r="AC293" s="44"/>
      <c r="AD293" s="412"/>
    </row>
    <row r="294" spans="1:30" ht="12.75" customHeight="1">
      <c r="A294" s="209">
        <f>A291+1</f>
        <v>195</v>
      </c>
      <c r="B294" s="7" t="s">
        <v>199</v>
      </c>
      <c r="C294" s="268">
        <f>D294+L294+N294+P294+R294+U294+W294+X294+Y294+K294</f>
        <v>951996.5</v>
      </c>
      <c r="D294" s="400">
        <f>E294+F294+G294+H294+I294</f>
        <v>0</v>
      </c>
      <c r="E294" s="268">
        <v>0</v>
      </c>
      <c r="F294" s="268">
        <v>0</v>
      </c>
      <c r="G294" s="268">
        <v>0</v>
      </c>
      <c r="H294" s="268">
        <v>0</v>
      </c>
      <c r="I294" s="268">
        <v>0</v>
      </c>
      <c r="J294" s="240">
        <v>0</v>
      </c>
      <c r="K294" s="268">
        <v>0</v>
      </c>
      <c r="L294" s="268">
        <v>0</v>
      </c>
      <c r="M294" s="268">
        <v>0</v>
      </c>
      <c r="N294" s="268">
        <v>0</v>
      </c>
      <c r="O294" s="268">
        <v>0</v>
      </c>
      <c r="P294" s="268">
        <v>0</v>
      </c>
      <c r="Q294" s="268">
        <v>0</v>
      </c>
      <c r="R294" s="268">
        <v>0</v>
      </c>
      <c r="S294" s="268"/>
      <c r="T294" s="300">
        <v>102</v>
      </c>
      <c r="U294" s="268">
        <v>951996.5</v>
      </c>
      <c r="V294" s="397"/>
      <c r="W294" s="400">
        <v>0</v>
      </c>
      <c r="X294" s="400">
        <v>0</v>
      </c>
      <c r="Y294" s="268"/>
      <c r="Z294" s="268"/>
      <c r="AA294" s="400"/>
      <c r="AB294" s="20" t="s">
        <v>274</v>
      </c>
      <c r="AC294" s="44"/>
      <c r="AD294" s="412"/>
    </row>
    <row r="295" spans="1:30" ht="21" customHeight="1">
      <c r="A295" s="404" t="s">
        <v>15</v>
      </c>
      <c r="B295" s="180"/>
      <c r="C295" s="268">
        <f aca="true" t="shared" si="70" ref="C295:Y295">SUM(C294)</f>
        <v>951996.5</v>
      </c>
      <c r="D295" s="268">
        <f t="shared" si="70"/>
        <v>0</v>
      </c>
      <c r="E295" s="268">
        <f t="shared" si="70"/>
        <v>0</v>
      </c>
      <c r="F295" s="268">
        <f t="shared" si="70"/>
        <v>0</v>
      </c>
      <c r="G295" s="268">
        <f t="shared" si="70"/>
        <v>0</v>
      </c>
      <c r="H295" s="268">
        <f t="shared" si="70"/>
        <v>0</v>
      </c>
      <c r="I295" s="268">
        <f t="shared" si="70"/>
        <v>0</v>
      </c>
      <c r="J295" s="240">
        <f t="shared" si="70"/>
        <v>0</v>
      </c>
      <c r="K295" s="268">
        <f t="shared" si="70"/>
        <v>0</v>
      </c>
      <c r="L295" s="268">
        <f t="shared" si="70"/>
        <v>0</v>
      </c>
      <c r="M295" s="268">
        <f t="shared" si="70"/>
        <v>0</v>
      </c>
      <c r="N295" s="268">
        <f t="shared" si="70"/>
        <v>0</v>
      </c>
      <c r="O295" s="268">
        <f t="shared" si="70"/>
        <v>0</v>
      </c>
      <c r="P295" s="268">
        <f t="shared" si="70"/>
        <v>0</v>
      </c>
      <c r="Q295" s="268">
        <f t="shared" si="70"/>
        <v>0</v>
      </c>
      <c r="R295" s="268">
        <f t="shared" si="70"/>
        <v>0</v>
      </c>
      <c r="S295" s="268">
        <f t="shared" si="70"/>
        <v>0</v>
      </c>
      <c r="T295" s="300">
        <f t="shared" si="70"/>
        <v>102</v>
      </c>
      <c r="U295" s="268">
        <f t="shared" si="70"/>
        <v>951996.5</v>
      </c>
      <c r="V295" s="268">
        <f t="shared" si="70"/>
        <v>0</v>
      </c>
      <c r="W295" s="268">
        <f t="shared" si="70"/>
        <v>0</v>
      </c>
      <c r="X295" s="268">
        <f t="shared" si="70"/>
        <v>0</v>
      </c>
      <c r="Y295" s="268">
        <f t="shared" si="70"/>
        <v>0</v>
      </c>
      <c r="Z295" s="268">
        <f>(C295-Y295)*0.0214</f>
        <v>20372.7251</v>
      </c>
      <c r="AA295" s="400"/>
      <c r="AB295" s="20"/>
      <c r="AC295" s="44"/>
      <c r="AD295" s="412"/>
    </row>
    <row r="296" spans="1:30" ht="17.25" customHeight="1">
      <c r="A296" s="401" t="s">
        <v>75</v>
      </c>
      <c r="B296" s="178"/>
      <c r="C296" s="182">
        <f>C295+C292+C288++C285+C282+C279+C273+C265+C262</f>
        <v>50478585.35094</v>
      </c>
      <c r="D296" s="182">
        <f aca="true" t="shared" si="71" ref="D296:Y296">D295+D292+D288++D285+D282+D279+D273+D265+D262</f>
        <v>21986978.03263</v>
      </c>
      <c r="E296" s="182">
        <f t="shared" si="71"/>
        <v>4053119.96</v>
      </c>
      <c r="F296" s="182">
        <f t="shared" si="71"/>
        <v>12220386.795810001</v>
      </c>
      <c r="G296" s="182">
        <f t="shared" si="71"/>
        <v>1934305.0186199998</v>
      </c>
      <c r="H296" s="182">
        <f t="shared" si="71"/>
        <v>1216941.24914</v>
      </c>
      <c r="I296" s="182">
        <f t="shared" si="71"/>
        <v>2562225.00906</v>
      </c>
      <c r="J296" s="383">
        <f t="shared" si="71"/>
        <v>0</v>
      </c>
      <c r="K296" s="182">
        <f t="shared" si="71"/>
        <v>0</v>
      </c>
      <c r="L296" s="182">
        <f t="shared" si="71"/>
        <v>0</v>
      </c>
      <c r="M296" s="182">
        <f t="shared" si="71"/>
        <v>4344.5599999999995</v>
      </c>
      <c r="N296" s="182">
        <f t="shared" si="71"/>
        <v>25158141.34831</v>
      </c>
      <c r="O296" s="182">
        <f t="shared" si="71"/>
        <v>0</v>
      </c>
      <c r="P296" s="182">
        <f t="shared" si="71"/>
        <v>0</v>
      </c>
      <c r="Q296" s="182">
        <f t="shared" si="71"/>
        <v>0</v>
      </c>
      <c r="R296" s="182">
        <f t="shared" si="71"/>
        <v>0</v>
      </c>
      <c r="S296" s="182">
        <f t="shared" si="71"/>
        <v>0</v>
      </c>
      <c r="T296" s="182">
        <f t="shared" si="71"/>
        <v>326</v>
      </c>
      <c r="U296" s="182">
        <f t="shared" si="71"/>
        <v>2764535.31</v>
      </c>
      <c r="V296" s="182">
        <f t="shared" si="71"/>
        <v>0</v>
      </c>
      <c r="W296" s="182">
        <f t="shared" si="71"/>
        <v>0</v>
      </c>
      <c r="X296" s="182">
        <f t="shared" si="71"/>
        <v>0</v>
      </c>
      <c r="Y296" s="182">
        <f t="shared" si="71"/>
        <v>568930.66</v>
      </c>
      <c r="Z296" s="268">
        <f>(C296-Y296)*0.0214</f>
        <v>1068066.610386116</v>
      </c>
      <c r="AA296" s="9"/>
      <c r="AB296" s="20"/>
      <c r="AC296" s="6"/>
      <c r="AD296" s="3"/>
    </row>
    <row r="297" spans="1:28" ht="18" customHeight="1">
      <c r="A297" s="457" t="s">
        <v>29</v>
      </c>
      <c r="B297" s="458"/>
      <c r="C297" s="458"/>
      <c r="D297" s="458"/>
      <c r="E297" s="458"/>
      <c r="F297" s="458"/>
      <c r="G297" s="458"/>
      <c r="H297" s="458"/>
      <c r="I297" s="458"/>
      <c r="J297" s="458"/>
      <c r="K297" s="458"/>
      <c r="L297" s="458"/>
      <c r="M297" s="458"/>
      <c r="N297" s="458"/>
      <c r="O297" s="458"/>
      <c r="P297" s="458"/>
      <c r="Q297" s="458"/>
      <c r="R297" s="458"/>
      <c r="S297" s="458"/>
      <c r="T297" s="458"/>
      <c r="U297" s="458"/>
      <c r="V297" s="458"/>
      <c r="W297" s="458"/>
      <c r="X297" s="458"/>
      <c r="Y297" s="459"/>
      <c r="Z297" s="397"/>
      <c r="AA297" s="397"/>
      <c r="AB297" s="397"/>
    </row>
    <row r="298" spans="1:32" ht="15.75" customHeight="1">
      <c r="A298" s="208" t="s">
        <v>200</v>
      </c>
      <c r="B298" s="191"/>
      <c r="C298" s="394"/>
      <c r="D298" s="397"/>
      <c r="E298" s="397"/>
      <c r="F298" s="397"/>
      <c r="G298" s="268"/>
      <c r="H298" s="268"/>
      <c r="I298" s="268"/>
      <c r="J298" s="240"/>
      <c r="K298" s="268"/>
      <c r="L298" s="268"/>
      <c r="M298" s="268"/>
      <c r="N298" s="268"/>
      <c r="O298" s="268"/>
      <c r="P298" s="268"/>
      <c r="Q298" s="268"/>
      <c r="R298" s="268"/>
      <c r="S298" s="268"/>
      <c r="T298" s="300"/>
      <c r="U298" s="268"/>
      <c r="V298" s="268"/>
      <c r="W298" s="268"/>
      <c r="X298" s="268"/>
      <c r="Y298" s="268"/>
      <c r="Z298" s="268"/>
      <c r="AA298" s="9"/>
      <c r="AB298" s="20"/>
      <c r="AC298" s="44"/>
      <c r="AF298" s="45"/>
    </row>
    <row r="299" spans="1:52" ht="15.75" customHeight="1">
      <c r="A299" s="209">
        <f>A294+1</f>
        <v>196</v>
      </c>
      <c r="B299" s="255" t="s">
        <v>626</v>
      </c>
      <c r="C299" s="268">
        <f>D299+L299+N299+P299+R299+U299+W299+X299+Y299+K299</f>
        <v>1184501.39</v>
      </c>
      <c r="D299" s="400">
        <f>E299+F299+G299+H299+I299</f>
        <v>0</v>
      </c>
      <c r="E299" s="268"/>
      <c r="F299" s="400"/>
      <c r="G299" s="268"/>
      <c r="H299" s="400"/>
      <c r="I299" s="268"/>
      <c r="J299" s="240"/>
      <c r="K299" s="268"/>
      <c r="L299" s="268"/>
      <c r="M299" s="400"/>
      <c r="N299" s="268"/>
      <c r="O299" s="400"/>
      <c r="P299" s="268"/>
      <c r="Q299" s="400"/>
      <c r="R299" s="268"/>
      <c r="S299" s="268"/>
      <c r="T299" s="301"/>
      <c r="U299" s="268"/>
      <c r="V299" s="400"/>
      <c r="W299" s="268"/>
      <c r="X299" s="400"/>
      <c r="Y299" s="400">
        <v>1184501.39</v>
      </c>
      <c r="Z299" s="400" t="s">
        <v>627</v>
      </c>
      <c r="AA299" s="241"/>
      <c r="AB299" s="244" t="s">
        <v>272</v>
      </c>
      <c r="AC299" s="26"/>
      <c r="AD299" s="240"/>
      <c r="AE299" s="244"/>
      <c r="AF299" s="240"/>
      <c r="AG299" s="244"/>
      <c r="AH299" s="240"/>
      <c r="AI299" s="244"/>
      <c r="AJ299" s="240"/>
      <c r="AK299" s="244"/>
      <c r="AL299" s="240"/>
      <c r="AM299" s="244"/>
      <c r="AN299" s="240"/>
      <c r="AO299" s="244"/>
      <c r="AP299" s="240"/>
      <c r="AQ299" s="244"/>
      <c r="AR299" s="240"/>
      <c r="AS299" s="244"/>
      <c r="AT299" s="240"/>
      <c r="AU299" s="244"/>
      <c r="AV299" s="240"/>
      <c r="AW299" s="244"/>
      <c r="AX299" s="240"/>
      <c r="AY299" s="244"/>
      <c r="AZ299" s="240"/>
    </row>
    <row r="300" spans="1:52" ht="15.75" customHeight="1">
      <c r="A300" s="105">
        <f>A299+1</f>
        <v>197</v>
      </c>
      <c r="B300" s="255" t="s">
        <v>201</v>
      </c>
      <c r="C300" s="268">
        <f>D300+L300+N300+P300+R300+U300+W300+X300+Y300+K300</f>
        <v>10425149.95</v>
      </c>
      <c r="D300" s="400">
        <f>E300+F300+G300+H300+I300</f>
        <v>0</v>
      </c>
      <c r="E300" s="268"/>
      <c r="F300" s="400"/>
      <c r="G300" s="268"/>
      <c r="H300" s="400"/>
      <c r="I300" s="268"/>
      <c r="J300" s="240">
        <v>5</v>
      </c>
      <c r="K300" s="268">
        <v>10215191.25</v>
      </c>
      <c r="L300" s="268">
        <v>209958.7</v>
      </c>
      <c r="M300" s="400"/>
      <c r="N300" s="268"/>
      <c r="O300" s="400"/>
      <c r="P300" s="268"/>
      <c r="Q300" s="400"/>
      <c r="R300" s="268"/>
      <c r="S300" s="268"/>
      <c r="T300" s="301"/>
      <c r="U300" s="268"/>
      <c r="V300" s="400"/>
      <c r="W300" s="268"/>
      <c r="X300" s="400"/>
      <c r="Y300" s="400"/>
      <c r="Z300" s="400"/>
      <c r="AA300" s="241"/>
      <c r="AB300" s="244" t="s">
        <v>272</v>
      </c>
      <c r="AC300" s="26"/>
      <c r="AD300" s="240"/>
      <c r="AE300" s="244"/>
      <c r="AF300" s="240"/>
      <c r="AG300" s="244"/>
      <c r="AH300" s="240"/>
      <c r="AI300" s="244"/>
      <c r="AJ300" s="240"/>
      <c r="AK300" s="244"/>
      <c r="AL300" s="240"/>
      <c r="AM300" s="244"/>
      <c r="AN300" s="240"/>
      <c r="AO300" s="244"/>
      <c r="AP300" s="240"/>
      <c r="AQ300" s="244"/>
      <c r="AR300" s="240"/>
      <c r="AS300" s="244"/>
      <c r="AT300" s="240"/>
      <c r="AU300" s="244"/>
      <c r="AV300" s="240"/>
      <c r="AW300" s="244"/>
      <c r="AX300" s="240"/>
      <c r="AY300" s="244"/>
      <c r="AZ300" s="240"/>
    </row>
    <row r="301" spans="1:52" ht="15.75" customHeight="1">
      <c r="A301" s="105">
        <f>A300+1</f>
        <v>198</v>
      </c>
      <c r="B301" s="255" t="s">
        <v>202</v>
      </c>
      <c r="C301" s="268">
        <f>D301+L301+N301+P301+R301+U301+W301+X301+Y301+K301</f>
        <v>11370575.57</v>
      </c>
      <c r="D301" s="400">
        <f>E301+F301+G301+H301+I301</f>
        <v>0</v>
      </c>
      <c r="E301" s="268"/>
      <c r="F301" s="400"/>
      <c r="G301" s="268"/>
      <c r="H301" s="400"/>
      <c r="I301" s="268"/>
      <c r="J301" s="240">
        <v>5</v>
      </c>
      <c r="K301" s="268">
        <v>11140229.89</v>
      </c>
      <c r="L301" s="268">
        <v>230345.68</v>
      </c>
      <c r="M301" s="400"/>
      <c r="N301" s="268"/>
      <c r="O301" s="400"/>
      <c r="P301" s="268"/>
      <c r="Q301" s="400"/>
      <c r="R301" s="268"/>
      <c r="S301" s="268"/>
      <c r="T301" s="301"/>
      <c r="U301" s="268"/>
      <c r="V301" s="400"/>
      <c r="W301" s="268"/>
      <c r="X301" s="400"/>
      <c r="Y301" s="400"/>
      <c r="Z301" s="400"/>
      <c r="AA301" s="241"/>
      <c r="AB301" s="244" t="s">
        <v>272</v>
      </c>
      <c r="AC301" s="26"/>
      <c r="AD301" s="240"/>
      <c r="AE301" s="244"/>
      <c r="AF301" s="240"/>
      <c r="AG301" s="244"/>
      <c r="AH301" s="240"/>
      <c r="AI301" s="244"/>
      <c r="AJ301" s="240"/>
      <c r="AK301" s="244"/>
      <c r="AL301" s="240"/>
      <c r="AM301" s="244"/>
      <c r="AN301" s="240"/>
      <c r="AO301" s="244"/>
      <c r="AP301" s="240"/>
      <c r="AQ301" s="244"/>
      <c r="AR301" s="240"/>
      <c r="AS301" s="244"/>
      <c r="AT301" s="240"/>
      <c r="AU301" s="244"/>
      <c r="AV301" s="240"/>
      <c r="AW301" s="244"/>
      <c r="AX301" s="240"/>
      <c r="AY301" s="244"/>
      <c r="AZ301" s="240"/>
    </row>
    <row r="302" spans="1:52" ht="15.75" customHeight="1">
      <c r="A302" s="105">
        <f>A301+1</f>
        <v>199</v>
      </c>
      <c r="B302" s="255" t="s">
        <v>203</v>
      </c>
      <c r="C302" s="268">
        <f>D302+L302+N302+P302+R302+U302+W302+X302+Y302+K302</f>
        <v>10504684.44</v>
      </c>
      <c r="D302" s="400">
        <f>E302+F302+G302+H302+I302</f>
        <v>0</v>
      </c>
      <c r="E302" s="268"/>
      <c r="F302" s="400"/>
      <c r="G302" s="268"/>
      <c r="H302" s="400"/>
      <c r="I302" s="268"/>
      <c r="J302" s="240">
        <v>5</v>
      </c>
      <c r="K302" s="268">
        <v>10294725.74</v>
      </c>
      <c r="L302" s="268">
        <v>209958.7</v>
      </c>
      <c r="M302" s="400"/>
      <c r="N302" s="268"/>
      <c r="O302" s="400"/>
      <c r="P302" s="268"/>
      <c r="Q302" s="400"/>
      <c r="R302" s="268"/>
      <c r="S302" s="268"/>
      <c r="T302" s="301"/>
      <c r="U302" s="268"/>
      <c r="V302" s="400"/>
      <c r="W302" s="268"/>
      <c r="X302" s="400"/>
      <c r="Y302" s="400"/>
      <c r="Z302" s="400"/>
      <c r="AA302" s="241"/>
      <c r="AB302" s="244" t="s">
        <v>272</v>
      </c>
      <c r="AC302" s="26"/>
      <c r="AD302" s="240"/>
      <c r="AE302" s="244"/>
      <c r="AF302" s="240"/>
      <c r="AG302" s="244"/>
      <c r="AH302" s="240"/>
      <c r="AI302" s="244"/>
      <c r="AJ302" s="240"/>
      <c r="AK302" s="244"/>
      <c r="AL302" s="240"/>
      <c r="AM302" s="244"/>
      <c r="AN302" s="240"/>
      <c r="AO302" s="244"/>
      <c r="AP302" s="240"/>
      <c r="AQ302" s="244"/>
      <c r="AR302" s="240"/>
      <c r="AS302" s="244"/>
      <c r="AT302" s="240"/>
      <c r="AU302" s="244"/>
      <c r="AV302" s="240"/>
      <c r="AW302" s="244"/>
      <c r="AX302" s="240"/>
      <c r="AY302" s="244"/>
      <c r="AZ302" s="240"/>
    </row>
    <row r="303" spans="1:52" ht="15.75" customHeight="1">
      <c r="A303" s="105">
        <f>A302+1</f>
        <v>200</v>
      </c>
      <c r="B303" s="255" t="s">
        <v>204</v>
      </c>
      <c r="C303" s="268">
        <f>D303+L303+N303+P303+R303+U303+W303+X303+Y303+K303</f>
        <v>17840351.57</v>
      </c>
      <c r="D303" s="400">
        <f>E303+F303+G303+H303+I303</f>
        <v>0</v>
      </c>
      <c r="E303" s="268"/>
      <c r="F303" s="400"/>
      <c r="G303" s="268"/>
      <c r="H303" s="400"/>
      <c r="I303" s="268"/>
      <c r="J303" s="240">
        <v>9</v>
      </c>
      <c r="K303" s="268">
        <v>17462425.91</v>
      </c>
      <c r="L303" s="268">
        <v>377925.66</v>
      </c>
      <c r="M303" s="400"/>
      <c r="N303" s="268"/>
      <c r="O303" s="400"/>
      <c r="P303" s="268"/>
      <c r="Q303" s="400"/>
      <c r="R303" s="268"/>
      <c r="S303" s="268"/>
      <c r="T303" s="301"/>
      <c r="U303" s="268"/>
      <c r="V303" s="400"/>
      <c r="W303" s="268"/>
      <c r="X303" s="400"/>
      <c r="Y303" s="400"/>
      <c r="Z303" s="400"/>
      <c r="AA303" s="241"/>
      <c r="AB303" s="244" t="s">
        <v>272</v>
      </c>
      <c r="AC303" s="26"/>
      <c r="AD303" s="240"/>
      <c r="AE303" s="244"/>
      <c r="AF303" s="240"/>
      <c r="AG303" s="244"/>
      <c r="AH303" s="240"/>
      <c r="AI303" s="244"/>
      <c r="AJ303" s="240"/>
      <c r="AK303" s="244"/>
      <c r="AL303" s="240"/>
      <c r="AM303" s="244"/>
      <c r="AN303" s="240"/>
      <c r="AO303" s="244"/>
      <c r="AP303" s="240"/>
      <c r="AQ303" s="244"/>
      <c r="AR303" s="240"/>
      <c r="AS303" s="244"/>
      <c r="AT303" s="240"/>
      <c r="AU303" s="244"/>
      <c r="AV303" s="240"/>
      <c r="AW303" s="244"/>
      <c r="AX303" s="240"/>
      <c r="AY303" s="244"/>
      <c r="AZ303" s="240"/>
    </row>
    <row r="304" spans="1:32" ht="15.75" customHeight="1">
      <c r="A304" s="404" t="s">
        <v>15</v>
      </c>
      <c r="B304" s="180"/>
      <c r="C304" s="268">
        <f>SUM(C299:C303)</f>
        <v>51325262.92</v>
      </c>
      <c r="D304" s="268">
        <f aca="true" t="shared" si="72" ref="D304:X304">SUM(D299:D303)</f>
        <v>0</v>
      </c>
      <c r="E304" s="268">
        <f t="shared" si="72"/>
        <v>0</v>
      </c>
      <c r="F304" s="268">
        <f t="shared" si="72"/>
        <v>0</v>
      </c>
      <c r="G304" s="268">
        <f t="shared" si="72"/>
        <v>0</v>
      </c>
      <c r="H304" s="268">
        <f t="shared" si="72"/>
        <v>0</v>
      </c>
      <c r="I304" s="268">
        <f t="shared" si="72"/>
        <v>0</v>
      </c>
      <c r="J304" s="240">
        <f t="shared" si="72"/>
        <v>24</v>
      </c>
      <c r="K304" s="268">
        <f>SUM(K299:K303)</f>
        <v>49112572.79000001</v>
      </c>
      <c r="L304" s="268">
        <f>SUM(L299:L303)</f>
        <v>1028188.74</v>
      </c>
      <c r="M304" s="268">
        <f t="shared" si="72"/>
        <v>0</v>
      </c>
      <c r="N304" s="268">
        <f t="shared" si="72"/>
        <v>0</v>
      </c>
      <c r="O304" s="268">
        <f t="shared" si="72"/>
        <v>0</v>
      </c>
      <c r="P304" s="268">
        <f t="shared" si="72"/>
        <v>0</v>
      </c>
      <c r="Q304" s="268">
        <f t="shared" si="72"/>
        <v>0</v>
      </c>
      <c r="R304" s="268">
        <f t="shared" si="72"/>
        <v>0</v>
      </c>
      <c r="S304" s="268">
        <f t="shared" si="72"/>
        <v>0</v>
      </c>
      <c r="T304" s="300">
        <f t="shared" si="72"/>
        <v>0</v>
      </c>
      <c r="U304" s="268">
        <f t="shared" si="72"/>
        <v>0</v>
      </c>
      <c r="V304" s="268">
        <f t="shared" si="72"/>
        <v>0</v>
      </c>
      <c r="W304" s="268">
        <f t="shared" si="72"/>
        <v>0</v>
      </c>
      <c r="X304" s="268">
        <f t="shared" si="72"/>
        <v>0</v>
      </c>
      <c r="Y304" s="268">
        <f>SUM(Y299:Y303)</f>
        <v>1184501.39</v>
      </c>
      <c r="Z304" s="268">
        <f>(C304-Y304)*0.0214</f>
        <v>1073012.296742</v>
      </c>
      <c r="AA304" s="9"/>
      <c r="AB304" s="20"/>
      <c r="AC304" s="44"/>
      <c r="AF304" s="45"/>
    </row>
    <row r="305" spans="1:30" ht="16.5" customHeight="1">
      <c r="A305" s="401" t="s">
        <v>343</v>
      </c>
      <c r="B305" s="177"/>
      <c r="C305" s="394"/>
      <c r="D305" s="182"/>
      <c r="E305" s="182"/>
      <c r="F305" s="182"/>
      <c r="G305" s="182"/>
      <c r="H305" s="182"/>
      <c r="I305" s="182"/>
      <c r="J305" s="383"/>
      <c r="K305" s="182"/>
      <c r="L305" s="182"/>
      <c r="M305" s="182"/>
      <c r="N305" s="182"/>
      <c r="O305" s="182"/>
      <c r="P305" s="182"/>
      <c r="Q305" s="182"/>
      <c r="R305" s="182"/>
      <c r="S305" s="182"/>
      <c r="T305" s="303"/>
      <c r="U305" s="182"/>
      <c r="V305" s="182"/>
      <c r="W305" s="182"/>
      <c r="X305" s="182"/>
      <c r="Y305" s="182"/>
      <c r="Z305" s="182"/>
      <c r="AA305" s="9"/>
      <c r="AB305" s="20"/>
      <c r="AC305" s="44"/>
      <c r="AD305" s="412"/>
    </row>
    <row r="306" spans="1:30" ht="16.5" customHeight="1">
      <c r="A306" s="209">
        <f>A303+1</f>
        <v>201</v>
      </c>
      <c r="B306" s="255" t="s">
        <v>205</v>
      </c>
      <c r="C306" s="268">
        <f>D306+L306+N306+P306+R306+U306+W306+X306+Y306+K306</f>
        <v>2771696.17</v>
      </c>
      <c r="D306" s="400">
        <f>E306+F306+G306+H306+I306</f>
        <v>0</v>
      </c>
      <c r="E306" s="268"/>
      <c r="F306" s="268"/>
      <c r="G306" s="268"/>
      <c r="H306" s="268"/>
      <c r="I306" s="268"/>
      <c r="J306" s="240"/>
      <c r="K306" s="268"/>
      <c r="L306" s="268"/>
      <c r="M306" s="268">
        <v>683</v>
      </c>
      <c r="N306" s="268">
        <v>2771696.17</v>
      </c>
      <c r="O306" s="268"/>
      <c r="P306" s="268"/>
      <c r="Q306" s="268"/>
      <c r="R306" s="268"/>
      <c r="S306" s="268"/>
      <c r="T306" s="300"/>
      <c r="U306" s="268"/>
      <c r="V306" s="268"/>
      <c r="W306" s="268"/>
      <c r="X306" s="268"/>
      <c r="Y306" s="268"/>
      <c r="Z306" s="268"/>
      <c r="AA306" s="9"/>
      <c r="AB306" s="20" t="s">
        <v>271</v>
      </c>
      <c r="AC306" s="44"/>
      <c r="AD306" s="412"/>
    </row>
    <row r="307" spans="1:30" ht="16.5" customHeight="1">
      <c r="A307" s="404" t="s">
        <v>15</v>
      </c>
      <c r="B307" s="180"/>
      <c r="C307" s="268">
        <f>SUM(C306:C306)</f>
        <v>2771696.17</v>
      </c>
      <c r="D307" s="268">
        <f aca="true" t="shared" si="73" ref="D307:Y307">SUM(D306:D306)</f>
        <v>0</v>
      </c>
      <c r="E307" s="268">
        <f t="shared" si="73"/>
        <v>0</v>
      </c>
      <c r="F307" s="268">
        <f t="shared" si="73"/>
        <v>0</v>
      </c>
      <c r="G307" s="268">
        <f t="shared" si="73"/>
        <v>0</v>
      </c>
      <c r="H307" s="268">
        <f t="shared" si="73"/>
        <v>0</v>
      </c>
      <c r="I307" s="268">
        <f t="shared" si="73"/>
        <v>0</v>
      </c>
      <c r="J307" s="240">
        <f t="shared" si="73"/>
        <v>0</v>
      </c>
      <c r="K307" s="268">
        <f t="shared" si="73"/>
        <v>0</v>
      </c>
      <c r="L307" s="268">
        <f t="shared" si="73"/>
        <v>0</v>
      </c>
      <c r="M307" s="268">
        <f t="shared" si="73"/>
        <v>683</v>
      </c>
      <c r="N307" s="268">
        <f t="shared" si="73"/>
        <v>2771696.17</v>
      </c>
      <c r="O307" s="268">
        <f t="shared" si="73"/>
        <v>0</v>
      </c>
      <c r="P307" s="268">
        <f t="shared" si="73"/>
        <v>0</v>
      </c>
      <c r="Q307" s="268">
        <f t="shared" si="73"/>
        <v>0</v>
      </c>
      <c r="R307" s="268">
        <f t="shared" si="73"/>
        <v>0</v>
      </c>
      <c r="S307" s="268">
        <f t="shared" si="73"/>
        <v>0</v>
      </c>
      <c r="T307" s="300">
        <f t="shared" si="73"/>
        <v>0</v>
      </c>
      <c r="U307" s="268">
        <f t="shared" si="73"/>
        <v>0</v>
      </c>
      <c r="V307" s="268">
        <f t="shared" si="73"/>
        <v>0</v>
      </c>
      <c r="W307" s="268">
        <f t="shared" si="73"/>
        <v>0</v>
      </c>
      <c r="X307" s="268">
        <f t="shared" si="73"/>
        <v>0</v>
      </c>
      <c r="Y307" s="268">
        <f t="shared" si="73"/>
        <v>0</v>
      </c>
      <c r="Z307" s="268">
        <f>(C307-Y307)*0.0214</f>
        <v>59314.29803799999</v>
      </c>
      <c r="AA307" s="9"/>
      <c r="AB307" s="20"/>
      <c r="AC307" s="44"/>
      <c r="AD307" s="412"/>
    </row>
    <row r="308" spans="1:30" ht="16.5" customHeight="1">
      <c r="A308" s="401" t="s">
        <v>344</v>
      </c>
      <c r="B308" s="177"/>
      <c r="C308" s="394"/>
      <c r="D308" s="182"/>
      <c r="E308" s="182"/>
      <c r="F308" s="182"/>
      <c r="G308" s="182"/>
      <c r="H308" s="182"/>
      <c r="I308" s="182"/>
      <c r="J308" s="383"/>
      <c r="K308" s="182"/>
      <c r="L308" s="182"/>
      <c r="M308" s="182"/>
      <c r="N308" s="182"/>
      <c r="O308" s="182"/>
      <c r="P308" s="182"/>
      <c r="Q308" s="182"/>
      <c r="R308" s="182"/>
      <c r="S308" s="182"/>
      <c r="T308" s="303"/>
      <c r="U308" s="182"/>
      <c r="V308" s="182"/>
      <c r="W308" s="182"/>
      <c r="X308" s="182"/>
      <c r="Y308" s="182"/>
      <c r="Z308" s="182"/>
      <c r="AA308" s="9"/>
      <c r="AB308" s="20"/>
      <c r="AC308" s="44"/>
      <c r="AD308" s="412"/>
    </row>
    <row r="309" spans="1:30" ht="16.5" customHeight="1">
      <c r="A309" s="209">
        <f>A306+1</f>
        <v>202</v>
      </c>
      <c r="B309" s="255" t="s">
        <v>470</v>
      </c>
      <c r="C309" s="268">
        <f>D309+L309+N309+P309+R309+U309+W309+X309+Y309+K309</f>
        <v>377616.185</v>
      </c>
      <c r="D309" s="400">
        <f>E309+F309+G309+H309+I309</f>
        <v>377616.185</v>
      </c>
      <c r="E309" s="268">
        <v>377616.185</v>
      </c>
      <c r="F309" s="268"/>
      <c r="G309" s="268"/>
      <c r="H309" s="268"/>
      <c r="I309" s="268"/>
      <c r="J309" s="240"/>
      <c r="K309" s="268"/>
      <c r="L309" s="268"/>
      <c r="M309" s="268"/>
      <c r="N309" s="268"/>
      <c r="O309" s="268"/>
      <c r="P309" s="268"/>
      <c r="Q309" s="268"/>
      <c r="R309" s="268"/>
      <c r="S309" s="268"/>
      <c r="T309" s="300"/>
      <c r="U309" s="268"/>
      <c r="V309" s="268"/>
      <c r="W309" s="268"/>
      <c r="X309" s="268"/>
      <c r="Y309" s="268"/>
      <c r="Z309" s="268"/>
      <c r="AA309" s="20" t="s">
        <v>282</v>
      </c>
      <c r="AB309" s="20" t="s">
        <v>270</v>
      </c>
      <c r="AC309" s="44"/>
      <c r="AD309" s="412"/>
    </row>
    <row r="310" spans="1:30" ht="16.5" customHeight="1">
      <c r="A310" s="105">
        <f>A309+1</f>
        <v>203</v>
      </c>
      <c r="B310" s="255" t="s">
        <v>471</v>
      </c>
      <c r="C310" s="268">
        <f>D310+L310+N310+P310+R310+U310+W310+X310+Y310+K310</f>
        <v>453791.1155</v>
      </c>
      <c r="D310" s="400">
        <f>E310+F310+G310+H310+I310</f>
        <v>453791.1155</v>
      </c>
      <c r="E310" s="268">
        <v>453791.1155</v>
      </c>
      <c r="F310" s="268"/>
      <c r="G310" s="268"/>
      <c r="H310" s="268"/>
      <c r="I310" s="268"/>
      <c r="J310" s="240"/>
      <c r="K310" s="268"/>
      <c r="L310" s="268"/>
      <c r="M310" s="268"/>
      <c r="N310" s="268"/>
      <c r="O310" s="268"/>
      <c r="P310" s="268"/>
      <c r="Q310" s="268"/>
      <c r="R310" s="268"/>
      <c r="S310" s="268"/>
      <c r="T310" s="300"/>
      <c r="U310" s="268"/>
      <c r="V310" s="268"/>
      <c r="W310" s="268"/>
      <c r="X310" s="268"/>
      <c r="Y310" s="268"/>
      <c r="Z310" s="268"/>
      <c r="AA310" s="20" t="s">
        <v>282</v>
      </c>
      <c r="AB310" s="20" t="s">
        <v>328</v>
      </c>
      <c r="AC310" s="44"/>
      <c r="AD310" s="412"/>
    </row>
    <row r="311" spans="1:30" ht="16.5" customHeight="1">
      <c r="A311" s="105">
        <f>A310+1</f>
        <v>204</v>
      </c>
      <c r="B311" s="255" t="s">
        <v>472</v>
      </c>
      <c r="C311" s="268">
        <f>D311+L311+N311+P311+R311+U311+W311+X311+Y311+K311</f>
        <v>453791.1155</v>
      </c>
      <c r="D311" s="400">
        <f>E311+F311+G311+H311+I311</f>
        <v>453791.1155</v>
      </c>
      <c r="E311" s="268">
        <v>453791.1155</v>
      </c>
      <c r="F311" s="268"/>
      <c r="G311" s="268"/>
      <c r="H311" s="268"/>
      <c r="I311" s="268"/>
      <c r="J311" s="240"/>
      <c r="K311" s="268"/>
      <c r="L311" s="268"/>
      <c r="M311" s="268"/>
      <c r="N311" s="268"/>
      <c r="O311" s="268"/>
      <c r="P311" s="268"/>
      <c r="Q311" s="268"/>
      <c r="R311" s="268"/>
      <c r="S311" s="268"/>
      <c r="T311" s="300"/>
      <c r="U311" s="268"/>
      <c r="V311" s="268"/>
      <c r="W311" s="268"/>
      <c r="X311" s="268"/>
      <c r="Y311" s="268"/>
      <c r="Z311" s="268"/>
      <c r="AA311" s="20" t="s">
        <v>328</v>
      </c>
      <c r="AB311" s="20" t="s">
        <v>328</v>
      </c>
      <c r="AC311" s="44"/>
      <c r="AD311" s="412"/>
    </row>
    <row r="312" spans="1:30" ht="16.5" customHeight="1">
      <c r="A312" s="105">
        <f>A311+1</f>
        <v>205</v>
      </c>
      <c r="B312" s="255" t="s">
        <v>473</v>
      </c>
      <c r="C312" s="268">
        <f>D312+L312+N312+P312+R312+U312+W312+X312+Y312+K312</f>
        <v>2635276.37</v>
      </c>
      <c r="D312" s="400"/>
      <c r="E312" s="268"/>
      <c r="F312" s="268"/>
      <c r="G312" s="268"/>
      <c r="H312" s="268"/>
      <c r="I312" s="268"/>
      <c r="J312" s="240"/>
      <c r="K312" s="268"/>
      <c r="L312" s="268"/>
      <c r="M312" s="268">
        <v>678</v>
      </c>
      <c r="N312" s="268">
        <v>2635276.37</v>
      </c>
      <c r="O312" s="268"/>
      <c r="P312" s="268"/>
      <c r="Q312" s="268"/>
      <c r="R312" s="268"/>
      <c r="S312" s="268"/>
      <c r="T312" s="300"/>
      <c r="U312" s="268"/>
      <c r="V312" s="268"/>
      <c r="W312" s="268"/>
      <c r="X312" s="268"/>
      <c r="Y312" s="268"/>
      <c r="Z312" s="268"/>
      <c r="AA312" s="20" t="s">
        <v>271</v>
      </c>
      <c r="AB312" s="20" t="s">
        <v>271</v>
      </c>
      <c r="AC312" s="44"/>
      <c r="AD312" s="412"/>
    </row>
    <row r="313" spans="1:30" ht="16.5" customHeight="1">
      <c r="A313" s="404" t="s">
        <v>15</v>
      </c>
      <c r="B313" s="180"/>
      <c r="C313" s="268">
        <f>SUM(C309:C312)</f>
        <v>3920474.7860000003</v>
      </c>
      <c r="D313" s="268">
        <f>SUM(D309:D312)</f>
        <v>1285198.416</v>
      </c>
      <c r="E313" s="268">
        <f>SUM(E309:E312)</f>
        <v>1285198.416</v>
      </c>
      <c r="F313" s="268">
        <f aca="true" t="shared" si="74" ref="F313:Y313">SUM(F309:F312)</f>
        <v>0</v>
      </c>
      <c r="G313" s="268">
        <f t="shared" si="74"/>
        <v>0</v>
      </c>
      <c r="H313" s="268">
        <f t="shared" si="74"/>
        <v>0</v>
      </c>
      <c r="I313" s="268">
        <f t="shared" si="74"/>
        <v>0</v>
      </c>
      <c r="J313" s="240">
        <f t="shared" si="74"/>
        <v>0</v>
      </c>
      <c r="K313" s="268">
        <f t="shared" si="74"/>
        <v>0</v>
      </c>
      <c r="L313" s="268">
        <f t="shared" si="74"/>
        <v>0</v>
      </c>
      <c r="M313" s="268">
        <f t="shared" si="74"/>
        <v>678</v>
      </c>
      <c r="N313" s="268">
        <f t="shared" si="74"/>
        <v>2635276.37</v>
      </c>
      <c r="O313" s="268">
        <f t="shared" si="74"/>
        <v>0</v>
      </c>
      <c r="P313" s="268">
        <f t="shared" si="74"/>
        <v>0</v>
      </c>
      <c r="Q313" s="268">
        <f t="shared" si="74"/>
        <v>0</v>
      </c>
      <c r="R313" s="268">
        <f t="shared" si="74"/>
        <v>0</v>
      </c>
      <c r="S313" s="268">
        <f t="shared" si="74"/>
        <v>0</v>
      </c>
      <c r="T313" s="300">
        <f t="shared" si="74"/>
        <v>0</v>
      </c>
      <c r="U313" s="268">
        <f t="shared" si="74"/>
        <v>0</v>
      </c>
      <c r="V313" s="268">
        <f t="shared" si="74"/>
        <v>0</v>
      </c>
      <c r="W313" s="268">
        <f t="shared" si="74"/>
        <v>0</v>
      </c>
      <c r="X313" s="268">
        <f t="shared" si="74"/>
        <v>0</v>
      </c>
      <c r="Y313" s="268">
        <f t="shared" si="74"/>
        <v>0</v>
      </c>
      <c r="Z313" s="268">
        <f>(C313-Y313)*0.0214</f>
        <v>83898.1604204</v>
      </c>
      <c r="AA313" s="9"/>
      <c r="AB313" s="20"/>
      <c r="AC313" s="44"/>
      <c r="AD313" s="412"/>
    </row>
    <row r="314" spans="1:29" ht="18" customHeight="1">
      <c r="A314" s="401" t="s">
        <v>30</v>
      </c>
      <c r="B314" s="178"/>
      <c r="C314" s="397">
        <f>C307+C304+C313</f>
        <v>58017433.876</v>
      </c>
      <c r="D314" s="397">
        <f aca="true" t="shared" si="75" ref="D314:Y314">D307+D304+D313</f>
        <v>1285198.416</v>
      </c>
      <c r="E314" s="397">
        <f t="shared" si="75"/>
        <v>1285198.416</v>
      </c>
      <c r="F314" s="397">
        <f t="shared" si="75"/>
        <v>0</v>
      </c>
      <c r="G314" s="397">
        <f t="shared" si="75"/>
        <v>0</v>
      </c>
      <c r="H314" s="397">
        <f t="shared" si="75"/>
        <v>0</v>
      </c>
      <c r="I314" s="397">
        <f t="shared" si="75"/>
        <v>0</v>
      </c>
      <c r="J314" s="352">
        <f t="shared" si="75"/>
        <v>24</v>
      </c>
      <c r="K314" s="397">
        <f t="shared" si="75"/>
        <v>49112572.79000001</v>
      </c>
      <c r="L314" s="397">
        <f t="shared" si="75"/>
        <v>1028188.74</v>
      </c>
      <c r="M314" s="397">
        <f t="shared" si="75"/>
        <v>1361</v>
      </c>
      <c r="N314" s="397">
        <f t="shared" si="75"/>
        <v>5406972.54</v>
      </c>
      <c r="O314" s="397">
        <f t="shared" si="75"/>
        <v>0</v>
      </c>
      <c r="P314" s="397">
        <f t="shared" si="75"/>
        <v>0</v>
      </c>
      <c r="Q314" s="397">
        <f t="shared" si="75"/>
        <v>0</v>
      </c>
      <c r="R314" s="397">
        <f t="shared" si="75"/>
        <v>0</v>
      </c>
      <c r="S314" s="397">
        <f t="shared" si="75"/>
        <v>0</v>
      </c>
      <c r="T314" s="299">
        <f t="shared" si="75"/>
        <v>0</v>
      </c>
      <c r="U314" s="397">
        <f t="shared" si="75"/>
        <v>0</v>
      </c>
      <c r="V314" s="397">
        <f t="shared" si="75"/>
        <v>0</v>
      </c>
      <c r="W314" s="397">
        <f t="shared" si="75"/>
        <v>0</v>
      </c>
      <c r="X314" s="397">
        <f t="shared" si="75"/>
        <v>0</v>
      </c>
      <c r="Y314" s="397">
        <f t="shared" si="75"/>
        <v>1184501.39</v>
      </c>
      <c r="Z314" s="268">
        <f>(C314-Y314)*0.0214</f>
        <v>1216224.7552004</v>
      </c>
      <c r="AA314" s="9"/>
      <c r="AB314" s="265">
        <f>C314+(C314-Y314)*0.0214</f>
        <v>59233658.6312004</v>
      </c>
      <c r="AC314" s="44"/>
    </row>
    <row r="315" spans="1:28" ht="18" customHeight="1">
      <c r="A315" s="457" t="s">
        <v>31</v>
      </c>
      <c r="B315" s="458"/>
      <c r="C315" s="458"/>
      <c r="D315" s="458"/>
      <c r="E315" s="458"/>
      <c r="F315" s="458"/>
      <c r="G315" s="458"/>
      <c r="H315" s="458"/>
      <c r="I315" s="458"/>
      <c r="J315" s="458"/>
      <c r="K315" s="458"/>
      <c r="L315" s="458"/>
      <c r="M315" s="458"/>
      <c r="N315" s="458"/>
      <c r="O315" s="458"/>
      <c r="P315" s="458"/>
      <c r="Q315" s="458"/>
      <c r="R315" s="458"/>
      <c r="S315" s="458"/>
      <c r="T315" s="458"/>
      <c r="U315" s="458"/>
      <c r="V315" s="458"/>
      <c r="W315" s="458"/>
      <c r="X315" s="458"/>
      <c r="Y315" s="459"/>
      <c r="Z315" s="397"/>
      <c r="AA315" s="9"/>
      <c r="AB315" s="20"/>
    </row>
    <row r="316" spans="1:30" ht="16.5" customHeight="1">
      <c r="A316" s="401" t="s">
        <v>350</v>
      </c>
      <c r="B316" s="177"/>
      <c r="C316" s="394"/>
      <c r="D316" s="182"/>
      <c r="E316" s="182"/>
      <c r="F316" s="182"/>
      <c r="G316" s="182"/>
      <c r="H316" s="182"/>
      <c r="I316" s="182"/>
      <c r="J316" s="383"/>
      <c r="K316" s="182"/>
      <c r="L316" s="182"/>
      <c r="M316" s="182"/>
      <c r="N316" s="182"/>
      <c r="O316" s="182"/>
      <c r="P316" s="182"/>
      <c r="Q316" s="182"/>
      <c r="R316" s="182"/>
      <c r="S316" s="182"/>
      <c r="T316" s="303"/>
      <c r="U316" s="182"/>
      <c r="V316" s="182"/>
      <c r="W316" s="182"/>
      <c r="X316" s="182"/>
      <c r="Y316" s="182"/>
      <c r="Z316" s="182"/>
      <c r="AA316" s="9"/>
      <c r="AB316" s="20"/>
      <c r="AC316" s="44"/>
      <c r="AD316" s="412"/>
    </row>
    <row r="317" spans="1:30" ht="16.5" customHeight="1">
      <c r="A317" s="209">
        <f>A312+1</f>
        <v>206</v>
      </c>
      <c r="B317" s="255" t="s">
        <v>351</v>
      </c>
      <c r="C317" s="268">
        <f>D317+L317+N317+P317+R317+U317+W317+X317+Y317+K317</f>
        <v>2933673.45</v>
      </c>
      <c r="D317" s="400">
        <f>E317+F317+G317+H317+I317</f>
        <v>2933673.45</v>
      </c>
      <c r="E317" s="268">
        <v>1392796.65</v>
      </c>
      <c r="F317" s="268">
        <v>1469157.6</v>
      </c>
      <c r="G317" s="268"/>
      <c r="H317" s="268">
        <v>71719.2</v>
      </c>
      <c r="I317" s="268"/>
      <c r="J317" s="240"/>
      <c r="K317" s="268"/>
      <c r="L317" s="268"/>
      <c r="M317" s="268"/>
      <c r="N317" s="268"/>
      <c r="O317" s="268"/>
      <c r="P317" s="268"/>
      <c r="Q317" s="268"/>
      <c r="R317" s="268"/>
      <c r="S317" s="268"/>
      <c r="T317" s="300"/>
      <c r="U317" s="268"/>
      <c r="V317" s="268"/>
      <c r="W317" s="268"/>
      <c r="X317" s="268"/>
      <c r="Y317" s="268"/>
      <c r="Z317" s="268"/>
      <c r="AA317" s="9" t="s">
        <v>353</v>
      </c>
      <c r="AB317" s="9" t="s">
        <v>353</v>
      </c>
      <c r="AC317" s="44"/>
      <c r="AD317" s="412"/>
    </row>
    <row r="318" spans="1:30" ht="16.5" customHeight="1">
      <c r="A318" s="105">
        <f>A317+1</f>
        <v>207</v>
      </c>
      <c r="B318" s="255" t="s">
        <v>352</v>
      </c>
      <c r="C318" s="268">
        <f>D318+L318+N318+P318+R318+U318+W318+X318+Y318+K318</f>
        <v>583360.83</v>
      </c>
      <c r="D318" s="400">
        <f>E318+F318+G318+H318+I318</f>
        <v>583360.83</v>
      </c>
      <c r="E318" s="268">
        <v>583360.83</v>
      </c>
      <c r="F318" s="268"/>
      <c r="G318" s="268"/>
      <c r="H318" s="268"/>
      <c r="I318" s="268"/>
      <c r="J318" s="240"/>
      <c r="K318" s="268"/>
      <c r="L318" s="268"/>
      <c r="M318" s="268"/>
      <c r="N318" s="268"/>
      <c r="O318" s="268"/>
      <c r="P318" s="268"/>
      <c r="Q318" s="268"/>
      <c r="R318" s="268"/>
      <c r="S318" s="268"/>
      <c r="T318" s="300"/>
      <c r="U318" s="268"/>
      <c r="V318" s="268"/>
      <c r="W318" s="268"/>
      <c r="X318" s="268"/>
      <c r="Y318" s="268"/>
      <c r="Z318" s="268"/>
      <c r="AA318" s="9" t="s">
        <v>347</v>
      </c>
      <c r="AB318" s="20" t="s">
        <v>279</v>
      </c>
      <c r="AC318" s="44"/>
      <c r="AD318" s="412"/>
    </row>
    <row r="319" spans="1:30" ht="16.5" customHeight="1">
      <c r="A319" s="404" t="s">
        <v>15</v>
      </c>
      <c r="B319" s="180"/>
      <c r="C319" s="268">
        <f>SUM(C317:C318)</f>
        <v>3517034.2800000003</v>
      </c>
      <c r="D319" s="268">
        <f aca="true" t="shared" si="76" ref="D319:T319">SUM(D317:D318)</f>
        <v>3517034.2800000003</v>
      </c>
      <c r="E319" s="268">
        <f t="shared" si="76"/>
        <v>1976157.48</v>
      </c>
      <c r="F319" s="268">
        <f t="shared" si="76"/>
        <v>1469157.6</v>
      </c>
      <c r="G319" s="268">
        <f t="shared" si="76"/>
        <v>0</v>
      </c>
      <c r="H319" s="268">
        <f t="shared" si="76"/>
        <v>71719.2</v>
      </c>
      <c r="I319" s="268">
        <f t="shared" si="76"/>
        <v>0</v>
      </c>
      <c r="J319" s="240">
        <f t="shared" si="76"/>
        <v>0</v>
      </c>
      <c r="K319" s="268">
        <f t="shared" si="76"/>
        <v>0</v>
      </c>
      <c r="L319" s="268">
        <f t="shared" si="76"/>
        <v>0</v>
      </c>
      <c r="M319" s="268">
        <f t="shared" si="76"/>
        <v>0</v>
      </c>
      <c r="N319" s="268">
        <f t="shared" si="76"/>
        <v>0</v>
      </c>
      <c r="O319" s="268">
        <f t="shared" si="76"/>
        <v>0</v>
      </c>
      <c r="P319" s="268">
        <f t="shared" si="76"/>
        <v>0</v>
      </c>
      <c r="Q319" s="268">
        <f t="shared" si="76"/>
        <v>0</v>
      </c>
      <c r="R319" s="268">
        <f t="shared" si="76"/>
        <v>0</v>
      </c>
      <c r="S319" s="268">
        <f t="shared" si="76"/>
        <v>0</v>
      </c>
      <c r="T319" s="300">
        <f t="shared" si="76"/>
        <v>0</v>
      </c>
      <c r="U319" s="268">
        <f>SUM(U317:U318)</f>
        <v>0</v>
      </c>
      <c r="V319" s="268">
        <f>SUM(V317:V318)</f>
        <v>0</v>
      </c>
      <c r="W319" s="268">
        <f>SUM(W317:W318)</f>
        <v>0</v>
      </c>
      <c r="X319" s="268">
        <f>SUM(X317:X318)</f>
        <v>0</v>
      </c>
      <c r="Y319" s="268">
        <f>SUM(Y317:Y318)</f>
        <v>0</v>
      </c>
      <c r="Z319" s="268">
        <f>(C319-Y319)*0.0214</f>
        <v>75264.533592</v>
      </c>
      <c r="AA319" s="9"/>
      <c r="AB319" s="20"/>
      <c r="AC319" s="44"/>
      <c r="AD319" s="412"/>
    </row>
    <row r="320" spans="1:28" ht="18" customHeight="1">
      <c r="A320" s="401" t="s">
        <v>345</v>
      </c>
      <c r="B320" s="177"/>
      <c r="C320" s="394"/>
      <c r="D320" s="397"/>
      <c r="E320" s="397"/>
      <c r="F320" s="397"/>
      <c r="G320" s="397"/>
      <c r="H320" s="397"/>
      <c r="I320" s="397"/>
      <c r="J320" s="352"/>
      <c r="K320" s="397"/>
      <c r="L320" s="397"/>
      <c r="M320" s="397"/>
      <c r="N320" s="397"/>
      <c r="O320" s="397"/>
      <c r="P320" s="397"/>
      <c r="Q320" s="397"/>
      <c r="R320" s="397"/>
      <c r="S320" s="397"/>
      <c r="T320" s="299"/>
      <c r="U320" s="397"/>
      <c r="V320" s="397"/>
      <c r="W320" s="397"/>
      <c r="X320" s="397"/>
      <c r="Y320" s="397"/>
      <c r="Z320" s="397"/>
      <c r="AA320" s="9"/>
      <c r="AB320" s="20"/>
    </row>
    <row r="321" spans="1:52" ht="15">
      <c r="A321" s="209">
        <f>A318+1</f>
        <v>208</v>
      </c>
      <c r="B321" s="256" t="s">
        <v>434</v>
      </c>
      <c r="C321" s="268">
        <f aca="true" t="shared" si="77" ref="C321:C349">D321+L321+N321+P321+R321+U321+W321+X321+Y321+K321</f>
        <v>4119501.6</v>
      </c>
      <c r="D321" s="400"/>
      <c r="E321" s="268"/>
      <c r="F321" s="268"/>
      <c r="G321" s="268"/>
      <c r="H321" s="268"/>
      <c r="I321" s="268"/>
      <c r="J321" s="240"/>
      <c r="K321" s="268"/>
      <c r="L321" s="268"/>
      <c r="M321" s="268">
        <v>868.93</v>
      </c>
      <c r="N321" s="268">
        <v>4119501.6</v>
      </c>
      <c r="O321" s="268"/>
      <c r="P321" s="268"/>
      <c r="Q321" s="268"/>
      <c r="R321" s="268"/>
      <c r="S321" s="268"/>
      <c r="T321" s="300"/>
      <c r="U321" s="268"/>
      <c r="V321" s="268"/>
      <c r="W321" s="268"/>
      <c r="X321" s="268"/>
      <c r="Y321" s="400"/>
      <c r="Z321" s="400"/>
      <c r="AA321" s="59" t="s">
        <v>346</v>
      </c>
      <c r="AB321" s="59" t="s">
        <v>346</v>
      </c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  <c r="AZ321" s="63"/>
    </row>
    <row r="322" spans="1:52" ht="15">
      <c r="A322" s="105">
        <f>A321+1</f>
        <v>209</v>
      </c>
      <c r="B322" s="256" t="s">
        <v>629</v>
      </c>
      <c r="C322" s="268">
        <f t="shared" si="77"/>
        <v>3373382.4</v>
      </c>
      <c r="D322" s="400"/>
      <c r="E322" s="268"/>
      <c r="F322" s="268"/>
      <c r="G322" s="268"/>
      <c r="H322" s="268"/>
      <c r="I322" s="268"/>
      <c r="J322" s="241"/>
      <c r="K322" s="268"/>
      <c r="L322" s="268"/>
      <c r="M322" s="268">
        <v>705.16</v>
      </c>
      <c r="N322" s="268">
        <v>3373382.4</v>
      </c>
      <c r="O322" s="400"/>
      <c r="P322" s="268"/>
      <c r="Q322" s="268"/>
      <c r="R322" s="268"/>
      <c r="S322" s="268"/>
      <c r="T322" s="300"/>
      <c r="U322" s="268"/>
      <c r="V322" s="268"/>
      <c r="W322" s="268"/>
      <c r="X322" s="268"/>
      <c r="Y322" s="400"/>
      <c r="Z322" s="400"/>
      <c r="AA322" s="59" t="s">
        <v>346</v>
      </c>
      <c r="AB322" s="59" t="s">
        <v>346</v>
      </c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  <c r="AZ322" s="63"/>
    </row>
    <row r="323" spans="1:52" ht="15">
      <c r="A323" s="105">
        <f aca="true" t="shared" si="78" ref="A323:A349">A322+1</f>
        <v>210</v>
      </c>
      <c r="B323" s="256" t="s">
        <v>435</v>
      </c>
      <c r="C323" s="268">
        <f t="shared" si="77"/>
        <v>3431904</v>
      </c>
      <c r="D323" s="400"/>
      <c r="E323" s="268"/>
      <c r="F323" s="268"/>
      <c r="G323" s="268"/>
      <c r="H323" s="268"/>
      <c r="I323" s="268"/>
      <c r="J323" s="240"/>
      <c r="K323" s="268"/>
      <c r="L323" s="268"/>
      <c r="M323" s="268">
        <v>700.52</v>
      </c>
      <c r="N323" s="268">
        <v>3431904</v>
      </c>
      <c r="O323" s="268"/>
      <c r="P323" s="268"/>
      <c r="Q323" s="268"/>
      <c r="R323" s="268"/>
      <c r="S323" s="268"/>
      <c r="T323" s="300"/>
      <c r="U323" s="268"/>
      <c r="V323" s="268"/>
      <c r="W323" s="268"/>
      <c r="X323" s="268"/>
      <c r="Y323" s="400"/>
      <c r="Z323" s="400"/>
      <c r="AA323" s="59" t="s">
        <v>346</v>
      </c>
      <c r="AB323" s="59" t="s">
        <v>346</v>
      </c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  <c r="AZ323" s="63"/>
    </row>
    <row r="324" spans="1:52" ht="15">
      <c r="A324" s="105">
        <f t="shared" si="78"/>
        <v>211</v>
      </c>
      <c r="B324" s="256" t="s">
        <v>630</v>
      </c>
      <c r="C324" s="268">
        <f t="shared" si="77"/>
        <v>2042714.52</v>
      </c>
      <c r="D324" s="400">
        <f aca="true" t="shared" si="79" ref="D324:D348">E324+F324+G324+H324+I324</f>
        <v>2042714.52</v>
      </c>
      <c r="E324" s="277">
        <v>2042714.52</v>
      </c>
      <c r="F324" s="268"/>
      <c r="G324" s="268"/>
      <c r="H324" s="268"/>
      <c r="I324" s="268"/>
      <c r="J324" s="240"/>
      <c r="K324" s="268"/>
      <c r="L324" s="268"/>
      <c r="M324" s="268"/>
      <c r="N324" s="268"/>
      <c r="O324" s="268"/>
      <c r="P324" s="268"/>
      <c r="Q324" s="268"/>
      <c r="R324" s="268"/>
      <c r="S324" s="268"/>
      <c r="T324" s="300"/>
      <c r="U324" s="268"/>
      <c r="V324" s="268"/>
      <c r="W324" s="268"/>
      <c r="X324" s="268"/>
      <c r="Y324" s="400"/>
      <c r="Z324" s="400"/>
      <c r="AA324" s="59"/>
      <c r="AB324" s="59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  <c r="AZ324" s="63"/>
    </row>
    <row r="325" spans="1:52" ht="15">
      <c r="A325" s="105">
        <f t="shared" si="78"/>
        <v>212</v>
      </c>
      <c r="B325" s="256" t="s">
        <v>631</v>
      </c>
      <c r="C325" s="268">
        <f t="shared" si="77"/>
        <v>1876628.52</v>
      </c>
      <c r="D325" s="400">
        <f t="shared" si="79"/>
        <v>1876628.52</v>
      </c>
      <c r="E325" s="268">
        <v>1876628.52</v>
      </c>
      <c r="F325" s="268"/>
      <c r="G325" s="268"/>
      <c r="H325" s="268"/>
      <c r="I325" s="268"/>
      <c r="J325" s="240"/>
      <c r="K325" s="268"/>
      <c r="L325" s="268"/>
      <c r="M325" s="268"/>
      <c r="N325" s="268"/>
      <c r="O325" s="268"/>
      <c r="P325" s="268"/>
      <c r="Q325" s="268"/>
      <c r="R325" s="268"/>
      <c r="S325" s="268"/>
      <c r="T325" s="300"/>
      <c r="U325" s="268"/>
      <c r="V325" s="268"/>
      <c r="W325" s="268"/>
      <c r="X325" s="268"/>
      <c r="Y325" s="400"/>
      <c r="Z325" s="400"/>
      <c r="AA325" s="59"/>
      <c r="AB325" s="59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  <c r="AZ325" s="63"/>
    </row>
    <row r="326" spans="1:52" ht="15">
      <c r="A326" s="105">
        <f t="shared" si="78"/>
        <v>213</v>
      </c>
      <c r="B326" s="256" t="s">
        <v>436</v>
      </c>
      <c r="C326" s="268">
        <f t="shared" si="77"/>
        <v>4097338</v>
      </c>
      <c r="D326" s="400"/>
      <c r="E326" s="268"/>
      <c r="F326" s="268"/>
      <c r="G326" s="268"/>
      <c r="H326" s="268"/>
      <c r="I326" s="268"/>
      <c r="J326" s="240"/>
      <c r="K326" s="268"/>
      <c r="L326" s="268"/>
      <c r="M326" s="268">
        <v>863.2</v>
      </c>
      <c r="N326" s="268">
        <v>4097338</v>
      </c>
      <c r="O326" s="268"/>
      <c r="P326" s="268"/>
      <c r="Q326" s="268"/>
      <c r="R326" s="268"/>
      <c r="S326" s="268"/>
      <c r="T326" s="300"/>
      <c r="U326" s="268"/>
      <c r="V326" s="268"/>
      <c r="W326" s="268"/>
      <c r="X326" s="268"/>
      <c r="Y326" s="400"/>
      <c r="Z326" s="400"/>
      <c r="AA326" s="59" t="s">
        <v>346</v>
      </c>
      <c r="AB326" s="59" t="s">
        <v>346</v>
      </c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  <c r="AZ326" s="63"/>
    </row>
    <row r="327" spans="1:52" ht="15">
      <c r="A327" s="105">
        <f t="shared" si="78"/>
        <v>214</v>
      </c>
      <c r="B327" s="256" t="s">
        <v>438</v>
      </c>
      <c r="C327" s="268">
        <f t="shared" si="77"/>
        <v>5472116.5</v>
      </c>
      <c r="D327" s="400">
        <f t="shared" si="79"/>
        <v>839682.1</v>
      </c>
      <c r="E327" s="277">
        <v>839682.1</v>
      </c>
      <c r="F327" s="268"/>
      <c r="G327" s="268"/>
      <c r="H327" s="268"/>
      <c r="I327" s="268"/>
      <c r="J327" s="241"/>
      <c r="K327" s="268"/>
      <c r="L327" s="268"/>
      <c r="M327" s="268">
        <v>919</v>
      </c>
      <c r="N327" s="268">
        <v>4632434.4</v>
      </c>
      <c r="O327" s="400"/>
      <c r="P327" s="268"/>
      <c r="Q327" s="268"/>
      <c r="R327" s="268"/>
      <c r="S327" s="268"/>
      <c r="T327" s="300"/>
      <c r="U327" s="268"/>
      <c r="V327" s="268"/>
      <c r="W327" s="268"/>
      <c r="X327" s="268"/>
      <c r="Y327" s="268"/>
      <c r="Z327" s="393"/>
      <c r="AA327" s="59" t="s">
        <v>346</v>
      </c>
      <c r="AB327" s="59" t="s">
        <v>346</v>
      </c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  <c r="AZ327" s="63"/>
    </row>
    <row r="328" spans="1:52" ht="15">
      <c r="A328" s="105">
        <f t="shared" si="78"/>
        <v>215</v>
      </c>
      <c r="B328" s="256" t="s">
        <v>443</v>
      </c>
      <c r="C328" s="268">
        <f t="shared" si="77"/>
        <v>1288089.18</v>
      </c>
      <c r="D328" s="400">
        <f t="shared" si="79"/>
        <v>1288089.18</v>
      </c>
      <c r="E328" s="277">
        <v>1288089.18</v>
      </c>
      <c r="F328" s="268"/>
      <c r="G328" s="268"/>
      <c r="H328" s="268"/>
      <c r="I328" s="268"/>
      <c r="J328" s="241"/>
      <c r="K328" s="268"/>
      <c r="L328" s="268"/>
      <c r="M328" s="268"/>
      <c r="N328" s="268"/>
      <c r="O328" s="400"/>
      <c r="P328" s="268"/>
      <c r="Q328" s="268"/>
      <c r="R328" s="268"/>
      <c r="S328" s="268"/>
      <c r="T328" s="300"/>
      <c r="U328" s="268"/>
      <c r="V328" s="268"/>
      <c r="W328" s="268"/>
      <c r="X328" s="268"/>
      <c r="Y328" s="268"/>
      <c r="Z328" s="393"/>
      <c r="AA328" s="59"/>
      <c r="AB328" s="59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  <c r="AZ328" s="63"/>
    </row>
    <row r="329" spans="1:52" ht="15">
      <c r="A329" s="105">
        <f t="shared" si="78"/>
        <v>216</v>
      </c>
      <c r="B329" s="256" t="s">
        <v>439</v>
      </c>
      <c r="C329" s="268">
        <f t="shared" si="77"/>
        <v>3172335.6</v>
      </c>
      <c r="D329" s="400"/>
      <c r="E329" s="268"/>
      <c r="F329" s="268"/>
      <c r="G329" s="268"/>
      <c r="H329" s="268"/>
      <c r="I329" s="268"/>
      <c r="J329" s="240"/>
      <c r="K329" s="268"/>
      <c r="L329" s="268"/>
      <c r="M329" s="268">
        <v>440.9</v>
      </c>
      <c r="N329" s="268">
        <v>3172335.6</v>
      </c>
      <c r="O329" s="268"/>
      <c r="P329" s="268"/>
      <c r="Q329" s="268"/>
      <c r="R329" s="268"/>
      <c r="S329" s="268"/>
      <c r="T329" s="300"/>
      <c r="U329" s="268"/>
      <c r="V329" s="268"/>
      <c r="W329" s="268"/>
      <c r="X329" s="268"/>
      <c r="Y329" s="268"/>
      <c r="Z329" s="393"/>
      <c r="AA329" s="59" t="s">
        <v>346</v>
      </c>
      <c r="AB329" s="59" t="s">
        <v>346</v>
      </c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  <c r="AZ329" s="63"/>
    </row>
    <row r="330" spans="1:52" ht="15">
      <c r="A330" s="105">
        <f t="shared" si="78"/>
        <v>217</v>
      </c>
      <c r="B330" s="256" t="s">
        <v>440</v>
      </c>
      <c r="C330" s="268">
        <f t="shared" si="77"/>
        <v>4990000.8</v>
      </c>
      <c r="D330" s="400"/>
      <c r="E330" s="268"/>
      <c r="F330" s="268"/>
      <c r="G330" s="268"/>
      <c r="H330" s="268"/>
      <c r="I330" s="268"/>
      <c r="J330" s="240"/>
      <c r="K330" s="268"/>
      <c r="L330" s="268"/>
      <c r="M330" s="268">
        <v>694.3</v>
      </c>
      <c r="N330" s="268">
        <v>4990000.8</v>
      </c>
      <c r="O330" s="268"/>
      <c r="P330" s="268"/>
      <c r="Q330" s="268"/>
      <c r="R330" s="268"/>
      <c r="S330" s="268"/>
      <c r="T330" s="300"/>
      <c r="U330" s="268"/>
      <c r="V330" s="268"/>
      <c r="W330" s="268"/>
      <c r="X330" s="268"/>
      <c r="Y330" s="268"/>
      <c r="Z330" s="393"/>
      <c r="AA330" s="59" t="s">
        <v>346</v>
      </c>
      <c r="AB330" s="59" t="s">
        <v>346</v>
      </c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  <c r="AZ330" s="63"/>
    </row>
    <row r="331" spans="1:52" ht="15">
      <c r="A331" s="105">
        <f t="shared" si="78"/>
        <v>218</v>
      </c>
      <c r="B331" s="256" t="s">
        <v>441</v>
      </c>
      <c r="C331" s="268">
        <f t="shared" si="77"/>
        <v>5938964.52</v>
      </c>
      <c r="D331" s="400">
        <f t="shared" si="79"/>
        <v>1667332.92</v>
      </c>
      <c r="E331" s="277">
        <v>1667332.92</v>
      </c>
      <c r="F331" s="268"/>
      <c r="G331" s="268"/>
      <c r="H331" s="268"/>
      <c r="I331" s="268"/>
      <c r="J331" s="241"/>
      <c r="K331" s="268"/>
      <c r="L331" s="268"/>
      <c r="M331" s="268">
        <v>873.23</v>
      </c>
      <c r="N331" s="268">
        <v>4271631.6</v>
      </c>
      <c r="O331" s="400"/>
      <c r="P331" s="268"/>
      <c r="Q331" s="268"/>
      <c r="R331" s="268"/>
      <c r="S331" s="268"/>
      <c r="T331" s="300"/>
      <c r="U331" s="268"/>
      <c r="V331" s="268"/>
      <c r="W331" s="268"/>
      <c r="X331" s="268"/>
      <c r="Y331" s="268"/>
      <c r="Z331" s="393"/>
      <c r="AA331" s="59" t="s">
        <v>346</v>
      </c>
      <c r="AB331" s="59" t="s">
        <v>346</v>
      </c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  <c r="AZ331" s="63"/>
    </row>
    <row r="332" spans="1:52" ht="15">
      <c r="A332" s="105">
        <f t="shared" si="78"/>
        <v>219</v>
      </c>
      <c r="B332" s="256" t="s">
        <v>437</v>
      </c>
      <c r="C332" s="268">
        <f>D332+L332+N332+P332+R332+U332+W332+X332+Y332+K332</f>
        <v>3652935.6</v>
      </c>
      <c r="D332" s="400"/>
      <c r="E332" s="268"/>
      <c r="F332" s="268"/>
      <c r="G332" s="268"/>
      <c r="H332" s="268"/>
      <c r="I332" s="268"/>
      <c r="J332" s="240"/>
      <c r="K332" s="268"/>
      <c r="L332" s="268"/>
      <c r="M332" s="268">
        <v>883.12</v>
      </c>
      <c r="N332" s="268">
        <v>3652935.6</v>
      </c>
      <c r="O332" s="268"/>
      <c r="P332" s="268"/>
      <c r="Q332" s="268"/>
      <c r="R332" s="268"/>
      <c r="S332" s="268"/>
      <c r="T332" s="300"/>
      <c r="U332" s="268"/>
      <c r="V332" s="268"/>
      <c r="W332" s="268"/>
      <c r="X332" s="268"/>
      <c r="Y332" s="268"/>
      <c r="Z332" s="393"/>
      <c r="AA332" s="59" t="s">
        <v>346</v>
      </c>
      <c r="AB332" s="59" t="s">
        <v>346</v>
      </c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  <c r="AZ332" s="63"/>
    </row>
    <row r="333" spans="1:52" ht="15">
      <c r="A333" s="105">
        <f t="shared" si="78"/>
        <v>220</v>
      </c>
      <c r="B333" s="256" t="s">
        <v>640</v>
      </c>
      <c r="C333" s="268">
        <f t="shared" si="77"/>
        <v>1667322.92</v>
      </c>
      <c r="D333" s="400">
        <f t="shared" si="79"/>
        <v>1667322.92</v>
      </c>
      <c r="E333" s="277">
        <v>1667322.92</v>
      </c>
      <c r="F333" s="268"/>
      <c r="G333" s="268"/>
      <c r="H333" s="268"/>
      <c r="I333" s="268"/>
      <c r="J333" s="240"/>
      <c r="K333" s="268"/>
      <c r="L333" s="268"/>
      <c r="M333" s="268"/>
      <c r="N333" s="268"/>
      <c r="O333" s="268"/>
      <c r="P333" s="268"/>
      <c r="Q333" s="268"/>
      <c r="R333" s="268"/>
      <c r="S333" s="268"/>
      <c r="T333" s="300"/>
      <c r="U333" s="268"/>
      <c r="V333" s="268"/>
      <c r="W333" s="268"/>
      <c r="X333" s="268"/>
      <c r="Y333" s="268"/>
      <c r="Z333" s="393"/>
      <c r="AA333" s="59" t="s">
        <v>346</v>
      </c>
      <c r="AB333" s="59" t="s">
        <v>346</v>
      </c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  <c r="AZ333" s="63"/>
    </row>
    <row r="334" spans="1:52" ht="15">
      <c r="A334" s="105">
        <f t="shared" si="78"/>
        <v>221</v>
      </c>
      <c r="B334" s="256" t="s">
        <v>641</v>
      </c>
      <c r="C334" s="268">
        <f t="shared" si="77"/>
        <v>1725060.88</v>
      </c>
      <c r="D334" s="400">
        <f t="shared" si="79"/>
        <v>1725060.88</v>
      </c>
      <c r="E334" s="277">
        <v>1725060.88</v>
      </c>
      <c r="F334" s="268"/>
      <c r="G334" s="268"/>
      <c r="H334" s="268"/>
      <c r="I334" s="268"/>
      <c r="J334" s="240"/>
      <c r="K334" s="268"/>
      <c r="L334" s="268"/>
      <c r="M334" s="268"/>
      <c r="N334" s="268"/>
      <c r="O334" s="268"/>
      <c r="P334" s="268"/>
      <c r="Q334" s="268"/>
      <c r="R334" s="268"/>
      <c r="S334" s="268"/>
      <c r="T334" s="300"/>
      <c r="U334" s="268"/>
      <c r="V334" s="268"/>
      <c r="W334" s="268"/>
      <c r="X334" s="268"/>
      <c r="Y334" s="268"/>
      <c r="Z334" s="393"/>
      <c r="AA334" s="59"/>
      <c r="AB334" s="59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  <c r="AZ334" s="63"/>
    </row>
    <row r="335" spans="1:52" ht="15">
      <c r="A335" s="105">
        <f t="shared" si="78"/>
        <v>222</v>
      </c>
      <c r="B335" s="256" t="s">
        <v>442</v>
      </c>
      <c r="C335" s="268">
        <f t="shared" si="77"/>
        <v>1663949.86</v>
      </c>
      <c r="D335" s="400">
        <f t="shared" si="79"/>
        <v>1663949.86</v>
      </c>
      <c r="E335" s="277">
        <v>1663949.86</v>
      </c>
      <c r="F335" s="268"/>
      <c r="G335" s="268"/>
      <c r="H335" s="268"/>
      <c r="I335" s="268"/>
      <c r="J335" s="240"/>
      <c r="K335" s="268"/>
      <c r="L335" s="268"/>
      <c r="M335" s="268"/>
      <c r="N335" s="268"/>
      <c r="O335" s="268"/>
      <c r="P335" s="268"/>
      <c r="Q335" s="268"/>
      <c r="R335" s="268"/>
      <c r="S335" s="268"/>
      <c r="T335" s="300"/>
      <c r="U335" s="268"/>
      <c r="V335" s="268"/>
      <c r="W335" s="268"/>
      <c r="X335" s="268"/>
      <c r="Y335" s="268"/>
      <c r="Z335" s="393"/>
      <c r="AA335" s="59" t="s">
        <v>346</v>
      </c>
      <c r="AB335" s="59" t="s">
        <v>346</v>
      </c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  <c r="AZ335" s="63"/>
    </row>
    <row r="336" spans="1:52" ht="15">
      <c r="A336" s="105">
        <f t="shared" si="78"/>
        <v>223</v>
      </c>
      <c r="B336" s="256" t="s">
        <v>628</v>
      </c>
      <c r="C336" s="268">
        <f t="shared" si="77"/>
        <v>3888643.97</v>
      </c>
      <c r="D336" s="400">
        <f t="shared" si="79"/>
        <v>3888643.97</v>
      </c>
      <c r="E336" s="268">
        <v>3888643.97</v>
      </c>
      <c r="F336" s="268"/>
      <c r="G336" s="268"/>
      <c r="H336" s="268"/>
      <c r="I336" s="268"/>
      <c r="J336" s="241"/>
      <c r="K336" s="268"/>
      <c r="L336" s="268"/>
      <c r="M336" s="268"/>
      <c r="N336" s="268"/>
      <c r="O336" s="400"/>
      <c r="P336" s="268"/>
      <c r="Q336" s="268"/>
      <c r="R336" s="268"/>
      <c r="S336" s="268"/>
      <c r="T336" s="300"/>
      <c r="U336" s="268"/>
      <c r="V336" s="268"/>
      <c r="W336" s="268"/>
      <c r="X336" s="268"/>
      <c r="Y336" s="400"/>
      <c r="Z336" s="400"/>
      <c r="AA336" s="59"/>
      <c r="AB336" s="59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  <c r="AZ336" s="63"/>
    </row>
    <row r="337" spans="1:52" ht="15">
      <c r="A337" s="105">
        <f t="shared" si="78"/>
        <v>224</v>
      </c>
      <c r="B337" s="256" t="s">
        <v>444</v>
      </c>
      <c r="C337" s="268">
        <f t="shared" si="77"/>
        <v>2248293.68</v>
      </c>
      <c r="D337" s="400">
        <f t="shared" si="79"/>
        <v>2248293.68</v>
      </c>
      <c r="E337" s="268">
        <v>2248293.68</v>
      </c>
      <c r="F337" s="268"/>
      <c r="G337" s="268"/>
      <c r="H337" s="268"/>
      <c r="I337" s="268"/>
      <c r="J337" s="240"/>
      <c r="K337" s="268"/>
      <c r="L337" s="268"/>
      <c r="M337" s="268"/>
      <c r="N337" s="268"/>
      <c r="O337" s="268"/>
      <c r="P337" s="268"/>
      <c r="Q337" s="268"/>
      <c r="R337" s="268"/>
      <c r="S337" s="268"/>
      <c r="T337" s="300"/>
      <c r="U337" s="268"/>
      <c r="V337" s="268"/>
      <c r="W337" s="268"/>
      <c r="X337" s="268"/>
      <c r="Y337" s="400"/>
      <c r="Z337" s="400"/>
      <c r="AA337" s="59" t="s">
        <v>347</v>
      </c>
      <c r="AB337" s="59" t="s">
        <v>347</v>
      </c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  <c r="AZ337" s="63"/>
    </row>
    <row r="338" spans="1:52" ht="15">
      <c r="A338" s="105">
        <f t="shared" si="78"/>
        <v>225</v>
      </c>
      <c r="B338" s="256" t="s">
        <v>445</v>
      </c>
      <c r="C338" s="268">
        <f t="shared" si="77"/>
        <v>2248293.68</v>
      </c>
      <c r="D338" s="400">
        <f t="shared" si="79"/>
        <v>2248293.68</v>
      </c>
      <c r="E338" s="268">
        <v>2248293.68</v>
      </c>
      <c r="F338" s="268"/>
      <c r="G338" s="268"/>
      <c r="H338" s="268"/>
      <c r="I338" s="268"/>
      <c r="J338" s="240"/>
      <c r="K338" s="268"/>
      <c r="L338" s="268"/>
      <c r="M338" s="268"/>
      <c r="N338" s="268"/>
      <c r="O338" s="268"/>
      <c r="P338" s="268"/>
      <c r="Q338" s="268"/>
      <c r="R338" s="268"/>
      <c r="S338" s="268"/>
      <c r="T338" s="300"/>
      <c r="U338" s="268"/>
      <c r="V338" s="268"/>
      <c r="W338" s="268"/>
      <c r="X338" s="268"/>
      <c r="Y338" s="400"/>
      <c r="Z338" s="400"/>
      <c r="AA338" s="59" t="s">
        <v>347</v>
      </c>
      <c r="AB338" s="59" t="s">
        <v>347</v>
      </c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  <c r="AZ338" s="63"/>
    </row>
    <row r="339" spans="1:52" ht="15">
      <c r="A339" s="105">
        <f t="shared" si="78"/>
        <v>226</v>
      </c>
      <c r="B339" s="256" t="s">
        <v>632</v>
      </c>
      <c r="C339" s="268">
        <f t="shared" si="77"/>
        <v>2042714.52</v>
      </c>
      <c r="D339" s="400">
        <f t="shared" si="79"/>
        <v>2042714.52</v>
      </c>
      <c r="E339" s="277">
        <v>2042714.52</v>
      </c>
      <c r="F339" s="268"/>
      <c r="G339" s="268"/>
      <c r="H339" s="268"/>
      <c r="I339" s="268"/>
      <c r="J339" s="241"/>
      <c r="K339" s="268"/>
      <c r="L339" s="268"/>
      <c r="M339" s="268"/>
      <c r="N339" s="268"/>
      <c r="O339" s="400"/>
      <c r="P339" s="268"/>
      <c r="Q339" s="268"/>
      <c r="R339" s="268"/>
      <c r="S339" s="268"/>
      <c r="T339" s="300"/>
      <c r="U339" s="268"/>
      <c r="V339" s="268"/>
      <c r="W339" s="268"/>
      <c r="X339" s="268"/>
      <c r="Y339" s="400"/>
      <c r="Z339" s="400"/>
      <c r="AA339" s="59"/>
      <c r="AB339" s="59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  <c r="AZ339" s="63"/>
    </row>
    <row r="340" spans="1:52" ht="15">
      <c r="A340" s="105">
        <f t="shared" si="78"/>
        <v>227</v>
      </c>
      <c r="B340" s="256" t="s">
        <v>446</v>
      </c>
      <c r="C340" s="268">
        <f t="shared" si="77"/>
        <v>4294207.05</v>
      </c>
      <c r="D340" s="400">
        <f t="shared" si="79"/>
        <v>4294207.05</v>
      </c>
      <c r="E340" s="268">
        <v>4294207.05</v>
      </c>
      <c r="F340" s="268"/>
      <c r="G340" s="268"/>
      <c r="H340" s="268"/>
      <c r="I340" s="268"/>
      <c r="J340" s="240"/>
      <c r="K340" s="268"/>
      <c r="L340" s="268"/>
      <c r="M340" s="268"/>
      <c r="N340" s="268"/>
      <c r="O340" s="268"/>
      <c r="P340" s="268"/>
      <c r="Q340" s="268"/>
      <c r="R340" s="268"/>
      <c r="S340" s="268"/>
      <c r="T340" s="300"/>
      <c r="U340" s="268"/>
      <c r="V340" s="268"/>
      <c r="W340" s="268"/>
      <c r="X340" s="268"/>
      <c r="Y340" s="400"/>
      <c r="Z340" s="400"/>
      <c r="AA340" s="59" t="s">
        <v>347</v>
      </c>
      <c r="AB340" s="59" t="s">
        <v>347</v>
      </c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  <c r="AZ340" s="63"/>
    </row>
    <row r="341" spans="1:52" ht="15">
      <c r="A341" s="105">
        <f t="shared" si="78"/>
        <v>228</v>
      </c>
      <c r="B341" s="256" t="s">
        <v>633</v>
      </c>
      <c r="C341" s="268">
        <f t="shared" si="77"/>
        <v>843394.38</v>
      </c>
      <c r="D341" s="400">
        <f t="shared" si="79"/>
        <v>843394.38</v>
      </c>
      <c r="E341" s="277">
        <v>843394.38</v>
      </c>
      <c r="F341" s="268"/>
      <c r="G341" s="268"/>
      <c r="H341" s="268"/>
      <c r="I341" s="268"/>
      <c r="J341" s="240"/>
      <c r="K341" s="268"/>
      <c r="L341" s="268"/>
      <c r="M341" s="268"/>
      <c r="N341" s="268"/>
      <c r="O341" s="268"/>
      <c r="P341" s="268"/>
      <c r="Q341" s="268"/>
      <c r="R341" s="268"/>
      <c r="S341" s="268"/>
      <c r="T341" s="300"/>
      <c r="U341" s="268"/>
      <c r="V341" s="268"/>
      <c r="W341" s="268"/>
      <c r="X341" s="268"/>
      <c r="Y341" s="400"/>
      <c r="Z341" s="400"/>
      <c r="AA341" s="59"/>
      <c r="AB341" s="59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  <c r="AZ341" s="63"/>
    </row>
    <row r="342" spans="1:52" ht="15">
      <c r="A342" s="105">
        <f t="shared" si="78"/>
        <v>229</v>
      </c>
      <c r="B342" s="256" t="s">
        <v>634</v>
      </c>
      <c r="C342" s="268">
        <f t="shared" si="77"/>
        <v>6301590</v>
      </c>
      <c r="D342" s="400"/>
      <c r="E342" s="268"/>
      <c r="F342" s="268"/>
      <c r="G342" s="268"/>
      <c r="H342" s="268"/>
      <c r="I342" s="268"/>
      <c r="J342" s="240"/>
      <c r="K342" s="268"/>
      <c r="L342" s="268"/>
      <c r="M342" s="268">
        <v>12608</v>
      </c>
      <c r="N342" s="268">
        <v>6301590</v>
      </c>
      <c r="O342" s="268"/>
      <c r="P342" s="268"/>
      <c r="Q342" s="268"/>
      <c r="R342" s="268"/>
      <c r="S342" s="268"/>
      <c r="T342" s="300"/>
      <c r="U342" s="268"/>
      <c r="V342" s="268"/>
      <c r="W342" s="268"/>
      <c r="X342" s="268"/>
      <c r="Y342" s="400"/>
      <c r="Z342" s="400"/>
      <c r="AA342" s="59"/>
      <c r="AB342" s="59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  <c r="AZ342" s="63"/>
    </row>
    <row r="343" spans="1:52" ht="15">
      <c r="A343" s="105">
        <f t="shared" si="78"/>
        <v>230</v>
      </c>
      <c r="B343" s="256" t="s">
        <v>447</v>
      </c>
      <c r="C343" s="268">
        <f t="shared" si="77"/>
        <v>1730212.21</v>
      </c>
      <c r="D343" s="400">
        <f t="shared" si="79"/>
        <v>1730212.21</v>
      </c>
      <c r="E343" s="268">
        <v>1730212.21</v>
      </c>
      <c r="F343" s="268"/>
      <c r="G343" s="268"/>
      <c r="H343" s="268"/>
      <c r="I343" s="268"/>
      <c r="J343" s="240"/>
      <c r="K343" s="268"/>
      <c r="L343" s="268"/>
      <c r="M343" s="268"/>
      <c r="N343" s="268"/>
      <c r="O343" s="268"/>
      <c r="P343" s="268"/>
      <c r="Q343" s="268"/>
      <c r="R343" s="268"/>
      <c r="S343" s="268"/>
      <c r="T343" s="300"/>
      <c r="U343" s="268"/>
      <c r="V343" s="268"/>
      <c r="W343" s="268"/>
      <c r="X343" s="268"/>
      <c r="Y343" s="400"/>
      <c r="Z343" s="400"/>
      <c r="AA343" s="59" t="s">
        <v>347</v>
      </c>
      <c r="AB343" s="59" t="s">
        <v>347</v>
      </c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  <c r="AZ343" s="63"/>
    </row>
    <row r="344" spans="1:52" ht="15">
      <c r="A344" s="105">
        <f t="shared" si="78"/>
        <v>231</v>
      </c>
      <c r="B344" s="256" t="s">
        <v>635</v>
      </c>
      <c r="C344" s="268">
        <f t="shared" si="77"/>
        <v>1635371.44</v>
      </c>
      <c r="D344" s="400">
        <f t="shared" si="79"/>
        <v>1635371.44</v>
      </c>
      <c r="E344" s="277">
        <v>1635371.44</v>
      </c>
      <c r="F344" s="268"/>
      <c r="G344" s="268"/>
      <c r="H344" s="268"/>
      <c r="I344" s="268"/>
      <c r="J344" s="240"/>
      <c r="K344" s="268"/>
      <c r="L344" s="268"/>
      <c r="M344" s="268"/>
      <c r="N344" s="268"/>
      <c r="O344" s="268"/>
      <c r="P344" s="268"/>
      <c r="Q344" s="268"/>
      <c r="R344" s="268"/>
      <c r="S344" s="268"/>
      <c r="T344" s="300"/>
      <c r="U344" s="268"/>
      <c r="V344" s="268"/>
      <c r="W344" s="268"/>
      <c r="X344" s="268"/>
      <c r="Y344" s="400"/>
      <c r="Z344" s="400"/>
      <c r="AA344" s="59"/>
      <c r="AB344" s="59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  <c r="AZ344" s="63"/>
    </row>
    <row r="345" spans="1:52" ht="15">
      <c r="A345" s="105">
        <f t="shared" si="78"/>
        <v>232</v>
      </c>
      <c r="B345" s="256" t="s">
        <v>448</v>
      </c>
      <c r="C345" s="268">
        <f t="shared" si="77"/>
        <v>1730362.68</v>
      </c>
      <c r="D345" s="400">
        <f t="shared" si="79"/>
        <v>1730362.68</v>
      </c>
      <c r="E345" s="268">
        <v>1730362.68</v>
      </c>
      <c r="F345" s="268"/>
      <c r="G345" s="268"/>
      <c r="H345" s="268"/>
      <c r="I345" s="268"/>
      <c r="J345" s="241"/>
      <c r="K345" s="268"/>
      <c r="L345" s="268"/>
      <c r="M345" s="268"/>
      <c r="N345" s="268"/>
      <c r="O345" s="400"/>
      <c r="P345" s="268"/>
      <c r="Q345" s="268"/>
      <c r="R345" s="268"/>
      <c r="S345" s="268"/>
      <c r="T345" s="300"/>
      <c r="U345" s="268"/>
      <c r="V345" s="268"/>
      <c r="W345" s="268"/>
      <c r="X345" s="268"/>
      <c r="Y345" s="400"/>
      <c r="Z345" s="400"/>
      <c r="AA345" s="59" t="s">
        <v>347</v>
      </c>
      <c r="AB345" s="59" t="s">
        <v>347</v>
      </c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  <c r="AZ345" s="63"/>
    </row>
    <row r="346" spans="1:52" ht="15">
      <c r="A346" s="105">
        <f t="shared" si="78"/>
        <v>233</v>
      </c>
      <c r="B346" s="256" t="s">
        <v>636</v>
      </c>
      <c r="C346" s="268">
        <f t="shared" si="77"/>
        <v>1667332.92</v>
      </c>
      <c r="D346" s="400">
        <f t="shared" si="79"/>
        <v>1667332.92</v>
      </c>
      <c r="E346" s="277">
        <v>1667332.92</v>
      </c>
      <c r="F346" s="268"/>
      <c r="G346" s="268"/>
      <c r="H346" s="268"/>
      <c r="I346" s="268"/>
      <c r="J346" s="241"/>
      <c r="K346" s="268"/>
      <c r="L346" s="268"/>
      <c r="M346" s="268"/>
      <c r="N346" s="268"/>
      <c r="O346" s="400"/>
      <c r="P346" s="268"/>
      <c r="Q346" s="268"/>
      <c r="R346" s="268"/>
      <c r="S346" s="268"/>
      <c r="T346" s="300"/>
      <c r="U346" s="268"/>
      <c r="V346" s="268"/>
      <c r="W346" s="268"/>
      <c r="X346" s="268"/>
      <c r="Y346" s="400"/>
      <c r="Z346" s="400"/>
      <c r="AA346" s="59"/>
      <c r="AB346" s="59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  <c r="AZ346" s="63"/>
    </row>
    <row r="347" spans="1:52" ht="15">
      <c r="A347" s="105">
        <f t="shared" si="78"/>
        <v>234</v>
      </c>
      <c r="B347" s="256" t="s">
        <v>637</v>
      </c>
      <c r="C347" s="268">
        <f t="shared" si="77"/>
        <v>1667332.92</v>
      </c>
      <c r="D347" s="400">
        <f t="shared" si="79"/>
        <v>1667332.92</v>
      </c>
      <c r="E347" s="277">
        <v>1667332.92</v>
      </c>
      <c r="F347" s="268"/>
      <c r="G347" s="268"/>
      <c r="H347" s="268"/>
      <c r="I347" s="268"/>
      <c r="J347" s="241"/>
      <c r="K347" s="268"/>
      <c r="L347" s="268"/>
      <c r="M347" s="268"/>
      <c r="N347" s="268"/>
      <c r="O347" s="400"/>
      <c r="P347" s="268"/>
      <c r="Q347" s="268"/>
      <c r="R347" s="268"/>
      <c r="S347" s="268"/>
      <c r="T347" s="300"/>
      <c r="U347" s="268"/>
      <c r="V347" s="268"/>
      <c r="W347" s="268"/>
      <c r="X347" s="268"/>
      <c r="Y347" s="400"/>
      <c r="Z347" s="400"/>
      <c r="AA347" s="59"/>
      <c r="AB347" s="59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  <c r="AZ347" s="63"/>
    </row>
    <row r="348" spans="1:52" ht="15">
      <c r="A348" s="105">
        <f t="shared" si="78"/>
        <v>235</v>
      </c>
      <c r="B348" s="256" t="s">
        <v>638</v>
      </c>
      <c r="C348" s="268">
        <f t="shared" si="77"/>
        <v>1667332.92</v>
      </c>
      <c r="D348" s="400">
        <f t="shared" si="79"/>
        <v>1667332.92</v>
      </c>
      <c r="E348" s="277">
        <v>1667332.92</v>
      </c>
      <c r="F348" s="268"/>
      <c r="G348" s="268"/>
      <c r="H348" s="268"/>
      <c r="I348" s="268"/>
      <c r="J348" s="241"/>
      <c r="K348" s="268"/>
      <c r="L348" s="268"/>
      <c r="M348" s="268"/>
      <c r="N348" s="268"/>
      <c r="O348" s="400"/>
      <c r="P348" s="268"/>
      <c r="Q348" s="268"/>
      <c r="R348" s="268"/>
      <c r="S348" s="268"/>
      <c r="T348" s="300"/>
      <c r="U348" s="268"/>
      <c r="V348" s="268"/>
      <c r="W348" s="268"/>
      <c r="X348" s="268"/>
      <c r="Y348" s="400"/>
      <c r="Z348" s="400"/>
      <c r="AA348" s="59"/>
      <c r="AB348" s="59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  <c r="AZ348" s="63"/>
    </row>
    <row r="349" spans="1:52" ht="15">
      <c r="A349" s="105">
        <f t="shared" si="78"/>
        <v>236</v>
      </c>
      <c r="B349" s="256" t="s">
        <v>639</v>
      </c>
      <c r="C349" s="268">
        <f t="shared" si="77"/>
        <v>4050720</v>
      </c>
      <c r="D349" s="400"/>
      <c r="E349" s="268"/>
      <c r="F349" s="268"/>
      <c r="G349" s="268"/>
      <c r="H349" s="268"/>
      <c r="I349" s="268"/>
      <c r="J349" s="241"/>
      <c r="K349" s="268"/>
      <c r="L349" s="268"/>
      <c r="M349" s="268">
        <v>869.3</v>
      </c>
      <c r="N349" s="268">
        <v>4050720</v>
      </c>
      <c r="O349" s="400"/>
      <c r="P349" s="268"/>
      <c r="Q349" s="268"/>
      <c r="R349" s="268"/>
      <c r="S349" s="268"/>
      <c r="T349" s="300"/>
      <c r="U349" s="268"/>
      <c r="V349" s="268"/>
      <c r="W349" s="268"/>
      <c r="X349" s="268"/>
      <c r="Y349" s="400"/>
      <c r="Z349" s="400"/>
      <c r="AA349" s="59"/>
      <c r="AB349" s="59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  <c r="AZ349" s="63"/>
    </row>
    <row r="350" spans="1:52" ht="25.5" customHeight="1">
      <c r="A350" s="275" t="s">
        <v>15</v>
      </c>
      <c r="B350" s="175"/>
      <c r="C350" s="400">
        <f aca="true" t="shared" si="80" ref="C350:Y350">SUM(C321:C349)</f>
        <v>84528047.27000001</v>
      </c>
      <c r="D350" s="400">
        <f t="shared" si="80"/>
        <v>38434273.27</v>
      </c>
      <c r="E350" s="400">
        <f t="shared" si="80"/>
        <v>38434273.27</v>
      </c>
      <c r="F350" s="400">
        <f t="shared" si="80"/>
        <v>0</v>
      </c>
      <c r="G350" s="400">
        <f t="shared" si="80"/>
        <v>0</v>
      </c>
      <c r="H350" s="400">
        <f t="shared" si="80"/>
        <v>0</v>
      </c>
      <c r="I350" s="400">
        <f t="shared" si="80"/>
        <v>0</v>
      </c>
      <c r="J350" s="241">
        <f t="shared" si="80"/>
        <v>0</v>
      </c>
      <c r="K350" s="400">
        <f t="shared" si="80"/>
        <v>0</v>
      </c>
      <c r="L350" s="400">
        <f t="shared" si="80"/>
        <v>0</v>
      </c>
      <c r="M350" s="400">
        <f t="shared" si="80"/>
        <v>20425.66</v>
      </c>
      <c r="N350" s="400">
        <f t="shared" si="80"/>
        <v>46093774</v>
      </c>
      <c r="O350" s="400">
        <f t="shared" si="80"/>
        <v>0</v>
      </c>
      <c r="P350" s="400">
        <f t="shared" si="80"/>
        <v>0</v>
      </c>
      <c r="Q350" s="400">
        <f t="shared" si="80"/>
        <v>0</v>
      </c>
      <c r="R350" s="400">
        <f t="shared" si="80"/>
        <v>0</v>
      </c>
      <c r="S350" s="400">
        <f t="shared" si="80"/>
        <v>0</v>
      </c>
      <c r="T350" s="301">
        <f t="shared" si="80"/>
        <v>0</v>
      </c>
      <c r="U350" s="400">
        <f t="shared" si="80"/>
        <v>0</v>
      </c>
      <c r="V350" s="400">
        <f t="shared" si="80"/>
        <v>0</v>
      </c>
      <c r="W350" s="400">
        <f t="shared" si="80"/>
        <v>0</v>
      </c>
      <c r="X350" s="400">
        <f t="shared" si="80"/>
        <v>0</v>
      </c>
      <c r="Y350" s="400">
        <f t="shared" si="80"/>
        <v>0</v>
      </c>
      <c r="Z350" s="268">
        <f>(C350-Y350)*0.0214</f>
        <v>1808900.211578</v>
      </c>
      <c r="AA350" s="10"/>
      <c r="AB350" s="59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  <c r="AZ350" s="63"/>
    </row>
    <row r="351" spans="1:30" ht="17.25" customHeight="1">
      <c r="A351" s="401" t="s">
        <v>32</v>
      </c>
      <c r="B351" s="178"/>
      <c r="C351" s="397">
        <f>C350+C319</f>
        <v>88045081.55000001</v>
      </c>
      <c r="D351" s="397">
        <f aca="true" t="shared" si="81" ref="D351:Y351">D350+D319</f>
        <v>41951307.550000004</v>
      </c>
      <c r="E351" s="397">
        <f t="shared" si="81"/>
        <v>40410430.75</v>
      </c>
      <c r="F351" s="397">
        <f t="shared" si="81"/>
        <v>1469157.6</v>
      </c>
      <c r="G351" s="397">
        <f t="shared" si="81"/>
        <v>0</v>
      </c>
      <c r="H351" s="397">
        <f t="shared" si="81"/>
        <v>71719.2</v>
      </c>
      <c r="I351" s="397">
        <f t="shared" si="81"/>
        <v>0</v>
      </c>
      <c r="J351" s="352">
        <f t="shared" si="81"/>
        <v>0</v>
      </c>
      <c r="K351" s="397">
        <f t="shared" si="81"/>
        <v>0</v>
      </c>
      <c r="L351" s="397">
        <f t="shared" si="81"/>
        <v>0</v>
      </c>
      <c r="M351" s="397">
        <f t="shared" si="81"/>
        <v>20425.66</v>
      </c>
      <c r="N351" s="397">
        <f>N350+N319</f>
        <v>46093774</v>
      </c>
      <c r="O351" s="397">
        <f t="shared" si="81"/>
        <v>0</v>
      </c>
      <c r="P351" s="397">
        <f t="shared" si="81"/>
        <v>0</v>
      </c>
      <c r="Q351" s="397">
        <f t="shared" si="81"/>
        <v>0</v>
      </c>
      <c r="R351" s="397">
        <f t="shared" si="81"/>
        <v>0</v>
      </c>
      <c r="S351" s="397">
        <f t="shared" si="81"/>
        <v>0</v>
      </c>
      <c r="T351" s="299">
        <f t="shared" si="81"/>
        <v>0</v>
      </c>
      <c r="U351" s="397">
        <f t="shared" si="81"/>
        <v>0</v>
      </c>
      <c r="V351" s="397">
        <f t="shared" si="81"/>
        <v>0</v>
      </c>
      <c r="W351" s="397">
        <f t="shared" si="81"/>
        <v>0</v>
      </c>
      <c r="X351" s="397">
        <f t="shared" si="81"/>
        <v>0</v>
      </c>
      <c r="Y351" s="397">
        <f t="shared" si="81"/>
        <v>0</v>
      </c>
      <c r="Z351" s="268">
        <f>(C351-Y351)*0.0214</f>
        <v>1884164.7451700002</v>
      </c>
      <c r="AA351" s="182" t="e">
        <f>#REF!+#REF!</f>
        <v>#REF!</v>
      </c>
      <c r="AB351" s="20"/>
      <c r="AC351" s="88"/>
      <c r="AD351" s="3"/>
    </row>
    <row r="352" spans="1:29" ht="15" customHeight="1">
      <c r="A352" s="457" t="s">
        <v>76</v>
      </c>
      <c r="B352" s="458"/>
      <c r="C352" s="458"/>
      <c r="D352" s="458"/>
      <c r="E352" s="458"/>
      <c r="F352" s="458"/>
      <c r="G352" s="458"/>
      <c r="H352" s="458"/>
      <c r="I352" s="458"/>
      <c r="J352" s="458"/>
      <c r="K352" s="458"/>
      <c r="L352" s="458"/>
      <c r="M352" s="458"/>
      <c r="N352" s="458"/>
      <c r="O352" s="458"/>
      <c r="P352" s="458"/>
      <c r="Q352" s="458"/>
      <c r="R352" s="458"/>
      <c r="S352" s="458"/>
      <c r="T352" s="458"/>
      <c r="U352" s="458"/>
      <c r="V352" s="458"/>
      <c r="W352" s="458"/>
      <c r="X352" s="458"/>
      <c r="Y352" s="459"/>
      <c r="Z352" s="397"/>
      <c r="AA352" s="397"/>
      <c r="AB352" s="397"/>
      <c r="AC352" s="22"/>
    </row>
    <row r="353" spans="1:29" ht="17.25" customHeight="1">
      <c r="A353" s="401" t="s">
        <v>77</v>
      </c>
      <c r="B353" s="177"/>
      <c r="C353" s="394"/>
      <c r="D353" s="182"/>
      <c r="E353" s="182"/>
      <c r="F353" s="182"/>
      <c r="G353" s="182"/>
      <c r="H353" s="182"/>
      <c r="I353" s="182"/>
      <c r="J353" s="383"/>
      <c r="K353" s="182"/>
      <c r="L353" s="182"/>
      <c r="M353" s="182"/>
      <c r="N353" s="182"/>
      <c r="O353" s="182"/>
      <c r="P353" s="182"/>
      <c r="Q353" s="182"/>
      <c r="R353" s="182"/>
      <c r="S353" s="182"/>
      <c r="T353" s="303"/>
      <c r="U353" s="182"/>
      <c r="V353" s="182"/>
      <c r="W353" s="182"/>
      <c r="X353" s="182"/>
      <c r="Y353" s="182"/>
      <c r="Z353" s="182"/>
      <c r="AA353" s="9"/>
      <c r="AB353" s="20"/>
      <c r="AC353" s="22"/>
    </row>
    <row r="354" spans="1:30" ht="12.75" customHeight="1">
      <c r="A354" s="105">
        <f>A349+1</f>
        <v>237</v>
      </c>
      <c r="B354" s="162" t="s">
        <v>642</v>
      </c>
      <c r="C354" s="268">
        <f aca="true" t="shared" si="82" ref="C354:C360">D354+L354+N354+P354+R354+U354+W354+X354+Y354+K354+S354</f>
        <v>103101.46</v>
      </c>
      <c r="D354" s="400">
        <f aca="true" t="shared" si="83" ref="D354:D360">E354+F354+G354+H354+I354</f>
        <v>0</v>
      </c>
      <c r="E354" s="268"/>
      <c r="F354" s="268"/>
      <c r="G354" s="268"/>
      <c r="H354" s="268"/>
      <c r="I354" s="268"/>
      <c r="J354" s="240"/>
      <c r="K354" s="268"/>
      <c r="L354" s="268"/>
      <c r="M354" s="268"/>
      <c r="N354" s="268"/>
      <c r="O354" s="268"/>
      <c r="P354" s="268"/>
      <c r="Q354" s="268"/>
      <c r="R354" s="268"/>
      <c r="S354" s="268"/>
      <c r="T354" s="300"/>
      <c r="U354" s="268"/>
      <c r="V354" s="268"/>
      <c r="W354" s="268"/>
      <c r="X354" s="400"/>
      <c r="Y354" s="400">
        <v>103101.46</v>
      </c>
      <c r="Z354" s="400" t="s">
        <v>757</v>
      </c>
      <c r="AA354" s="9"/>
      <c r="AB354" s="20" t="s">
        <v>270</v>
      </c>
      <c r="AC354" s="22"/>
      <c r="AD354" s="412"/>
    </row>
    <row r="355" spans="1:30" ht="12.75" customHeight="1">
      <c r="A355" s="105">
        <f aca="true" t="shared" si="84" ref="A355:A360">A354+1</f>
        <v>238</v>
      </c>
      <c r="B355" s="162" t="s">
        <v>206</v>
      </c>
      <c r="C355" s="268">
        <f t="shared" si="82"/>
        <v>539118.459</v>
      </c>
      <c r="D355" s="400">
        <f t="shared" si="83"/>
        <v>539118.459</v>
      </c>
      <c r="E355" s="268">
        <v>539118.459</v>
      </c>
      <c r="F355" s="268"/>
      <c r="G355" s="268"/>
      <c r="H355" s="268"/>
      <c r="I355" s="268"/>
      <c r="J355" s="240"/>
      <c r="K355" s="268"/>
      <c r="L355" s="268"/>
      <c r="M355" s="268"/>
      <c r="N355" s="268"/>
      <c r="O355" s="268"/>
      <c r="P355" s="268"/>
      <c r="Q355" s="268"/>
      <c r="R355" s="268"/>
      <c r="S355" s="268"/>
      <c r="T355" s="300"/>
      <c r="U355" s="268"/>
      <c r="V355" s="268"/>
      <c r="W355" s="268"/>
      <c r="X355" s="400"/>
      <c r="Y355" s="400"/>
      <c r="Z355" s="400"/>
      <c r="AA355" s="9"/>
      <c r="AB355" s="20" t="s">
        <v>276</v>
      </c>
      <c r="AC355" s="22"/>
      <c r="AD355" s="412"/>
    </row>
    <row r="356" spans="1:30" ht="12.75" customHeight="1">
      <c r="A356" s="105">
        <f t="shared" si="84"/>
        <v>239</v>
      </c>
      <c r="B356" s="162" t="s">
        <v>207</v>
      </c>
      <c r="C356" s="268">
        <f t="shared" si="82"/>
        <v>601720.02</v>
      </c>
      <c r="D356" s="400">
        <f t="shared" si="83"/>
        <v>601720.02</v>
      </c>
      <c r="E356" s="268">
        <v>601720.02</v>
      </c>
      <c r="F356" s="268"/>
      <c r="G356" s="268"/>
      <c r="H356" s="268"/>
      <c r="I356" s="268"/>
      <c r="J356" s="240"/>
      <c r="K356" s="268"/>
      <c r="L356" s="268"/>
      <c r="M356" s="268"/>
      <c r="N356" s="268"/>
      <c r="O356" s="268"/>
      <c r="P356" s="268"/>
      <c r="Q356" s="268"/>
      <c r="R356" s="268"/>
      <c r="S356" s="268"/>
      <c r="T356" s="300"/>
      <c r="U356" s="268"/>
      <c r="V356" s="268"/>
      <c r="W356" s="268"/>
      <c r="X356" s="400"/>
      <c r="Y356" s="400"/>
      <c r="Z356" s="400"/>
      <c r="AA356" s="9"/>
      <c r="AB356" s="20" t="s">
        <v>277</v>
      </c>
      <c r="AC356" s="22"/>
      <c r="AD356" s="412"/>
    </row>
    <row r="357" spans="1:30" ht="12.75" customHeight="1">
      <c r="A357" s="105">
        <f t="shared" si="84"/>
        <v>240</v>
      </c>
      <c r="B357" s="162" t="s">
        <v>208</v>
      </c>
      <c r="C357" s="268">
        <f t="shared" si="82"/>
        <v>7080897.737</v>
      </c>
      <c r="D357" s="400">
        <f t="shared" si="83"/>
        <v>0</v>
      </c>
      <c r="E357" s="268"/>
      <c r="F357" s="268"/>
      <c r="G357" s="268"/>
      <c r="H357" s="268"/>
      <c r="I357" s="268"/>
      <c r="J357" s="240"/>
      <c r="K357" s="268"/>
      <c r="L357" s="268"/>
      <c r="M357" s="268">
        <v>1310.72</v>
      </c>
      <c r="N357" s="268">
        <v>7080897.737</v>
      </c>
      <c r="O357" s="268"/>
      <c r="P357" s="268"/>
      <c r="Q357" s="268"/>
      <c r="R357" s="268"/>
      <c r="S357" s="268"/>
      <c r="T357" s="300"/>
      <c r="U357" s="268"/>
      <c r="V357" s="268"/>
      <c r="W357" s="268"/>
      <c r="X357" s="400"/>
      <c r="Y357" s="400"/>
      <c r="Z357" s="400"/>
      <c r="AA357" s="9"/>
      <c r="AB357" s="20" t="s">
        <v>280</v>
      </c>
      <c r="AC357" s="22"/>
      <c r="AD357" s="412"/>
    </row>
    <row r="358" spans="1:30" ht="12.75" customHeight="1">
      <c r="A358" s="105">
        <f t="shared" si="84"/>
        <v>241</v>
      </c>
      <c r="B358" s="162" t="s">
        <v>209</v>
      </c>
      <c r="C358" s="268">
        <f t="shared" si="82"/>
        <v>1958594.69</v>
      </c>
      <c r="D358" s="400">
        <f t="shared" si="83"/>
        <v>0</v>
      </c>
      <c r="E358" s="268"/>
      <c r="F358" s="268"/>
      <c r="G358" s="268"/>
      <c r="H358" s="268"/>
      <c r="I358" s="268"/>
      <c r="J358" s="240"/>
      <c r="K358" s="268"/>
      <c r="L358" s="268"/>
      <c r="M358" s="268" t="s">
        <v>643</v>
      </c>
      <c r="N358" s="268">
        <v>1958594.69</v>
      </c>
      <c r="O358" s="268"/>
      <c r="P358" s="268"/>
      <c r="Q358" s="268"/>
      <c r="R358" s="268"/>
      <c r="S358" s="268"/>
      <c r="T358" s="300"/>
      <c r="U358" s="268"/>
      <c r="V358" s="268"/>
      <c r="W358" s="268"/>
      <c r="X358" s="400"/>
      <c r="Y358" s="400"/>
      <c r="Z358" s="400"/>
      <c r="AA358" s="9"/>
      <c r="AB358" s="20" t="s">
        <v>281</v>
      </c>
      <c r="AC358" s="22"/>
      <c r="AD358" s="412"/>
    </row>
    <row r="359" spans="1:30" ht="12.75" customHeight="1">
      <c r="A359" s="105">
        <f t="shared" si="84"/>
        <v>242</v>
      </c>
      <c r="B359" s="163" t="s">
        <v>210</v>
      </c>
      <c r="C359" s="268">
        <f t="shared" si="82"/>
        <v>533453.467</v>
      </c>
      <c r="D359" s="400">
        <f t="shared" si="83"/>
        <v>533453.467</v>
      </c>
      <c r="E359" s="268">
        <v>533453.467</v>
      </c>
      <c r="F359" s="268"/>
      <c r="G359" s="268"/>
      <c r="H359" s="268"/>
      <c r="I359" s="268"/>
      <c r="J359" s="240"/>
      <c r="K359" s="268"/>
      <c r="L359" s="268"/>
      <c r="M359" s="268"/>
      <c r="N359" s="268"/>
      <c r="O359" s="268"/>
      <c r="P359" s="268"/>
      <c r="Q359" s="268"/>
      <c r="R359" s="268"/>
      <c r="S359" s="268"/>
      <c r="T359" s="300"/>
      <c r="U359" s="268"/>
      <c r="V359" s="268"/>
      <c r="W359" s="268"/>
      <c r="X359" s="400"/>
      <c r="Y359" s="400"/>
      <c r="Z359" s="400"/>
      <c r="AA359" s="9"/>
      <c r="AB359" s="20" t="s">
        <v>282</v>
      </c>
      <c r="AC359" s="22"/>
      <c r="AD359" s="412"/>
    </row>
    <row r="360" spans="1:30" ht="12.75" customHeight="1">
      <c r="A360" s="105">
        <f t="shared" si="84"/>
        <v>243</v>
      </c>
      <c r="B360" s="162" t="s">
        <v>211</v>
      </c>
      <c r="C360" s="268">
        <f t="shared" si="82"/>
        <v>1318310.2855</v>
      </c>
      <c r="D360" s="400">
        <f t="shared" si="83"/>
        <v>1318310.2855</v>
      </c>
      <c r="E360" s="268">
        <v>1318310.2855</v>
      </c>
      <c r="F360" s="268"/>
      <c r="G360" s="268"/>
      <c r="H360" s="268"/>
      <c r="I360" s="268"/>
      <c r="J360" s="240"/>
      <c r="K360" s="268"/>
      <c r="L360" s="268"/>
      <c r="M360" s="268"/>
      <c r="N360" s="268"/>
      <c r="O360" s="268"/>
      <c r="P360" s="268"/>
      <c r="Q360" s="268"/>
      <c r="R360" s="268"/>
      <c r="S360" s="268"/>
      <c r="T360" s="300"/>
      <c r="U360" s="268"/>
      <c r="V360" s="268"/>
      <c r="W360" s="268"/>
      <c r="X360" s="400"/>
      <c r="Y360" s="400"/>
      <c r="Z360" s="400"/>
      <c r="AA360" s="9"/>
      <c r="AB360" s="20" t="s">
        <v>279</v>
      </c>
      <c r="AC360" s="22"/>
      <c r="AD360" s="412"/>
    </row>
    <row r="361" spans="1:32" ht="17.25" customHeight="1">
      <c r="A361" s="404" t="s">
        <v>15</v>
      </c>
      <c r="B361" s="180"/>
      <c r="C361" s="268">
        <f aca="true" t="shared" si="85" ref="C361:Y361">SUM(C354:C360)</f>
        <v>12135196.1185</v>
      </c>
      <c r="D361" s="268">
        <f t="shared" si="85"/>
        <v>2992602.2314999998</v>
      </c>
      <c r="E361" s="268">
        <f t="shared" si="85"/>
        <v>2992602.2314999998</v>
      </c>
      <c r="F361" s="268">
        <f t="shared" si="85"/>
        <v>0</v>
      </c>
      <c r="G361" s="268">
        <f t="shared" si="85"/>
        <v>0</v>
      </c>
      <c r="H361" s="268">
        <f t="shared" si="85"/>
        <v>0</v>
      </c>
      <c r="I361" s="268">
        <f t="shared" si="85"/>
        <v>0</v>
      </c>
      <c r="J361" s="240">
        <f t="shared" si="85"/>
        <v>0</v>
      </c>
      <c r="K361" s="268">
        <f t="shared" si="85"/>
        <v>0</v>
      </c>
      <c r="L361" s="268">
        <f t="shared" si="85"/>
        <v>0</v>
      </c>
      <c r="M361" s="268">
        <f t="shared" si="85"/>
        <v>1310.72</v>
      </c>
      <c r="N361" s="268">
        <f t="shared" si="85"/>
        <v>9039492.427</v>
      </c>
      <c r="O361" s="268">
        <f t="shared" si="85"/>
        <v>0</v>
      </c>
      <c r="P361" s="268">
        <f t="shared" si="85"/>
        <v>0</v>
      </c>
      <c r="Q361" s="268">
        <f t="shared" si="85"/>
        <v>0</v>
      </c>
      <c r="R361" s="268">
        <f t="shared" si="85"/>
        <v>0</v>
      </c>
      <c r="S361" s="268">
        <f t="shared" si="85"/>
        <v>0</v>
      </c>
      <c r="T361" s="300">
        <f t="shared" si="85"/>
        <v>0</v>
      </c>
      <c r="U361" s="268">
        <f t="shared" si="85"/>
        <v>0</v>
      </c>
      <c r="V361" s="268">
        <f t="shared" si="85"/>
        <v>0</v>
      </c>
      <c r="W361" s="268">
        <f t="shared" si="85"/>
        <v>0</v>
      </c>
      <c r="X361" s="268">
        <f t="shared" si="85"/>
        <v>0</v>
      </c>
      <c r="Y361" s="268">
        <f t="shared" si="85"/>
        <v>103101.46</v>
      </c>
      <c r="Z361" s="268">
        <f>(C361-Y361)*0.0214</f>
        <v>257486.82569189995</v>
      </c>
      <c r="AA361" s="9"/>
      <c r="AB361" s="20"/>
      <c r="AC361" s="44"/>
      <c r="AF361" s="45"/>
    </row>
    <row r="362" spans="1:29" ht="17.25" customHeight="1">
      <c r="A362" s="401" t="s">
        <v>78</v>
      </c>
      <c r="B362" s="177"/>
      <c r="C362" s="394"/>
      <c r="D362" s="182"/>
      <c r="E362" s="182"/>
      <c r="F362" s="182"/>
      <c r="G362" s="182"/>
      <c r="H362" s="182"/>
      <c r="I362" s="182"/>
      <c r="J362" s="383"/>
      <c r="K362" s="182"/>
      <c r="L362" s="182"/>
      <c r="M362" s="182"/>
      <c r="N362" s="182"/>
      <c r="O362" s="182"/>
      <c r="P362" s="182"/>
      <c r="Q362" s="182"/>
      <c r="R362" s="182"/>
      <c r="S362" s="182"/>
      <c r="T362" s="303"/>
      <c r="U362" s="182"/>
      <c r="V362" s="182"/>
      <c r="W362" s="182"/>
      <c r="X362" s="182"/>
      <c r="Y362" s="182"/>
      <c r="Z362" s="182"/>
      <c r="AA362" s="9"/>
      <c r="AB362" s="20"/>
      <c r="AC362" s="22"/>
    </row>
    <row r="363" spans="1:29" ht="17.25" customHeight="1">
      <c r="A363" s="209">
        <f>A360+1</f>
        <v>244</v>
      </c>
      <c r="B363" s="255" t="s">
        <v>644</v>
      </c>
      <c r="C363" s="268">
        <f>D363+L363+N363+P363+R363+U363+W363+X363+Y363+K363+S363</f>
        <v>370911.88</v>
      </c>
      <c r="D363" s="400">
        <f aca="true" t="shared" si="86" ref="D363:D371">E363+F363+G363+H363+I363</f>
        <v>370911.88</v>
      </c>
      <c r="E363" s="268"/>
      <c r="F363" s="400"/>
      <c r="G363" s="268">
        <v>218720.88</v>
      </c>
      <c r="H363" s="400"/>
      <c r="I363" s="400">
        <v>152191</v>
      </c>
      <c r="J363" s="240"/>
      <c r="K363" s="268"/>
      <c r="L363" s="268"/>
      <c r="M363" s="268"/>
      <c r="N363" s="268"/>
      <c r="O363" s="268"/>
      <c r="P363" s="268"/>
      <c r="Q363" s="268"/>
      <c r="R363" s="268"/>
      <c r="S363" s="268"/>
      <c r="T363" s="300"/>
      <c r="U363" s="268"/>
      <c r="V363" s="268"/>
      <c r="W363" s="268"/>
      <c r="X363" s="268"/>
      <c r="Y363" s="268"/>
      <c r="Z363" s="268"/>
      <c r="AA363" s="9"/>
      <c r="AB363" s="20"/>
      <c r="AC363" s="44"/>
    </row>
    <row r="364" spans="1:29" ht="17.25" customHeight="1">
      <c r="A364" s="105">
        <f>A363+1</f>
        <v>245</v>
      </c>
      <c r="B364" s="255" t="s">
        <v>645</v>
      </c>
      <c r="C364" s="268">
        <f>D364+L364+N364+P364+R364+U364+W364+X364+Y364+K364+S364</f>
        <v>370911.88</v>
      </c>
      <c r="D364" s="400">
        <f t="shared" si="86"/>
        <v>370911.88</v>
      </c>
      <c r="E364" s="268"/>
      <c r="F364" s="400"/>
      <c r="G364" s="268">
        <v>218720.88</v>
      </c>
      <c r="H364" s="400"/>
      <c r="I364" s="400">
        <v>152191</v>
      </c>
      <c r="J364" s="240"/>
      <c r="K364" s="268"/>
      <c r="L364" s="268"/>
      <c r="M364" s="268"/>
      <c r="N364" s="268"/>
      <c r="O364" s="268"/>
      <c r="P364" s="268"/>
      <c r="Q364" s="268"/>
      <c r="R364" s="268"/>
      <c r="S364" s="268"/>
      <c r="T364" s="300"/>
      <c r="U364" s="268"/>
      <c r="V364" s="268"/>
      <c r="W364" s="268"/>
      <c r="X364" s="268"/>
      <c r="Y364" s="268"/>
      <c r="Z364" s="268"/>
      <c r="AA364" s="9"/>
      <c r="AB364" s="20"/>
      <c r="AC364" s="44"/>
    </row>
    <row r="365" spans="1:29" ht="17.25" customHeight="1">
      <c r="A365" s="105">
        <f aca="true" t="shared" si="87" ref="A365:A371">A364+1</f>
        <v>246</v>
      </c>
      <c r="B365" s="255" t="s">
        <v>646</v>
      </c>
      <c r="C365" s="268">
        <f>D365+L365+N365+P365+R365+U365+W365+X365+Y365+K365+S365</f>
        <v>358537.38</v>
      </c>
      <c r="D365" s="400">
        <f t="shared" si="86"/>
        <v>358537.38</v>
      </c>
      <c r="E365" s="268"/>
      <c r="F365" s="400"/>
      <c r="G365" s="268">
        <v>218720.88</v>
      </c>
      <c r="H365" s="400"/>
      <c r="I365" s="400">
        <v>139816.5</v>
      </c>
      <c r="J365" s="240"/>
      <c r="K365" s="268"/>
      <c r="L365" s="268"/>
      <c r="M365" s="268"/>
      <c r="N365" s="268"/>
      <c r="O365" s="268"/>
      <c r="P365" s="268"/>
      <c r="Q365" s="268"/>
      <c r="R365" s="268"/>
      <c r="S365" s="268"/>
      <c r="T365" s="300"/>
      <c r="U365" s="268"/>
      <c r="V365" s="268"/>
      <c r="W365" s="268"/>
      <c r="X365" s="268"/>
      <c r="Y365" s="268"/>
      <c r="Z365" s="268"/>
      <c r="AA365" s="9"/>
      <c r="AB365" s="20"/>
      <c r="AC365" s="44"/>
    </row>
    <row r="366" spans="1:29" ht="17.25" customHeight="1">
      <c r="A366" s="105">
        <f t="shared" si="87"/>
        <v>247</v>
      </c>
      <c r="B366" s="255" t="s">
        <v>647</v>
      </c>
      <c r="C366" s="268">
        <f aca="true" t="shared" si="88" ref="C366:C371">D366+L366+N366+P366+R366+U366+W366+X366+Y366+K366+S366</f>
        <v>352577.67000000004</v>
      </c>
      <c r="D366" s="400">
        <f t="shared" si="86"/>
        <v>352577.67000000004</v>
      </c>
      <c r="E366" s="268"/>
      <c r="F366" s="400"/>
      <c r="G366" s="268">
        <v>218720.88</v>
      </c>
      <c r="H366" s="400"/>
      <c r="I366" s="400">
        <v>133856.79</v>
      </c>
      <c r="J366" s="240"/>
      <c r="K366" s="268"/>
      <c r="L366" s="268"/>
      <c r="M366" s="268"/>
      <c r="N366" s="268"/>
      <c r="O366" s="268"/>
      <c r="P366" s="268"/>
      <c r="Q366" s="268"/>
      <c r="R366" s="268"/>
      <c r="S366" s="268"/>
      <c r="T366" s="300"/>
      <c r="U366" s="268"/>
      <c r="V366" s="268"/>
      <c r="W366" s="268"/>
      <c r="X366" s="268"/>
      <c r="Y366" s="268"/>
      <c r="Z366" s="268"/>
      <c r="AA366" s="9"/>
      <c r="AB366" s="20"/>
      <c r="AC366" s="44"/>
    </row>
    <row r="367" spans="1:29" ht="17.25" customHeight="1">
      <c r="A367" s="105">
        <f t="shared" si="87"/>
        <v>248</v>
      </c>
      <c r="B367" s="255" t="s">
        <v>648</v>
      </c>
      <c r="C367" s="268">
        <f t="shared" si="88"/>
        <v>249680.84</v>
      </c>
      <c r="D367" s="400">
        <f t="shared" si="86"/>
        <v>249680.84</v>
      </c>
      <c r="E367" s="268"/>
      <c r="F367" s="400"/>
      <c r="G367" s="268">
        <v>148877</v>
      </c>
      <c r="H367" s="400"/>
      <c r="I367" s="400">
        <v>100803.84</v>
      </c>
      <c r="J367" s="240"/>
      <c r="K367" s="268"/>
      <c r="L367" s="268"/>
      <c r="M367" s="268"/>
      <c r="N367" s="268"/>
      <c r="O367" s="268"/>
      <c r="P367" s="268"/>
      <c r="Q367" s="268"/>
      <c r="R367" s="268"/>
      <c r="S367" s="268"/>
      <c r="T367" s="300"/>
      <c r="U367" s="268"/>
      <c r="V367" s="268"/>
      <c r="W367" s="268"/>
      <c r="X367" s="268"/>
      <c r="Y367" s="268"/>
      <c r="Z367" s="268"/>
      <c r="AA367" s="9"/>
      <c r="AB367" s="20"/>
      <c r="AC367" s="44"/>
    </row>
    <row r="368" spans="1:29" ht="17.25" customHeight="1">
      <c r="A368" s="105">
        <f t="shared" si="87"/>
        <v>249</v>
      </c>
      <c r="B368" s="255" t="s">
        <v>649</v>
      </c>
      <c r="C368" s="268">
        <f t="shared" si="88"/>
        <v>249680.84</v>
      </c>
      <c r="D368" s="400">
        <f t="shared" si="86"/>
        <v>249680.84</v>
      </c>
      <c r="E368" s="268"/>
      <c r="F368" s="400"/>
      <c r="G368" s="268">
        <v>148877</v>
      </c>
      <c r="H368" s="400"/>
      <c r="I368" s="400">
        <v>100803.84</v>
      </c>
      <c r="J368" s="240"/>
      <c r="K368" s="268"/>
      <c r="L368" s="268"/>
      <c r="M368" s="268"/>
      <c r="N368" s="268"/>
      <c r="O368" s="268"/>
      <c r="P368" s="268"/>
      <c r="Q368" s="268"/>
      <c r="R368" s="268"/>
      <c r="S368" s="268"/>
      <c r="T368" s="300"/>
      <c r="U368" s="268"/>
      <c r="V368" s="268"/>
      <c r="W368" s="268"/>
      <c r="X368" s="268"/>
      <c r="Y368" s="268"/>
      <c r="Z368" s="268"/>
      <c r="AA368" s="9"/>
      <c r="AB368" s="20"/>
      <c r="AC368" s="44"/>
    </row>
    <row r="369" spans="1:29" ht="17.25" customHeight="1">
      <c r="A369" s="105">
        <f t="shared" si="87"/>
        <v>250</v>
      </c>
      <c r="B369" s="255" t="s">
        <v>296</v>
      </c>
      <c r="C369" s="268">
        <f t="shared" si="88"/>
        <v>12284131.0845</v>
      </c>
      <c r="D369" s="400">
        <f t="shared" si="86"/>
        <v>2103417.5845</v>
      </c>
      <c r="E369" s="268">
        <v>465613.6445</v>
      </c>
      <c r="F369" s="400">
        <v>1637803.94</v>
      </c>
      <c r="G369" s="268"/>
      <c r="H369" s="400"/>
      <c r="I369" s="400"/>
      <c r="J369" s="240"/>
      <c r="K369" s="268"/>
      <c r="L369" s="268"/>
      <c r="M369" s="268">
        <v>870</v>
      </c>
      <c r="N369" s="268">
        <v>4574611.25</v>
      </c>
      <c r="O369" s="268"/>
      <c r="P369" s="268"/>
      <c r="Q369" s="268">
        <v>911</v>
      </c>
      <c r="R369" s="268">
        <v>5606102.25</v>
      </c>
      <c r="S369" s="268"/>
      <c r="T369" s="300"/>
      <c r="U369" s="268"/>
      <c r="V369" s="268"/>
      <c r="W369" s="268"/>
      <c r="X369" s="268"/>
      <c r="Y369" s="268"/>
      <c r="Z369" s="268"/>
      <c r="AA369" s="9"/>
      <c r="AB369" s="20" t="s">
        <v>322</v>
      </c>
      <c r="AC369" s="44"/>
    </row>
    <row r="370" spans="1:29" ht="17.25" customHeight="1">
      <c r="A370" s="105">
        <f t="shared" si="87"/>
        <v>251</v>
      </c>
      <c r="B370" s="255" t="s">
        <v>297</v>
      </c>
      <c r="C370" s="268">
        <f t="shared" si="88"/>
        <v>1661562.0325</v>
      </c>
      <c r="D370" s="400">
        <f t="shared" si="86"/>
        <v>1661562.0325</v>
      </c>
      <c r="E370" s="268">
        <v>1661562.0325</v>
      </c>
      <c r="F370" s="400"/>
      <c r="G370" s="268"/>
      <c r="H370" s="400"/>
      <c r="I370" s="400"/>
      <c r="J370" s="240"/>
      <c r="K370" s="268"/>
      <c r="L370" s="268"/>
      <c r="M370" s="268"/>
      <c r="N370" s="268"/>
      <c r="O370" s="268"/>
      <c r="P370" s="268"/>
      <c r="Q370" s="268"/>
      <c r="R370" s="268"/>
      <c r="S370" s="268"/>
      <c r="T370" s="300"/>
      <c r="U370" s="268"/>
      <c r="V370" s="268"/>
      <c r="W370" s="268"/>
      <c r="X370" s="268"/>
      <c r="Y370" s="268"/>
      <c r="Z370" s="268"/>
      <c r="AA370" s="9"/>
      <c r="AB370" s="20" t="s">
        <v>279</v>
      </c>
      <c r="AC370" s="44"/>
    </row>
    <row r="371" spans="1:29" ht="17.25" customHeight="1">
      <c r="A371" s="105">
        <f t="shared" si="87"/>
        <v>252</v>
      </c>
      <c r="B371" s="255" t="s">
        <v>298</v>
      </c>
      <c r="C371" s="268">
        <f t="shared" si="88"/>
        <v>1790784.554</v>
      </c>
      <c r="D371" s="400">
        <f t="shared" si="86"/>
        <v>1790784.554</v>
      </c>
      <c r="E371" s="268">
        <v>1790784.554</v>
      </c>
      <c r="F371" s="400"/>
      <c r="G371" s="268"/>
      <c r="H371" s="400"/>
      <c r="I371" s="400"/>
      <c r="J371" s="240"/>
      <c r="K371" s="268"/>
      <c r="L371" s="268"/>
      <c r="M371" s="268"/>
      <c r="N371" s="268"/>
      <c r="O371" s="268"/>
      <c r="P371" s="268"/>
      <c r="Q371" s="268"/>
      <c r="R371" s="268"/>
      <c r="S371" s="268"/>
      <c r="T371" s="300"/>
      <c r="U371" s="268"/>
      <c r="V371" s="268"/>
      <c r="W371" s="268"/>
      <c r="X371" s="268"/>
      <c r="Y371" s="268"/>
      <c r="Z371" s="268"/>
      <c r="AA371" s="9"/>
      <c r="AB371" s="20" t="s">
        <v>279</v>
      </c>
      <c r="AC371" s="44"/>
    </row>
    <row r="372" spans="1:32" ht="17.25" customHeight="1">
      <c r="A372" s="404" t="s">
        <v>15</v>
      </c>
      <c r="B372" s="180"/>
      <c r="C372" s="268">
        <f aca="true" t="shared" si="89" ref="C372:Y372">SUM(C363:C371)</f>
        <v>17688778.161000002</v>
      </c>
      <c r="D372" s="268">
        <f t="shared" si="89"/>
        <v>7508064.661</v>
      </c>
      <c r="E372" s="268">
        <f t="shared" si="89"/>
        <v>3917960.231</v>
      </c>
      <c r="F372" s="268">
        <f t="shared" si="89"/>
        <v>1637803.94</v>
      </c>
      <c r="G372" s="268">
        <f t="shared" si="89"/>
        <v>1172637.52</v>
      </c>
      <c r="H372" s="268">
        <f t="shared" si="89"/>
        <v>0</v>
      </c>
      <c r="I372" s="268">
        <f t="shared" si="89"/>
        <v>779662.97</v>
      </c>
      <c r="J372" s="240">
        <f t="shared" si="89"/>
        <v>0</v>
      </c>
      <c r="K372" s="268">
        <f t="shared" si="89"/>
        <v>0</v>
      </c>
      <c r="L372" s="268">
        <f t="shared" si="89"/>
        <v>0</v>
      </c>
      <c r="M372" s="268">
        <f t="shared" si="89"/>
        <v>870</v>
      </c>
      <c r="N372" s="268">
        <f t="shared" si="89"/>
        <v>4574611.25</v>
      </c>
      <c r="O372" s="268">
        <f t="shared" si="89"/>
        <v>0</v>
      </c>
      <c r="P372" s="268">
        <f t="shared" si="89"/>
        <v>0</v>
      </c>
      <c r="Q372" s="268">
        <f t="shared" si="89"/>
        <v>911</v>
      </c>
      <c r="R372" s="268">
        <f t="shared" si="89"/>
        <v>5606102.25</v>
      </c>
      <c r="S372" s="268">
        <f t="shared" si="89"/>
        <v>0</v>
      </c>
      <c r="T372" s="300">
        <f t="shared" si="89"/>
        <v>0</v>
      </c>
      <c r="U372" s="268">
        <f t="shared" si="89"/>
        <v>0</v>
      </c>
      <c r="V372" s="268">
        <f t="shared" si="89"/>
        <v>0</v>
      </c>
      <c r="W372" s="268">
        <f t="shared" si="89"/>
        <v>0</v>
      </c>
      <c r="X372" s="268">
        <f t="shared" si="89"/>
        <v>0</v>
      </c>
      <c r="Y372" s="268">
        <f t="shared" si="89"/>
        <v>0</v>
      </c>
      <c r="Z372" s="268">
        <f>(C372-Y372)*0.0214</f>
        <v>378539.85264540004</v>
      </c>
      <c r="AA372" s="9"/>
      <c r="AB372" s="20"/>
      <c r="AC372" s="44"/>
      <c r="AF372" s="45"/>
    </row>
    <row r="373" spans="1:32" ht="17.25" customHeight="1">
      <c r="A373" s="404" t="s">
        <v>650</v>
      </c>
      <c r="B373" s="192"/>
      <c r="C373" s="179"/>
      <c r="D373" s="268"/>
      <c r="E373" s="268"/>
      <c r="F373" s="268"/>
      <c r="G373" s="268"/>
      <c r="H373" s="268"/>
      <c r="I373" s="268"/>
      <c r="J373" s="240"/>
      <c r="K373" s="268"/>
      <c r="L373" s="268"/>
      <c r="M373" s="268"/>
      <c r="N373" s="268"/>
      <c r="O373" s="268"/>
      <c r="P373" s="268"/>
      <c r="Q373" s="268"/>
      <c r="R373" s="268"/>
      <c r="S373" s="268"/>
      <c r="T373" s="300"/>
      <c r="U373" s="268"/>
      <c r="V373" s="268"/>
      <c r="W373" s="268"/>
      <c r="X373" s="268"/>
      <c r="Y373" s="268"/>
      <c r="Z373" s="268"/>
      <c r="AA373" s="9"/>
      <c r="AB373" s="20"/>
      <c r="AC373" s="44"/>
      <c r="AF373" s="45"/>
    </row>
    <row r="374" spans="1:32" ht="17.25" customHeight="1">
      <c r="A374" s="209">
        <f>A371+1</f>
        <v>253</v>
      </c>
      <c r="B374" s="231" t="s">
        <v>651</v>
      </c>
      <c r="C374" s="268">
        <f>D374+L374+N374+P374+R374+U374+W374+X374+Y374+K374+S374</f>
        <v>9178168.38</v>
      </c>
      <c r="D374" s="400">
        <f>E374+F374+G374+H374+I374</f>
        <v>9178168.38</v>
      </c>
      <c r="E374" s="268"/>
      <c r="F374" s="268">
        <v>9178168.38</v>
      </c>
      <c r="G374" s="268"/>
      <c r="H374" s="268"/>
      <c r="I374" s="268"/>
      <c r="J374" s="240"/>
      <c r="K374" s="268"/>
      <c r="L374" s="268"/>
      <c r="M374" s="268"/>
      <c r="N374" s="268"/>
      <c r="O374" s="268"/>
      <c r="P374" s="268"/>
      <c r="Q374" s="268"/>
      <c r="R374" s="268"/>
      <c r="S374" s="268"/>
      <c r="T374" s="300"/>
      <c r="U374" s="268"/>
      <c r="V374" s="268"/>
      <c r="W374" s="268"/>
      <c r="X374" s="268"/>
      <c r="Y374" s="268"/>
      <c r="Z374" s="268"/>
      <c r="AA374" s="9"/>
      <c r="AB374" s="20"/>
      <c r="AC374" s="44"/>
      <c r="AF374" s="45"/>
    </row>
    <row r="375" spans="1:32" ht="17.25" customHeight="1">
      <c r="A375" s="404" t="s">
        <v>15</v>
      </c>
      <c r="B375" s="192"/>
      <c r="C375" s="179">
        <f>C374</f>
        <v>9178168.38</v>
      </c>
      <c r="D375" s="179">
        <f aca="true" t="shared" si="90" ref="D375:Y375">D374</f>
        <v>9178168.38</v>
      </c>
      <c r="E375" s="179">
        <f t="shared" si="90"/>
        <v>0</v>
      </c>
      <c r="F375" s="179">
        <f t="shared" si="90"/>
        <v>9178168.38</v>
      </c>
      <c r="G375" s="179">
        <f t="shared" si="90"/>
        <v>0</v>
      </c>
      <c r="H375" s="179">
        <f t="shared" si="90"/>
        <v>0</v>
      </c>
      <c r="I375" s="179">
        <f t="shared" si="90"/>
        <v>0</v>
      </c>
      <c r="J375" s="26">
        <f t="shared" si="90"/>
        <v>0</v>
      </c>
      <c r="K375" s="179">
        <f t="shared" si="90"/>
        <v>0</v>
      </c>
      <c r="L375" s="179">
        <f t="shared" si="90"/>
        <v>0</v>
      </c>
      <c r="M375" s="179">
        <f t="shared" si="90"/>
        <v>0</v>
      </c>
      <c r="N375" s="179">
        <f t="shared" si="90"/>
        <v>0</v>
      </c>
      <c r="O375" s="179">
        <f t="shared" si="90"/>
        <v>0</v>
      </c>
      <c r="P375" s="179">
        <f t="shared" si="90"/>
        <v>0</v>
      </c>
      <c r="Q375" s="179">
        <f t="shared" si="90"/>
        <v>0</v>
      </c>
      <c r="R375" s="179">
        <f t="shared" si="90"/>
        <v>0</v>
      </c>
      <c r="S375" s="179">
        <f t="shared" si="90"/>
        <v>0</v>
      </c>
      <c r="T375" s="302">
        <f t="shared" si="90"/>
        <v>0</v>
      </c>
      <c r="U375" s="179">
        <f t="shared" si="90"/>
        <v>0</v>
      </c>
      <c r="V375" s="179">
        <f t="shared" si="90"/>
        <v>0</v>
      </c>
      <c r="W375" s="179">
        <f t="shared" si="90"/>
        <v>0</v>
      </c>
      <c r="X375" s="179">
        <f t="shared" si="90"/>
        <v>0</v>
      </c>
      <c r="Y375" s="179">
        <f t="shared" si="90"/>
        <v>0</v>
      </c>
      <c r="Z375" s="268"/>
      <c r="AA375" s="9"/>
      <c r="AB375" s="20"/>
      <c r="AC375" s="44"/>
      <c r="AF375" s="45"/>
    </row>
    <row r="376" spans="1:29" ht="17.25" customHeight="1">
      <c r="A376" s="401" t="s">
        <v>79</v>
      </c>
      <c r="B376" s="177"/>
      <c r="C376" s="394"/>
      <c r="D376" s="182"/>
      <c r="E376" s="182"/>
      <c r="F376" s="182"/>
      <c r="G376" s="182"/>
      <c r="H376" s="182"/>
      <c r="I376" s="182"/>
      <c r="J376" s="383"/>
      <c r="K376" s="182"/>
      <c r="L376" s="182"/>
      <c r="M376" s="182"/>
      <c r="N376" s="182"/>
      <c r="O376" s="182"/>
      <c r="P376" s="182"/>
      <c r="Q376" s="182"/>
      <c r="R376" s="182"/>
      <c r="S376" s="182"/>
      <c r="T376" s="303"/>
      <c r="U376" s="182"/>
      <c r="V376" s="182"/>
      <c r="W376" s="182"/>
      <c r="X376" s="182"/>
      <c r="Y376" s="182"/>
      <c r="Z376" s="182"/>
      <c r="AA376" s="9"/>
      <c r="AB376" s="20"/>
      <c r="AC376" s="22"/>
    </row>
    <row r="377" spans="1:30" ht="12.75" customHeight="1">
      <c r="A377" s="209">
        <f>A374+1</f>
        <v>254</v>
      </c>
      <c r="B377" s="255" t="s">
        <v>212</v>
      </c>
      <c r="C377" s="268">
        <f>D377+L377+N377+P377+R377+U377+W377+X377+Y377+K377+S377</f>
        <v>2434997.28</v>
      </c>
      <c r="D377" s="400">
        <f>E377+F377+G377+H377+I377</f>
        <v>0</v>
      </c>
      <c r="E377" s="182"/>
      <c r="F377" s="182"/>
      <c r="G377" s="182"/>
      <c r="H377" s="182"/>
      <c r="I377" s="400"/>
      <c r="J377" s="383"/>
      <c r="K377" s="182"/>
      <c r="L377" s="182"/>
      <c r="M377" s="400">
        <v>348</v>
      </c>
      <c r="N377" s="400">
        <v>2434997.28</v>
      </c>
      <c r="O377" s="182"/>
      <c r="P377" s="182"/>
      <c r="Q377" s="182"/>
      <c r="R377" s="400"/>
      <c r="S377" s="400"/>
      <c r="T377" s="303"/>
      <c r="U377" s="182"/>
      <c r="V377" s="400"/>
      <c r="W377" s="400"/>
      <c r="X377" s="182"/>
      <c r="Y377" s="400"/>
      <c r="Z377" s="400"/>
      <c r="AA377" s="9" t="s">
        <v>342</v>
      </c>
      <c r="AB377" s="20" t="s">
        <v>294</v>
      </c>
      <c r="AC377" s="22"/>
      <c r="AD377" s="412"/>
    </row>
    <row r="378" spans="1:30" ht="12.75" customHeight="1">
      <c r="A378" s="105">
        <f>A377+1</f>
        <v>255</v>
      </c>
      <c r="B378" s="255" t="s">
        <v>213</v>
      </c>
      <c r="C378" s="268">
        <f>D378+L378+N378+P378+R378+U378+W378+X378+Y378+K378+S378</f>
        <v>158616.5215</v>
      </c>
      <c r="D378" s="400">
        <f>E378+F378+G378+H378+I378</f>
        <v>158616.5215</v>
      </c>
      <c r="E378" s="268">
        <v>158616.5215</v>
      </c>
      <c r="F378" s="268"/>
      <c r="G378" s="268"/>
      <c r="H378" s="268"/>
      <c r="I378" s="268"/>
      <c r="J378" s="240"/>
      <c r="K378" s="268"/>
      <c r="L378" s="268"/>
      <c r="M378" s="268"/>
      <c r="N378" s="268"/>
      <c r="O378" s="268"/>
      <c r="P378" s="268"/>
      <c r="Q378" s="268"/>
      <c r="R378" s="268"/>
      <c r="S378" s="268"/>
      <c r="T378" s="300"/>
      <c r="U378" s="268"/>
      <c r="V378" s="268"/>
      <c r="W378" s="268"/>
      <c r="X378" s="268"/>
      <c r="Y378" s="268"/>
      <c r="Z378" s="268"/>
      <c r="AA378" s="9"/>
      <c r="AB378" s="268" t="s">
        <v>455</v>
      </c>
      <c r="AD378" s="412"/>
    </row>
    <row r="379" spans="1:29" ht="17.25" customHeight="1">
      <c r="A379" s="404" t="s">
        <v>15</v>
      </c>
      <c r="B379" s="180"/>
      <c r="C379" s="268">
        <f aca="true" t="shared" si="91" ref="C379:T379">SUM(C377:C378)</f>
        <v>2593613.8014999996</v>
      </c>
      <c r="D379" s="268">
        <f t="shared" si="91"/>
        <v>158616.5215</v>
      </c>
      <c r="E379" s="268">
        <f t="shared" si="91"/>
        <v>158616.5215</v>
      </c>
      <c r="F379" s="268">
        <f t="shared" si="91"/>
        <v>0</v>
      </c>
      <c r="G379" s="268">
        <f t="shared" si="91"/>
        <v>0</v>
      </c>
      <c r="H379" s="268">
        <f t="shared" si="91"/>
        <v>0</v>
      </c>
      <c r="I379" s="268">
        <f t="shared" si="91"/>
        <v>0</v>
      </c>
      <c r="J379" s="240">
        <f t="shared" si="91"/>
        <v>0</v>
      </c>
      <c r="K379" s="268">
        <f t="shared" si="91"/>
        <v>0</v>
      </c>
      <c r="L379" s="268">
        <f t="shared" si="91"/>
        <v>0</v>
      </c>
      <c r="M379" s="268">
        <f t="shared" si="91"/>
        <v>348</v>
      </c>
      <c r="N379" s="268">
        <f t="shared" si="91"/>
        <v>2434997.28</v>
      </c>
      <c r="O379" s="268">
        <f t="shared" si="91"/>
        <v>0</v>
      </c>
      <c r="P379" s="268">
        <f t="shared" si="91"/>
        <v>0</v>
      </c>
      <c r="Q379" s="268">
        <f t="shared" si="91"/>
        <v>0</v>
      </c>
      <c r="R379" s="268">
        <f t="shared" si="91"/>
        <v>0</v>
      </c>
      <c r="S379" s="268">
        <f t="shared" si="91"/>
        <v>0</v>
      </c>
      <c r="T379" s="300">
        <f t="shared" si="91"/>
        <v>0</v>
      </c>
      <c r="U379" s="268">
        <f>SUM(U377:U378)</f>
        <v>0</v>
      </c>
      <c r="V379" s="268">
        <f>SUM(V377:V378)</f>
        <v>0</v>
      </c>
      <c r="W379" s="268">
        <f>SUM(W377:W378)</f>
        <v>0</v>
      </c>
      <c r="X379" s="268">
        <f>SUM(X377:X378)</f>
        <v>0</v>
      </c>
      <c r="Y379" s="268">
        <f>SUM(Y377:Y378)</f>
        <v>0</v>
      </c>
      <c r="Z379" s="268">
        <f>(C379-Y379)*0.0214</f>
        <v>55503.33535209999</v>
      </c>
      <c r="AA379" s="400">
        <f>SUM(AA377:AA378)</f>
        <v>0</v>
      </c>
      <c r="AB379" s="20"/>
      <c r="AC379" s="44"/>
    </row>
    <row r="380" spans="1:30" ht="17.25" customHeight="1">
      <c r="A380" s="401" t="s">
        <v>80</v>
      </c>
      <c r="B380" s="178"/>
      <c r="C380" s="397">
        <f>C372+C361+C375+C379</f>
        <v>41595756.461</v>
      </c>
      <c r="D380" s="397">
        <f aca="true" t="shared" si="92" ref="D380:Y380">D372+D361+D375+D379</f>
        <v>19837451.794</v>
      </c>
      <c r="E380" s="397">
        <f t="shared" si="92"/>
        <v>7069178.984</v>
      </c>
      <c r="F380" s="397">
        <f t="shared" si="92"/>
        <v>10815972.32</v>
      </c>
      <c r="G380" s="397">
        <f t="shared" si="92"/>
        <v>1172637.52</v>
      </c>
      <c r="H380" s="397">
        <f t="shared" si="92"/>
        <v>0</v>
      </c>
      <c r="I380" s="397">
        <f t="shared" si="92"/>
        <v>779662.97</v>
      </c>
      <c r="J380" s="352">
        <f t="shared" si="92"/>
        <v>0</v>
      </c>
      <c r="K380" s="397">
        <f t="shared" si="92"/>
        <v>0</v>
      </c>
      <c r="L380" s="397">
        <f t="shared" si="92"/>
        <v>0</v>
      </c>
      <c r="M380" s="397">
        <f t="shared" si="92"/>
        <v>2528.7200000000003</v>
      </c>
      <c r="N380" s="397">
        <f t="shared" si="92"/>
        <v>16049100.956999999</v>
      </c>
      <c r="O380" s="397">
        <f t="shared" si="92"/>
        <v>0</v>
      </c>
      <c r="P380" s="397">
        <f t="shared" si="92"/>
        <v>0</v>
      </c>
      <c r="Q380" s="397">
        <f t="shared" si="92"/>
        <v>911</v>
      </c>
      <c r="R380" s="397">
        <f t="shared" si="92"/>
        <v>5606102.25</v>
      </c>
      <c r="S380" s="397">
        <f t="shared" si="92"/>
        <v>0</v>
      </c>
      <c r="T380" s="299">
        <f t="shared" si="92"/>
        <v>0</v>
      </c>
      <c r="U380" s="397">
        <f t="shared" si="92"/>
        <v>0</v>
      </c>
      <c r="V380" s="397">
        <f t="shared" si="92"/>
        <v>0</v>
      </c>
      <c r="W380" s="397">
        <f t="shared" si="92"/>
        <v>0</v>
      </c>
      <c r="X380" s="397">
        <f t="shared" si="92"/>
        <v>0</v>
      </c>
      <c r="Y380" s="397">
        <f t="shared" si="92"/>
        <v>103101.46</v>
      </c>
      <c r="Z380" s="397" t="e">
        <f>#REF!+Z379+#REF!+#REF!+Z372+#REF!+Z361</f>
        <v>#REF!</v>
      </c>
      <c r="AA380" s="397" t="e">
        <f>#REF!+AA379+#REF!+#REF!+AA372+#REF!+AA361</f>
        <v>#REF!</v>
      </c>
      <c r="AB380" s="397" t="e">
        <f>#REF!+AB379+#REF!+#REF!+AB372+#REF!+AB361</f>
        <v>#REF!</v>
      </c>
      <c r="AC380" s="397" t="e">
        <f>#REF!+AC379+#REF!+#REF!+AC372+#REF!+AC361</f>
        <v>#REF!</v>
      </c>
      <c r="AD380" s="397" t="e">
        <f>#REF!+AD379+#REF!+#REF!+AD372+#REF!+AD361</f>
        <v>#REF!</v>
      </c>
    </row>
    <row r="381" spans="1:28" ht="12.75" customHeight="1">
      <c r="A381" s="457" t="s">
        <v>33</v>
      </c>
      <c r="B381" s="458"/>
      <c r="C381" s="458"/>
      <c r="D381" s="458"/>
      <c r="E381" s="458"/>
      <c r="F381" s="458"/>
      <c r="G381" s="458"/>
      <c r="H381" s="458"/>
      <c r="I381" s="458"/>
      <c r="J381" s="458"/>
      <c r="K381" s="458"/>
      <c r="L381" s="458"/>
      <c r="M381" s="458"/>
      <c r="N381" s="458"/>
      <c r="O381" s="458"/>
      <c r="P381" s="458"/>
      <c r="Q381" s="458"/>
      <c r="R381" s="458"/>
      <c r="S381" s="458"/>
      <c r="T381" s="458"/>
      <c r="U381" s="458"/>
      <c r="V381" s="458"/>
      <c r="W381" s="458"/>
      <c r="X381" s="458"/>
      <c r="Y381" s="459"/>
      <c r="Z381" s="397"/>
      <c r="AA381" s="9"/>
      <c r="AB381" s="20"/>
    </row>
    <row r="382" spans="1:28" ht="18" customHeight="1">
      <c r="A382" s="401" t="s">
        <v>34</v>
      </c>
      <c r="B382" s="177"/>
      <c r="C382" s="394"/>
      <c r="D382" s="182"/>
      <c r="E382" s="182"/>
      <c r="F382" s="182"/>
      <c r="G382" s="182"/>
      <c r="H382" s="182"/>
      <c r="I382" s="182"/>
      <c r="J382" s="383"/>
      <c r="K382" s="182"/>
      <c r="L382" s="182"/>
      <c r="M382" s="182"/>
      <c r="N382" s="182"/>
      <c r="O382" s="182"/>
      <c r="P382" s="182"/>
      <c r="Q382" s="182"/>
      <c r="R382" s="182"/>
      <c r="S382" s="182"/>
      <c r="T382" s="303"/>
      <c r="U382" s="182"/>
      <c r="V382" s="182"/>
      <c r="W382" s="182"/>
      <c r="X382" s="182"/>
      <c r="Y382" s="182"/>
      <c r="Z382" s="182"/>
      <c r="AA382" s="9"/>
      <c r="AB382" s="20"/>
    </row>
    <row r="383" spans="1:28" ht="18" customHeight="1">
      <c r="A383" s="209">
        <f>A378+1</f>
        <v>256</v>
      </c>
      <c r="B383" s="255" t="s">
        <v>653</v>
      </c>
      <c r="C383" s="268">
        <f>D383+L383+N383+P383+R383+U383+W383+X383+Y383+K383+S383</f>
        <v>520857.77</v>
      </c>
      <c r="D383" s="400">
        <f>E383+F383+G383+H383+I383</f>
        <v>0</v>
      </c>
      <c r="E383" s="268"/>
      <c r="F383" s="268"/>
      <c r="G383" s="268"/>
      <c r="H383" s="268"/>
      <c r="I383" s="268"/>
      <c r="J383" s="240"/>
      <c r="K383" s="268"/>
      <c r="L383" s="268"/>
      <c r="M383" s="268"/>
      <c r="N383" s="268"/>
      <c r="O383" s="268"/>
      <c r="P383" s="268"/>
      <c r="Q383" s="268"/>
      <c r="R383" s="268"/>
      <c r="S383" s="268"/>
      <c r="T383" s="300"/>
      <c r="U383" s="268"/>
      <c r="V383" s="268"/>
      <c r="W383" s="268"/>
      <c r="X383" s="268"/>
      <c r="Y383" s="268">
        <v>520857.77</v>
      </c>
      <c r="Z383" s="400" t="s">
        <v>346</v>
      </c>
      <c r="AA383" s="9"/>
      <c r="AB383" s="20"/>
    </row>
    <row r="384" spans="1:52" ht="15">
      <c r="A384" s="105">
        <f>A383+1</f>
        <v>257</v>
      </c>
      <c r="B384" s="257" t="s">
        <v>652</v>
      </c>
      <c r="C384" s="268">
        <f>D384+L384+N384+P384+R384+U384+W384+X384+Y384+K384+S384</f>
        <v>407667.68</v>
      </c>
      <c r="D384" s="400">
        <f>E384+F384+G384+H384+I384</f>
        <v>0</v>
      </c>
      <c r="E384" s="268"/>
      <c r="F384" s="268"/>
      <c r="G384" s="268"/>
      <c r="H384" s="268"/>
      <c r="I384" s="268"/>
      <c r="J384" s="240"/>
      <c r="K384" s="268"/>
      <c r="L384" s="268"/>
      <c r="M384" s="268"/>
      <c r="N384" s="400"/>
      <c r="O384" s="268"/>
      <c r="P384" s="268"/>
      <c r="Q384" s="268"/>
      <c r="R384" s="268"/>
      <c r="S384" s="268"/>
      <c r="T384" s="300"/>
      <c r="U384" s="268"/>
      <c r="V384" s="268"/>
      <c r="W384" s="268"/>
      <c r="X384" s="268"/>
      <c r="Y384" s="400">
        <f>208331.32+199336.36</f>
        <v>407667.68</v>
      </c>
      <c r="Z384" s="400" t="s">
        <v>541</v>
      </c>
      <c r="AA384" s="10"/>
      <c r="AB384" s="59" t="s">
        <v>308</v>
      </c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  <c r="AZ384" s="63"/>
    </row>
    <row r="385" spans="1:32" ht="18" customHeight="1">
      <c r="A385" s="404" t="s">
        <v>15</v>
      </c>
      <c r="B385" s="180"/>
      <c r="C385" s="268">
        <f>SUM(C383:C384)</f>
        <v>928525.45</v>
      </c>
      <c r="D385" s="268">
        <f aca="true" t="shared" si="93" ref="D385:Y385">SUM(D383:D384)</f>
        <v>0</v>
      </c>
      <c r="E385" s="268">
        <f t="shared" si="93"/>
        <v>0</v>
      </c>
      <c r="F385" s="268">
        <f t="shared" si="93"/>
        <v>0</v>
      </c>
      <c r="G385" s="268">
        <f t="shared" si="93"/>
        <v>0</v>
      </c>
      <c r="H385" s="268">
        <f t="shared" si="93"/>
        <v>0</v>
      </c>
      <c r="I385" s="268">
        <f t="shared" si="93"/>
        <v>0</v>
      </c>
      <c r="J385" s="240">
        <f t="shared" si="93"/>
        <v>0</v>
      </c>
      <c r="K385" s="268">
        <f t="shared" si="93"/>
        <v>0</v>
      </c>
      <c r="L385" s="268">
        <f t="shared" si="93"/>
        <v>0</v>
      </c>
      <c r="M385" s="268">
        <f t="shared" si="93"/>
        <v>0</v>
      </c>
      <c r="N385" s="268">
        <f t="shared" si="93"/>
        <v>0</v>
      </c>
      <c r="O385" s="268">
        <f t="shared" si="93"/>
        <v>0</v>
      </c>
      <c r="P385" s="268">
        <f t="shared" si="93"/>
        <v>0</v>
      </c>
      <c r="Q385" s="268">
        <f t="shared" si="93"/>
        <v>0</v>
      </c>
      <c r="R385" s="268">
        <f t="shared" si="93"/>
        <v>0</v>
      </c>
      <c r="S385" s="268">
        <f t="shared" si="93"/>
        <v>0</v>
      </c>
      <c r="T385" s="300">
        <f t="shared" si="93"/>
        <v>0</v>
      </c>
      <c r="U385" s="268">
        <f t="shared" si="93"/>
        <v>0</v>
      </c>
      <c r="V385" s="268">
        <f t="shared" si="93"/>
        <v>0</v>
      </c>
      <c r="W385" s="268">
        <f t="shared" si="93"/>
        <v>0</v>
      </c>
      <c r="X385" s="268">
        <f t="shared" si="93"/>
        <v>0</v>
      </c>
      <c r="Y385" s="268">
        <f t="shared" si="93"/>
        <v>928525.45</v>
      </c>
      <c r="Z385" s="268">
        <f>(C385-Y385)*0.0214</f>
        <v>0</v>
      </c>
      <c r="AA385" s="9"/>
      <c r="AB385" s="20"/>
      <c r="AC385" s="44"/>
      <c r="AF385" s="45"/>
    </row>
    <row r="386" spans="1:52" ht="18" customHeight="1">
      <c r="A386" s="401" t="s">
        <v>35</v>
      </c>
      <c r="B386" s="178"/>
      <c r="C386" s="397">
        <f>C385</f>
        <v>928525.45</v>
      </c>
      <c r="D386" s="397">
        <f aca="true" t="shared" si="94" ref="D386:Y386">D385</f>
        <v>0</v>
      </c>
      <c r="E386" s="397">
        <f t="shared" si="94"/>
        <v>0</v>
      </c>
      <c r="F386" s="397">
        <f t="shared" si="94"/>
        <v>0</v>
      </c>
      <c r="G386" s="397">
        <f t="shared" si="94"/>
        <v>0</v>
      </c>
      <c r="H386" s="397">
        <f t="shared" si="94"/>
        <v>0</v>
      </c>
      <c r="I386" s="397">
        <f t="shared" si="94"/>
        <v>0</v>
      </c>
      <c r="J386" s="352">
        <f t="shared" si="94"/>
        <v>0</v>
      </c>
      <c r="K386" s="397">
        <f t="shared" si="94"/>
        <v>0</v>
      </c>
      <c r="L386" s="397">
        <f t="shared" si="94"/>
        <v>0</v>
      </c>
      <c r="M386" s="397">
        <f t="shared" si="94"/>
        <v>0</v>
      </c>
      <c r="N386" s="397">
        <f t="shared" si="94"/>
        <v>0</v>
      </c>
      <c r="O386" s="397">
        <f t="shared" si="94"/>
        <v>0</v>
      </c>
      <c r="P386" s="397">
        <f t="shared" si="94"/>
        <v>0</v>
      </c>
      <c r="Q386" s="397">
        <f t="shared" si="94"/>
        <v>0</v>
      </c>
      <c r="R386" s="397">
        <f t="shared" si="94"/>
        <v>0</v>
      </c>
      <c r="S386" s="397">
        <f t="shared" si="94"/>
        <v>0</v>
      </c>
      <c r="T386" s="299">
        <f t="shared" si="94"/>
        <v>0</v>
      </c>
      <c r="U386" s="397">
        <f t="shared" si="94"/>
        <v>0</v>
      </c>
      <c r="V386" s="397">
        <f t="shared" si="94"/>
        <v>0</v>
      </c>
      <c r="W386" s="397">
        <f t="shared" si="94"/>
        <v>0</v>
      </c>
      <c r="X386" s="397">
        <f t="shared" si="94"/>
        <v>0</v>
      </c>
      <c r="Y386" s="397">
        <f t="shared" si="94"/>
        <v>928525.45</v>
      </c>
      <c r="Z386" s="268">
        <f>(C386-Y386)*0.0214</f>
        <v>0</v>
      </c>
      <c r="AA386" s="9"/>
      <c r="AB386" s="20"/>
      <c r="AC386" s="4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</row>
    <row r="387" spans="1:28" ht="12.75" customHeight="1">
      <c r="A387" s="457" t="s">
        <v>36</v>
      </c>
      <c r="B387" s="458"/>
      <c r="C387" s="458"/>
      <c r="D387" s="458"/>
      <c r="E387" s="458"/>
      <c r="F387" s="458"/>
      <c r="G387" s="458"/>
      <c r="H387" s="458"/>
      <c r="I387" s="458"/>
      <c r="J387" s="458"/>
      <c r="K387" s="458"/>
      <c r="L387" s="458"/>
      <c r="M387" s="458"/>
      <c r="N387" s="458"/>
      <c r="O387" s="458"/>
      <c r="P387" s="458"/>
      <c r="Q387" s="458"/>
      <c r="R387" s="458"/>
      <c r="S387" s="458"/>
      <c r="T387" s="458"/>
      <c r="U387" s="458"/>
      <c r="V387" s="458"/>
      <c r="W387" s="458"/>
      <c r="X387" s="458"/>
      <c r="Y387" s="459"/>
      <c r="Z387" s="397"/>
      <c r="AA387" s="20"/>
      <c r="AB387" s="20"/>
    </row>
    <row r="388" spans="1:28" ht="15.75" customHeight="1">
      <c r="A388" s="401" t="s">
        <v>132</v>
      </c>
      <c r="B388" s="396"/>
      <c r="C388" s="394"/>
      <c r="D388" s="182"/>
      <c r="E388" s="182"/>
      <c r="F388" s="182"/>
      <c r="G388" s="182"/>
      <c r="H388" s="182"/>
      <c r="I388" s="182"/>
      <c r="J388" s="383"/>
      <c r="K388" s="182"/>
      <c r="L388" s="182"/>
      <c r="M388" s="182"/>
      <c r="N388" s="182"/>
      <c r="O388" s="182"/>
      <c r="P388" s="182"/>
      <c r="Q388" s="182"/>
      <c r="R388" s="182"/>
      <c r="S388" s="182"/>
      <c r="T388" s="303"/>
      <c r="U388" s="182"/>
      <c r="V388" s="182"/>
      <c r="W388" s="182"/>
      <c r="X388" s="182"/>
      <c r="Y388" s="182"/>
      <c r="Z388" s="182"/>
      <c r="AA388" s="20"/>
      <c r="AB388" s="20"/>
    </row>
    <row r="389" spans="1:52" ht="15">
      <c r="A389" s="209">
        <f>A384+1</f>
        <v>258</v>
      </c>
      <c r="B389" s="142" t="s">
        <v>654</v>
      </c>
      <c r="C389" s="268">
        <f>D389+L389+N389+P389+R389+U389+W389+X389+Y389+K389+S389</f>
        <v>1739417.5</v>
      </c>
      <c r="D389" s="400">
        <f>E389+F389+G389+H389+I389</f>
        <v>0</v>
      </c>
      <c r="E389" s="268"/>
      <c r="F389" s="268"/>
      <c r="G389" s="268"/>
      <c r="H389" s="268"/>
      <c r="I389" s="268"/>
      <c r="J389" s="240"/>
      <c r="K389" s="268"/>
      <c r="L389" s="268"/>
      <c r="M389" s="268">
        <v>268.8</v>
      </c>
      <c r="N389" s="268">
        <v>1739417.5</v>
      </c>
      <c r="O389" s="268"/>
      <c r="P389" s="268"/>
      <c r="Q389" s="268"/>
      <c r="R389" s="268"/>
      <c r="S389" s="268"/>
      <c r="T389" s="300"/>
      <c r="U389" s="268"/>
      <c r="V389" s="268"/>
      <c r="W389" s="268"/>
      <c r="X389" s="268"/>
      <c r="Y389" s="268"/>
      <c r="Z389" s="268">
        <v>1513245.7500000002</v>
      </c>
      <c r="AA389" s="268"/>
      <c r="AB389" s="59" t="s">
        <v>459</v>
      </c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  <c r="AZ389" s="63"/>
    </row>
    <row r="390" spans="1:52" ht="15">
      <c r="A390" s="105">
        <f>A389+1</f>
        <v>259</v>
      </c>
      <c r="B390" s="142" t="s">
        <v>655</v>
      </c>
      <c r="C390" s="268">
        <f>D390+L390+N390+P390+R390+U390+W390+X390+Y390+K390+S390</f>
        <v>1480959.83</v>
      </c>
      <c r="D390" s="400">
        <f>E390+F390+G390+H390+I390</f>
        <v>0</v>
      </c>
      <c r="E390" s="268"/>
      <c r="F390" s="268"/>
      <c r="G390" s="268"/>
      <c r="H390" s="268"/>
      <c r="I390" s="268"/>
      <c r="J390" s="240"/>
      <c r="K390" s="268"/>
      <c r="L390" s="268"/>
      <c r="M390" s="268">
        <v>235.8</v>
      </c>
      <c r="N390" s="268">
        <v>1480959.83</v>
      </c>
      <c r="O390" s="268"/>
      <c r="P390" s="268"/>
      <c r="Q390" s="268"/>
      <c r="R390" s="268"/>
      <c r="S390" s="268"/>
      <c r="T390" s="300"/>
      <c r="U390" s="268"/>
      <c r="V390" s="268"/>
      <c r="W390" s="268"/>
      <c r="X390" s="268"/>
      <c r="Y390" s="268"/>
      <c r="Z390" s="268"/>
      <c r="AA390" s="268"/>
      <c r="AB390" s="59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  <c r="AZ390" s="63"/>
    </row>
    <row r="391" spans="1:52" ht="12.75">
      <c r="A391" s="105">
        <f>A390+1</f>
        <v>260</v>
      </c>
      <c r="B391" s="248" t="s">
        <v>656</v>
      </c>
      <c r="C391" s="268">
        <f>D391+L391+N391+P391+R391+U391+W391+X391+Y391+K391+S391</f>
        <v>16893131.1895</v>
      </c>
      <c r="D391" s="400">
        <f>E391+F391+G391+H391+I391</f>
        <v>8489634.8595</v>
      </c>
      <c r="E391" s="268">
        <v>735704.8295</v>
      </c>
      <c r="F391" s="268">
        <v>4771552.36</v>
      </c>
      <c r="G391" s="268">
        <v>911146.82</v>
      </c>
      <c r="H391" s="268">
        <v>1536729.79</v>
      </c>
      <c r="I391" s="268">
        <v>534501.06</v>
      </c>
      <c r="J391" s="240"/>
      <c r="K391" s="268"/>
      <c r="L391" s="268"/>
      <c r="M391" s="268">
        <v>844</v>
      </c>
      <c r="N391" s="268">
        <v>3840541.13</v>
      </c>
      <c r="O391" s="268">
        <v>549.9</v>
      </c>
      <c r="P391" s="268">
        <v>4562955.2</v>
      </c>
      <c r="Q391" s="268"/>
      <c r="R391" s="268"/>
      <c r="S391" s="268"/>
      <c r="T391" s="300"/>
      <c r="U391" s="268"/>
      <c r="V391" s="268"/>
      <c r="W391" s="268"/>
      <c r="X391" s="268"/>
      <c r="Y391" s="268"/>
      <c r="Z391" s="268"/>
      <c r="AA391" s="268"/>
      <c r="AB391" s="59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  <c r="AZ391" s="63"/>
    </row>
    <row r="392" spans="1:52" ht="15">
      <c r="A392" s="105">
        <f>A391+1</f>
        <v>261</v>
      </c>
      <c r="B392" s="142" t="s">
        <v>214</v>
      </c>
      <c r="C392" s="268">
        <f>D392+L392+N392+P392+R392+U392+W392+X392+Y392+K392+S392</f>
        <v>14440638.844999999</v>
      </c>
      <c r="D392" s="400">
        <f>E392+F392+G392+H392+I392</f>
        <v>7553967.955</v>
      </c>
      <c r="E392" s="268">
        <v>795547.575</v>
      </c>
      <c r="F392" s="268">
        <v>3858340.3</v>
      </c>
      <c r="G392" s="268">
        <v>824799.3</v>
      </c>
      <c r="H392" s="268">
        <v>1525555.52</v>
      </c>
      <c r="I392" s="268">
        <v>549725.26</v>
      </c>
      <c r="J392" s="240"/>
      <c r="K392" s="268"/>
      <c r="L392" s="268"/>
      <c r="M392" s="268"/>
      <c r="N392" s="268"/>
      <c r="O392" s="268">
        <v>832</v>
      </c>
      <c r="P392" s="268">
        <v>6601967.62</v>
      </c>
      <c r="Q392" s="268"/>
      <c r="R392" s="268"/>
      <c r="S392" s="268"/>
      <c r="T392" s="300"/>
      <c r="U392" s="268"/>
      <c r="V392" s="268"/>
      <c r="W392" s="268"/>
      <c r="X392" s="268">
        <v>284703.27</v>
      </c>
      <c r="Y392" s="268"/>
      <c r="Z392" s="268">
        <v>1892392.3699999999</v>
      </c>
      <c r="AA392" s="268"/>
      <c r="AB392" s="59" t="s">
        <v>460</v>
      </c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  <c r="AZ392" s="63"/>
    </row>
    <row r="393" spans="1:32" ht="15.75" customHeight="1">
      <c r="A393" s="405" t="s">
        <v>15</v>
      </c>
      <c r="B393" s="269"/>
      <c r="C393" s="268">
        <f>SUM(C389:C392)</f>
        <v>34554147.3645</v>
      </c>
      <c r="D393" s="268">
        <f aca="true" t="shared" si="95" ref="D393:Y393">SUM(D389:D392)</f>
        <v>16043602.8145</v>
      </c>
      <c r="E393" s="268">
        <f t="shared" si="95"/>
        <v>1531252.4045</v>
      </c>
      <c r="F393" s="268">
        <f t="shared" si="95"/>
        <v>8629892.66</v>
      </c>
      <c r="G393" s="268">
        <f t="shared" si="95"/>
        <v>1735946.12</v>
      </c>
      <c r="H393" s="268">
        <f t="shared" si="95"/>
        <v>3062285.31</v>
      </c>
      <c r="I393" s="268">
        <f t="shared" si="95"/>
        <v>1084226.32</v>
      </c>
      <c r="J393" s="240">
        <f t="shared" si="95"/>
        <v>0</v>
      </c>
      <c r="K393" s="268">
        <f t="shared" si="95"/>
        <v>0</v>
      </c>
      <c r="L393" s="268">
        <f t="shared" si="95"/>
        <v>0</v>
      </c>
      <c r="M393" s="268">
        <f t="shared" si="95"/>
        <v>1348.6</v>
      </c>
      <c r="N393" s="268">
        <f>SUM(N389:N392)</f>
        <v>7060918.46</v>
      </c>
      <c r="O393" s="268">
        <f t="shared" si="95"/>
        <v>1381.9</v>
      </c>
      <c r="P393" s="268">
        <f t="shared" si="95"/>
        <v>11164922.82</v>
      </c>
      <c r="Q393" s="268">
        <f t="shared" si="95"/>
        <v>0</v>
      </c>
      <c r="R393" s="268">
        <f t="shared" si="95"/>
        <v>0</v>
      </c>
      <c r="S393" s="268">
        <f t="shared" si="95"/>
        <v>0</v>
      </c>
      <c r="T393" s="300">
        <f t="shared" si="95"/>
        <v>0</v>
      </c>
      <c r="U393" s="268">
        <f t="shared" si="95"/>
        <v>0</v>
      </c>
      <c r="V393" s="268">
        <f t="shared" si="95"/>
        <v>0</v>
      </c>
      <c r="W393" s="268">
        <f t="shared" si="95"/>
        <v>0</v>
      </c>
      <c r="X393" s="268">
        <f t="shared" si="95"/>
        <v>284703.27</v>
      </c>
      <c r="Y393" s="268">
        <f t="shared" si="95"/>
        <v>0</v>
      </c>
      <c r="Z393" s="268">
        <f>(C393-Y393)*0.0214</f>
        <v>739458.7536002999</v>
      </c>
      <c r="AA393" s="20"/>
      <c r="AB393" s="20"/>
      <c r="AC393" s="44"/>
      <c r="AF393" s="45"/>
    </row>
    <row r="394" spans="1:32" ht="15.75" customHeight="1">
      <c r="A394" s="401" t="s">
        <v>657</v>
      </c>
      <c r="B394" s="231"/>
      <c r="C394" s="179"/>
      <c r="D394" s="268"/>
      <c r="E394" s="268"/>
      <c r="F394" s="268"/>
      <c r="G394" s="268"/>
      <c r="H394" s="268"/>
      <c r="I394" s="268"/>
      <c r="J394" s="240"/>
      <c r="K394" s="268"/>
      <c r="L394" s="268"/>
      <c r="M394" s="268"/>
      <c r="N394" s="268"/>
      <c r="O394" s="268"/>
      <c r="P394" s="268"/>
      <c r="Q394" s="268"/>
      <c r="R394" s="268"/>
      <c r="S394" s="268"/>
      <c r="T394" s="300"/>
      <c r="U394" s="268"/>
      <c r="V394" s="268"/>
      <c r="W394" s="268"/>
      <c r="X394" s="268"/>
      <c r="Y394" s="268"/>
      <c r="Z394" s="268"/>
      <c r="AA394" s="20"/>
      <c r="AB394" s="20"/>
      <c r="AC394" s="44"/>
      <c r="AF394" s="45"/>
    </row>
    <row r="395" spans="1:32" ht="15.75" customHeight="1">
      <c r="A395" s="209">
        <f>A392+1</f>
        <v>262</v>
      </c>
      <c r="B395" s="231" t="s">
        <v>658</v>
      </c>
      <c r="C395" s="268">
        <f>D395+L395+N395+P395+R395+U395+W395+X395+Y395+K395+S395</f>
        <v>11475111.24</v>
      </c>
      <c r="D395" s="400">
        <f>E395+F395+G395+H395+I395</f>
        <v>0</v>
      </c>
      <c r="E395" s="268"/>
      <c r="F395" s="268"/>
      <c r="G395" s="268"/>
      <c r="H395" s="268"/>
      <c r="I395" s="268"/>
      <c r="J395" s="240"/>
      <c r="K395" s="268"/>
      <c r="L395" s="268"/>
      <c r="M395" s="268">
        <v>2306</v>
      </c>
      <c r="N395" s="268">
        <v>11475111.24</v>
      </c>
      <c r="O395" s="268"/>
      <c r="P395" s="268"/>
      <c r="Q395" s="268"/>
      <c r="R395" s="268"/>
      <c r="S395" s="268"/>
      <c r="T395" s="300"/>
      <c r="U395" s="268"/>
      <c r="V395" s="268"/>
      <c r="W395" s="268"/>
      <c r="X395" s="268"/>
      <c r="Y395" s="268"/>
      <c r="Z395" s="268"/>
      <c r="AA395" s="20"/>
      <c r="AB395" s="20"/>
      <c r="AC395" s="44"/>
      <c r="AF395" s="45"/>
    </row>
    <row r="396" spans="1:32" ht="15.75" customHeight="1">
      <c r="A396" s="405" t="s">
        <v>15</v>
      </c>
      <c r="B396" s="269"/>
      <c r="C396" s="268">
        <f>SUM(C395)</f>
        <v>11475111.24</v>
      </c>
      <c r="D396" s="268">
        <f aca="true" t="shared" si="96" ref="D396:Y396">SUM(D395)</f>
        <v>0</v>
      </c>
      <c r="E396" s="268">
        <f t="shared" si="96"/>
        <v>0</v>
      </c>
      <c r="F396" s="268">
        <f t="shared" si="96"/>
        <v>0</v>
      </c>
      <c r="G396" s="268">
        <f t="shared" si="96"/>
        <v>0</v>
      </c>
      <c r="H396" s="268">
        <f t="shared" si="96"/>
        <v>0</v>
      </c>
      <c r="I396" s="268">
        <f t="shared" si="96"/>
        <v>0</v>
      </c>
      <c r="J396" s="240">
        <f t="shared" si="96"/>
        <v>0</v>
      </c>
      <c r="K396" s="268">
        <f t="shared" si="96"/>
        <v>0</v>
      </c>
      <c r="L396" s="268">
        <f t="shared" si="96"/>
        <v>0</v>
      </c>
      <c r="M396" s="268">
        <f t="shared" si="96"/>
        <v>2306</v>
      </c>
      <c r="N396" s="268">
        <f t="shared" si="96"/>
        <v>11475111.24</v>
      </c>
      <c r="O396" s="268">
        <f t="shared" si="96"/>
        <v>0</v>
      </c>
      <c r="P396" s="268">
        <f t="shared" si="96"/>
        <v>0</v>
      </c>
      <c r="Q396" s="268">
        <f t="shared" si="96"/>
        <v>0</v>
      </c>
      <c r="R396" s="268">
        <f t="shared" si="96"/>
        <v>0</v>
      </c>
      <c r="S396" s="268">
        <f t="shared" si="96"/>
        <v>0</v>
      </c>
      <c r="T396" s="300">
        <f t="shared" si="96"/>
        <v>0</v>
      </c>
      <c r="U396" s="268">
        <f t="shared" si="96"/>
        <v>0</v>
      </c>
      <c r="V396" s="268">
        <f t="shared" si="96"/>
        <v>0</v>
      </c>
      <c r="W396" s="268">
        <f t="shared" si="96"/>
        <v>0</v>
      </c>
      <c r="X396" s="268">
        <f t="shared" si="96"/>
        <v>0</v>
      </c>
      <c r="Y396" s="268">
        <f t="shared" si="96"/>
        <v>0</v>
      </c>
      <c r="Z396" s="268">
        <f>(C396-Y396)*0.0214</f>
        <v>245567.38053599998</v>
      </c>
      <c r="AA396" s="20"/>
      <c r="AB396" s="20"/>
      <c r="AC396" s="44"/>
      <c r="AF396" s="45"/>
    </row>
    <row r="397" spans="1:32" ht="15.75" customHeight="1">
      <c r="A397" s="401" t="s">
        <v>659</v>
      </c>
      <c r="B397" s="231"/>
      <c r="C397" s="179"/>
      <c r="D397" s="268"/>
      <c r="E397" s="268"/>
      <c r="F397" s="268"/>
      <c r="G397" s="268"/>
      <c r="H397" s="268"/>
      <c r="I397" s="268"/>
      <c r="J397" s="240"/>
      <c r="K397" s="268"/>
      <c r="L397" s="268"/>
      <c r="M397" s="268"/>
      <c r="N397" s="268"/>
      <c r="O397" s="268"/>
      <c r="P397" s="268"/>
      <c r="Q397" s="268"/>
      <c r="R397" s="268"/>
      <c r="S397" s="268"/>
      <c r="T397" s="300"/>
      <c r="U397" s="268"/>
      <c r="V397" s="268"/>
      <c r="W397" s="268"/>
      <c r="X397" s="268"/>
      <c r="Y397" s="268"/>
      <c r="Z397" s="268"/>
      <c r="AA397" s="20"/>
      <c r="AB397" s="20"/>
      <c r="AC397" s="44"/>
      <c r="AF397" s="45"/>
    </row>
    <row r="398" spans="1:32" ht="15.75" customHeight="1">
      <c r="A398" s="209">
        <f>A395+1</f>
        <v>263</v>
      </c>
      <c r="B398" s="231" t="s">
        <v>660</v>
      </c>
      <c r="C398" s="268">
        <f>D398+L398+N398+P398+R398+U398+W398+X398+Y398+K398+S398</f>
        <v>7160923.2</v>
      </c>
      <c r="D398" s="400">
        <f>E398+F398+G398+H398+I398</f>
        <v>0</v>
      </c>
      <c r="E398" s="268"/>
      <c r="F398" s="268"/>
      <c r="G398" s="268"/>
      <c r="H398" s="268"/>
      <c r="I398" s="268"/>
      <c r="J398" s="240"/>
      <c r="K398" s="268"/>
      <c r="L398" s="268"/>
      <c r="M398" s="268">
        <v>1657</v>
      </c>
      <c r="N398" s="268">
        <v>7160923.2</v>
      </c>
      <c r="O398" s="268"/>
      <c r="P398" s="268"/>
      <c r="Q398" s="268"/>
      <c r="R398" s="268"/>
      <c r="S398" s="268"/>
      <c r="T398" s="300"/>
      <c r="U398" s="268"/>
      <c r="V398" s="268"/>
      <c r="W398" s="268"/>
      <c r="X398" s="268"/>
      <c r="Y398" s="268"/>
      <c r="Z398" s="268"/>
      <c r="AA398" s="20"/>
      <c r="AB398" s="20"/>
      <c r="AC398" s="44"/>
      <c r="AF398" s="45"/>
    </row>
    <row r="399" spans="1:32" ht="15.75" customHeight="1">
      <c r="A399" s="405" t="s">
        <v>15</v>
      </c>
      <c r="B399" s="269"/>
      <c r="C399" s="268">
        <f>SUM(C398)</f>
        <v>7160923.2</v>
      </c>
      <c r="D399" s="268">
        <f aca="true" t="shared" si="97" ref="D399:Y399">SUM(D398)</f>
        <v>0</v>
      </c>
      <c r="E399" s="268">
        <f t="shared" si="97"/>
        <v>0</v>
      </c>
      <c r="F399" s="268">
        <f t="shared" si="97"/>
        <v>0</v>
      </c>
      <c r="G399" s="268">
        <f t="shared" si="97"/>
        <v>0</v>
      </c>
      <c r="H399" s="268">
        <f t="shared" si="97"/>
        <v>0</v>
      </c>
      <c r="I399" s="268">
        <f t="shared" si="97"/>
        <v>0</v>
      </c>
      <c r="J399" s="240">
        <f t="shared" si="97"/>
        <v>0</v>
      </c>
      <c r="K399" s="268">
        <f t="shared" si="97"/>
        <v>0</v>
      </c>
      <c r="L399" s="268">
        <f t="shared" si="97"/>
        <v>0</v>
      </c>
      <c r="M399" s="268">
        <f t="shared" si="97"/>
        <v>1657</v>
      </c>
      <c r="N399" s="268">
        <f t="shared" si="97"/>
        <v>7160923.2</v>
      </c>
      <c r="O399" s="268">
        <f t="shared" si="97"/>
        <v>0</v>
      </c>
      <c r="P399" s="268">
        <f t="shared" si="97"/>
        <v>0</v>
      </c>
      <c r="Q399" s="268">
        <f t="shared" si="97"/>
        <v>0</v>
      </c>
      <c r="R399" s="268">
        <f t="shared" si="97"/>
        <v>0</v>
      </c>
      <c r="S399" s="268">
        <f t="shared" si="97"/>
        <v>0</v>
      </c>
      <c r="T399" s="300">
        <f t="shared" si="97"/>
        <v>0</v>
      </c>
      <c r="U399" s="268">
        <f t="shared" si="97"/>
        <v>0</v>
      </c>
      <c r="V399" s="268">
        <f t="shared" si="97"/>
        <v>0</v>
      </c>
      <c r="W399" s="268">
        <f t="shared" si="97"/>
        <v>0</v>
      </c>
      <c r="X399" s="268">
        <f t="shared" si="97"/>
        <v>0</v>
      </c>
      <c r="Y399" s="268">
        <f t="shared" si="97"/>
        <v>0</v>
      </c>
      <c r="Z399" s="268">
        <f>(C399-Y399)*0.0214</f>
        <v>153243.75647999998</v>
      </c>
      <c r="AA399" s="20"/>
      <c r="AB399" s="20"/>
      <c r="AC399" s="44"/>
      <c r="AF399" s="45"/>
    </row>
    <row r="400" spans="1:30" ht="15.75" customHeight="1">
      <c r="A400" s="401" t="s">
        <v>94</v>
      </c>
      <c r="B400" s="396"/>
      <c r="C400" s="394"/>
      <c r="D400" s="182"/>
      <c r="E400" s="182"/>
      <c r="F400" s="182"/>
      <c r="G400" s="182"/>
      <c r="H400" s="182"/>
      <c r="I400" s="182"/>
      <c r="J400" s="383"/>
      <c r="K400" s="182"/>
      <c r="L400" s="182"/>
      <c r="M400" s="182"/>
      <c r="N400" s="182"/>
      <c r="O400" s="182"/>
      <c r="P400" s="182"/>
      <c r="Q400" s="182"/>
      <c r="R400" s="182"/>
      <c r="S400" s="182"/>
      <c r="T400" s="303"/>
      <c r="U400" s="182"/>
      <c r="V400" s="182"/>
      <c r="W400" s="182"/>
      <c r="X400" s="182"/>
      <c r="Y400" s="182"/>
      <c r="Z400" s="268">
        <f>(C400-Y400)*0.0214</f>
        <v>0</v>
      </c>
      <c r="AA400" s="20"/>
      <c r="AB400" s="20"/>
      <c r="AC400" s="44"/>
      <c r="AD400" s="412"/>
    </row>
    <row r="401" spans="1:30" ht="15.75" customHeight="1">
      <c r="A401" s="209">
        <f>A398+1</f>
        <v>264</v>
      </c>
      <c r="B401" s="255" t="s">
        <v>661</v>
      </c>
      <c r="C401" s="268">
        <f>D401+L401+N401+P401+R401+U401+W401+X401+Y401+K401+S401</f>
        <v>411125.04</v>
      </c>
      <c r="D401" s="400">
        <f>E401+F401+G401+H401+I401</f>
        <v>0</v>
      </c>
      <c r="E401" s="58"/>
      <c r="F401" s="268"/>
      <c r="G401" s="268"/>
      <c r="H401" s="268"/>
      <c r="I401" s="268"/>
      <c r="J401" s="240"/>
      <c r="K401" s="268"/>
      <c r="L401" s="268"/>
      <c r="M401" s="268"/>
      <c r="N401" s="268"/>
      <c r="O401" s="268"/>
      <c r="P401" s="268"/>
      <c r="Q401" s="268"/>
      <c r="R401" s="268"/>
      <c r="S401" s="268"/>
      <c r="T401" s="300"/>
      <c r="U401" s="268"/>
      <c r="V401" s="268"/>
      <c r="W401" s="268"/>
      <c r="X401" s="268"/>
      <c r="Y401" s="268">
        <v>411125.04</v>
      </c>
      <c r="Z401" s="268" t="s">
        <v>346</v>
      </c>
      <c r="AA401" s="20"/>
      <c r="AB401" s="20"/>
      <c r="AC401" s="44"/>
      <c r="AD401" s="412"/>
    </row>
    <row r="402" spans="1:31" ht="15.75" customHeight="1">
      <c r="A402" s="405" t="s">
        <v>15</v>
      </c>
      <c r="B402" s="269"/>
      <c r="C402" s="268">
        <f aca="true" t="shared" si="98" ref="C402:Y402">SUM(C401:C401)</f>
        <v>411125.04</v>
      </c>
      <c r="D402" s="268">
        <f t="shared" si="98"/>
        <v>0</v>
      </c>
      <c r="E402" s="268">
        <f t="shared" si="98"/>
        <v>0</v>
      </c>
      <c r="F402" s="268">
        <f t="shared" si="98"/>
        <v>0</v>
      </c>
      <c r="G402" s="268">
        <f t="shared" si="98"/>
        <v>0</v>
      </c>
      <c r="H402" s="268">
        <f t="shared" si="98"/>
        <v>0</v>
      </c>
      <c r="I402" s="268">
        <f t="shared" si="98"/>
        <v>0</v>
      </c>
      <c r="J402" s="240">
        <f t="shared" si="98"/>
        <v>0</v>
      </c>
      <c r="K402" s="268">
        <f t="shared" si="98"/>
        <v>0</v>
      </c>
      <c r="L402" s="268">
        <f t="shared" si="98"/>
        <v>0</v>
      </c>
      <c r="M402" s="268">
        <f t="shared" si="98"/>
        <v>0</v>
      </c>
      <c r="N402" s="268">
        <f t="shared" si="98"/>
        <v>0</v>
      </c>
      <c r="O402" s="268">
        <f t="shared" si="98"/>
        <v>0</v>
      </c>
      <c r="P402" s="268">
        <f t="shared" si="98"/>
        <v>0</v>
      </c>
      <c r="Q402" s="268">
        <f t="shared" si="98"/>
        <v>0</v>
      </c>
      <c r="R402" s="268">
        <f t="shared" si="98"/>
        <v>0</v>
      </c>
      <c r="S402" s="268">
        <f t="shared" si="98"/>
        <v>0</v>
      </c>
      <c r="T402" s="300">
        <f t="shared" si="98"/>
        <v>0</v>
      </c>
      <c r="U402" s="268">
        <f t="shared" si="98"/>
        <v>0</v>
      </c>
      <c r="V402" s="268">
        <f t="shared" si="98"/>
        <v>0</v>
      </c>
      <c r="W402" s="268">
        <f t="shared" si="98"/>
        <v>0</v>
      </c>
      <c r="X402" s="268">
        <f t="shared" si="98"/>
        <v>0</v>
      </c>
      <c r="Y402" s="268">
        <f t="shared" si="98"/>
        <v>411125.04</v>
      </c>
      <c r="Z402" s="268">
        <f>(C402-Y402)*0.0214</f>
        <v>0</v>
      </c>
      <c r="AA402" s="20"/>
      <c r="AB402" s="20"/>
      <c r="AC402" s="44"/>
      <c r="AD402" s="412"/>
      <c r="AE402" s="45"/>
    </row>
    <row r="403" spans="1:29" ht="15.75" customHeight="1">
      <c r="A403" s="401" t="s">
        <v>663</v>
      </c>
      <c r="B403" s="396"/>
      <c r="C403" s="394"/>
      <c r="D403" s="182"/>
      <c r="E403" s="182"/>
      <c r="F403" s="182"/>
      <c r="G403" s="182"/>
      <c r="H403" s="182"/>
      <c r="I403" s="182"/>
      <c r="J403" s="383"/>
      <c r="K403" s="182"/>
      <c r="L403" s="182"/>
      <c r="M403" s="182"/>
      <c r="N403" s="182"/>
      <c r="O403" s="182"/>
      <c r="P403" s="182"/>
      <c r="Q403" s="182"/>
      <c r="R403" s="182"/>
      <c r="S403" s="182"/>
      <c r="T403" s="303"/>
      <c r="U403" s="182"/>
      <c r="V403" s="182"/>
      <c r="W403" s="182"/>
      <c r="X403" s="182"/>
      <c r="Y403" s="182"/>
      <c r="Z403" s="182"/>
      <c r="AA403" s="20"/>
      <c r="AB403" s="20"/>
      <c r="AC403" s="44"/>
    </row>
    <row r="404" spans="1:29" ht="15.75" customHeight="1">
      <c r="A404" s="209">
        <f>A401+1</f>
        <v>265</v>
      </c>
      <c r="B404" s="256" t="s">
        <v>662</v>
      </c>
      <c r="C404" s="268">
        <f>D404+L404+N404+P404+R404+U404+W404+X404+Y404+K404+S404</f>
        <v>3482229.4099999997</v>
      </c>
      <c r="D404" s="400">
        <f>E404+F404+G404+H404+I404</f>
        <v>0</v>
      </c>
      <c r="E404" s="268"/>
      <c r="F404" s="268"/>
      <c r="G404" s="268"/>
      <c r="H404" s="268"/>
      <c r="I404" s="268"/>
      <c r="J404" s="240"/>
      <c r="K404" s="268"/>
      <c r="L404" s="268"/>
      <c r="M404" s="268">
        <v>750</v>
      </c>
      <c r="N404" s="268">
        <v>3284928.36</v>
      </c>
      <c r="O404" s="268"/>
      <c r="P404" s="268"/>
      <c r="Q404" s="268"/>
      <c r="R404" s="268"/>
      <c r="S404" s="268"/>
      <c r="T404" s="300"/>
      <c r="U404" s="268"/>
      <c r="V404" s="268"/>
      <c r="W404" s="268"/>
      <c r="X404" s="268"/>
      <c r="Y404" s="58">
        <v>197301.05</v>
      </c>
      <c r="Z404" s="268" t="s">
        <v>346</v>
      </c>
      <c r="AA404" s="20"/>
      <c r="AB404" s="20" t="s">
        <v>364</v>
      </c>
      <c r="AC404" s="44"/>
    </row>
    <row r="405" spans="1:29" ht="15.75" customHeight="1">
      <c r="A405" s="209">
        <f>A404+1</f>
        <v>266</v>
      </c>
      <c r="B405" s="256" t="s">
        <v>664</v>
      </c>
      <c r="C405" s="268">
        <f>D405+L405+N405+P405+R405+U405+W405+X405+Y405+K405+S405</f>
        <v>2934280.88</v>
      </c>
      <c r="D405" s="400">
        <f>E405+F405+G405+H405+I405</f>
        <v>2934280.88</v>
      </c>
      <c r="E405" s="268"/>
      <c r="F405" s="268">
        <v>2150612.21</v>
      </c>
      <c r="G405" s="268">
        <v>344277.54</v>
      </c>
      <c r="H405" s="268"/>
      <c r="I405" s="268">
        <v>439391.13</v>
      </c>
      <c r="J405" s="240"/>
      <c r="K405" s="268"/>
      <c r="L405" s="268"/>
      <c r="M405" s="268"/>
      <c r="N405" s="268"/>
      <c r="O405" s="268"/>
      <c r="P405" s="268"/>
      <c r="Q405" s="268"/>
      <c r="R405" s="268"/>
      <c r="S405" s="268"/>
      <c r="T405" s="300"/>
      <c r="U405" s="268"/>
      <c r="V405" s="268"/>
      <c r="W405" s="268"/>
      <c r="X405" s="268"/>
      <c r="Y405" s="268"/>
      <c r="Z405" s="268">
        <v>2023735.1099999999</v>
      </c>
      <c r="AA405" s="20"/>
      <c r="AB405" s="20" t="s">
        <v>461</v>
      </c>
      <c r="AC405" s="44"/>
    </row>
    <row r="406" spans="1:29" ht="15.75" customHeight="1">
      <c r="A406" s="209">
        <f>A405+1</f>
        <v>267</v>
      </c>
      <c r="B406" s="256" t="s">
        <v>665</v>
      </c>
      <c r="C406" s="268">
        <f>D406+L406+N406+P406+R406+U406+W406+X406+Y406+K406+S406</f>
        <v>4292564.71</v>
      </c>
      <c r="D406" s="400">
        <f>E406+F406+G406+H406+I406</f>
        <v>4292564.71</v>
      </c>
      <c r="E406" s="268"/>
      <c r="F406" s="268">
        <v>3366956.34</v>
      </c>
      <c r="G406" s="268">
        <v>441291.02</v>
      </c>
      <c r="H406" s="268"/>
      <c r="I406" s="268">
        <v>484317.35</v>
      </c>
      <c r="J406" s="240"/>
      <c r="K406" s="268"/>
      <c r="L406" s="268"/>
      <c r="M406" s="268"/>
      <c r="N406" s="268"/>
      <c r="O406" s="268"/>
      <c r="P406" s="268"/>
      <c r="Q406" s="268"/>
      <c r="R406" s="268"/>
      <c r="S406" s="268"/>
      <c r="T406" s="300"/>
      <c r="U406" s="268"/>
      <c r="V406" s="268"/>
      <c r="W406" s="268"/>
      <c r="X406" s="268"/>
      <c r="Y406" s="268"/>
      <c r="Z406" s="268">
        <v>2003623.3599999999</v>
      </c>
      <c r="AA406" s="20"/>
      <c r="AB406" s="20" t="s">
        <v>462</v>
      </c>
      <c r="AC406" s="44"/>
    </row>
    <row r="407" spans="1:29" ht="15.75" customHeight="1">
      <c r="A407" s="405" t="s">
        <v>15</v>
      </c>
      <c r="B407" s="269"/>
      <c r="C407" s="268">
        <f>SUM(C404:C406)</f>
        <v>10709075</v>
      </c>
      <c r="D407" s="268">
        <f aca="true" t="shared" si="99" ref="D407:Z407">SUM(D404:D406)</f>
        <v>7226845.59</v>
      </c>
      <c r="E407" s="268">
        <f t="shared" si="99"/>
        <v>0</v>
      </c>
      <c r="F407" s="268">
        <f t="shared" si="99"/>
        <v>5517568.55</v>
      </c>
      <c r="G407" s="268">
        <f t="shared" si="99"/>
        <v>785568.56</v>
      </c>
      <c r="H407" s="268">
        <f t="shared" si="99"/>
        <v>0</v>
      </c>
      <c r="I407" s="268">
        <f t="shared" si="99"/>
        <v>923708.48</v>
      </c>
      <c r="J407" s="240">
        <f t="shared" si="99"/>
        <v>0</v>
      </c>
      <c r="K407" s="268">
        <f t="shared" si="99"/>
        <v>0</v>
      </c>
      <c r="L407" s="268">
        <f t="shared" si="99"/>
        <v>0</v>
      </c>
      <c r="M407" s="268">
        <f t="shared" si="99"/>
        <v>750</v>
      </c>
      <c r="N407" s="268">
        <f t="shared" si="99"/>
        <v>3284928.36</v>
      </c>
      <c r="O407" s="268">
        <f t="shared" si="99"/>
        <v>0</v>
      </c>
      <c r="P407" s="268">
        <f t="shared" si="99"/>
        <v>0</v>
      </c>
      <c r="Q407" s="268">
        <f t="shared" si="99"/>
        <v>0</v>
      </c>
      <c r="R407" s="268">
        <f t="shared" si="99"/>
        <v>0</v>
      </c>
      <c r="S407" s="268">
        <f t="shared" si="99"/>
        <v>0</v>
      </c>
      <c r="T407" s="300">
        <f t="shared" si="99"/>
        <v>0</v>
      </c>
      <c r="U407" s="268">
        <f t="shared" si="99"/>
        <v>0</v>
      </c>
      <c r="V407" s="268">
        <f t="shared" si="99"/>
        <v>0</v>
      </c>
      <c r="W407" s="268">
        <f t="shared" si="99"/>
        <v>0</v>
      </c>
      <c r="X407" s="268">
        <f t="shared" si="99"/>
        <v>0</v>
      </c>
      <c r="Y407" s="268">
        <f t="shared" si="99"/>
        <v>197301.05</v>
      </c>
      <c r="Z407" s="268">
        <f t="shared" si="99"/>
        <v>4027358.4699999997</v>
      </c>
      <c r="AA407" s="20"/>
      <c r="AB407" s="20">
        <f>Y407-Z407</f>
        <v>-3830057.42</v>
      </c>
      <c r="AC407" s="44"/>
    </row>
    <row r="408" spans="1:29" ht="15.75" customHeight="1">
      <c r="A408" s="401" t="s">
        <v>666</v>
      </c>
      <c r="B408" s="396"/>
      <c r="C408" s="179"/>
      <c r="D408" s="268"/>
      <c r="E408" s="268"/>
      <c r="F408" s="268"/>
      <c r="G408" s="268"/>
      <c r="H408" s="268"/>
      <c r="I408" s="268"/>
      <c r="J408" s="240"/>
      <c r="K408" s="268"/>
      <c r="L408" s="268"/>
      <c r="M408" s="268"/>
      <c r="N408" s="268"/>
      <c r="O408" s="268"/>
      <c r="P408" s="268"/>
      <c r="Q408" s="268"/>
      <c r="R408" s="268"/>
      <c r="S408" s="268"/>
      <c r="T408" s="300"/>
      <c r="U408" s="268"/>
      <c r="V408" s="268"/>
      <c r="W408" s="268"/>
      <c r="X408" s="268"/>
      <c r="Y408" s="268"/>
      <c r="Z408" s="268"/>
      <c r="AA408" s="20"/>
      <c r="AB408" s="20"/>
      <c r="AC408" s="44"/>
    </row>
    <row r="409" spans="1:29" ht="15.75" customHeight="1">
      <c r="A409" s="209">
        <f>A406+1</f>
        <v>268</v>
      </c>
      <c r="B409" s="231" t="s">
        <v>667</v>
      </c>
      <c r="C409" s="268">
        <f>D409+L409+N409+P409+R409+U409+W409+X409+Y409+K409+S409</f>
        <v>5156753.39</v>
      </c>
      <c r="D409" s="400">
        <f>E409+F409+G409+H409+I409</f>
        <v>0</v>
      </c>
      <c r="E409" s="268"/>
      <c r="F409" s="268"/>
      <c r="G409" s="268"/>
      <c r="H409" s="268"/>
      <c r="I409" s="268"/>
      <c r="J409" s="240"/>
      <c r="K409" s="268"/>
      <c r="L409" s="268"/>
      <c r="M409" s="268">
        <v>880.3</v>
      </c>
      <c r="N409" s="268">
        <v>5156753.39</v>
      </c>
      <c r="O409" s="268"/>
      <c r="P409" s="268"/>
      <c r="Q409" s="268"/>
      <c r="R409" s="268"/>
      <c r="S409" s="268"/>
      <c r="T409" s="300"/>
      <c r="U409" s="268"/>
      <c r="V409" s="268"/>
      <c r="W409" s="268"/>
      <c r="X409" s="268"/>
      <c r="Y409" s="268"/>
      <c r="Z409" s="268"/>
      <c r="AA409" s="20"/>
      <c r="AB409" s="20"/>
      <c r="AC409" s="44"/>
    </row>
    <row r="410" spans="1:29" ht="15.75" customHeight="1">
      <c r="A410" s="209">
        <f>A409+1</f>
        <v>269</v>
      </c>
      <c r="B410" s="231" t="s">
        <v>668</v>
      </c>
      <c r="C410" s="268">
        <f>D410+L410+N410+P410+R410+U410+W410+X410+Y410+K410+S410</f>
        <v>5115161.94</v>
      </c>
      <c r="D410" s="400">
        <f>E410+F410+G410+H410+I410</f>
        <v>0</v>
      </c>
      <c r="E410" s="268"/>
      <c r="F410" s="268"/>
      <c r="G410" s="268"/>
      <c r="H410" s="268"/>
      <c r="I410" s="268"/>
      <c r="J410" s="240"/>
      <c r="K410" s="268"/>
      <c r="L410" s="268"/>
      <c r="M410" s="268">
        <v>873.2</v>
      </c>
      <c r="N410" s="268">
        <v>5115161.94</v>
      </c>
      <c r="O410" s="268"/>
      <c r="P410" s="268"/>
      <c r="Q410" s="268"/>
      <c r="R410" s="268"/>
      <c r="S410" s="268"/>
      <c r="T410" s="300"/>
      <c r="U410" s="268"/>
      <c r="V410" s="268"/>
      <c r="W410" s="268"/>
      <c r="X410" s="268"/>
      <c r="Y410" s="268"/>
      <c r="Z410" s="268"/>
      <c r="AA410" s="20"/>
      <c r="AB410" s="20"/>
      <c r="AC410" s="44"/>
    </row>
    <row r="411" spans="1:29" ht="15.75" customHeight="1">
      <c r="A411" s="405" t="s">
        <v>15</v>
      </c>
      <c r="B411" s="269"/>
      <c r="C411" s="268">
        <f>SUM(C409:C410)</f>
        <v>10271915.33</v>
      </c>
      <c r="D411" s="268">
        <f aca="true" t="shared" si="100" ref="D411:Y411">SUM(D409:D410)</f>
        <v>0</v>
      </c>
      <c r="E411" s="268">
        <f t="shared" si="100"/>
        <v>0</v>
      </c>
      <c r="F411" s="268">
        <f t="shared" si="100"/>
        <v>0</v>
      </c>
      <c r="G411" s="268">
        <f t="shared" si="100"/>
        <v>0</v>
      </c>
      <c r="H411" s="268">
        <f t="shared" si="100"/>
        <v>0</v>
      </c>
      <c r="I411" s="268">
        <f t="shared" si="100"/>
        <v>0</v>
      </c>
      <c r="J411" s="240">
        <f t="shared" si="100"/>
        <v>0</v>
      </c>
      <c r="K411" s="268">
        <f t="shared" si="100"/>
        <v>0</v>
      </c>
      <c r="L411" s="268">
        <f t="shared" si="100"/>
        <v>0</v>
      </c>
      <c r="M411" s="268">
        <f t="shared" si="100"/>
        <v>1753.5</v>
      </c>
      <c r="N411" s="268">
        <f t="shared" si="100"/>
        <v>10271915.33</v>
      </c>
      <c r="O411" s="268">
        <f t="shared" si="100"/>
        <v>0</v>
      </c>
      <c r="P411" s="268">
        <f t="shared" si="100"/>
        <v>0</v>
      </c>
      <c r="Q411" s="268">
        <f t="shared" si="100"/>
        <v>0</v>
      </c>
      <c r="R411" s="268">
        <f t="shared" si="100"/>
        <v>0</v>
      </c>
      <c r="S411" s="268">
        <f t="shared" si="100"/>
        <v>0</v>
      </c>
      <c r="T411" s="300">
        <f t="shared" si="100"/>
        <v>0</v>
      </c>
      <c r="U411" s="268">
        <f t="shared" si="100"/>
        <v>0</v>
      </c>
      <c r="V411" s="268">
        <f t="shared" si="100"/>
        <v>0</v>
      </c>
      <c r="W411" s="268">
        <f t="shared" si="100"/>
        <v>0</v>
      </c>
      <c r="X411" s="268">
        <f t="shared" si="100"/>
        <v>0</v>
      </c>
      <c r="Y411" s="268">
        <f t="shared" si="100"/>
        <v>0</v>
      </c>
      <c r="Z411" s="268">
        <f>SUM(Z408:Z410)</f>
        <v>0</v>
      </c>
      <c r="AA411" s="20"/>
      <c r="AB411" s="20">
        <f>Y411-Z411</f>
        <v>0</v>
      </c>
      <c r="AC411" s="44"/>
    </row>
    <row r="412" spans="1:29" ht="15.75" customHeight="1">
      <c r="A412" s="401" t="s">
        <v>365</v>
      </c>
      <c r="B412" s="396"/>
      <c r="C412" s="394"/>
      <c r="D412" s="268"/>
      <c r="E412" s="268"/>
      <c r="F412" s="268"/>
      <c r="G412" s="268"/>
      <c r="H412" s="268"/>
      <c r="I412" s="268"/>
      <c r="J412" s="240"/>
      <c r="K412" s="268"/>
      <c r="L412" s="268"/>
      <c r="M412" s="268"/>
      <c r="N412" s="268"/>
      <c r="O412" s="268"/>
      <c r="P412" s="268"/>
      <c r="Q412" s="268"/>
      <c r="R412" s="268"/>
      <c r="S412" s="268"/>
      <c r="T412" s="300"/>
      <c r="U412" s="268"/>
      <c r="V412" s="268"/>
      <c r="W412" s="268"/>
      <c r="X412" s="268"/>
      <c r="Y412" s="268"/>
      <c r="Z412" s="268"/>
      <c r="AA412" s="20"/>
      <c r="AB412" s="20"/>
      <c r="AC412" s="44"/>
    </row>
    <row r="413" spans="1:29" ht="15.75" customHeight="1">
      <c r="A413" s="209">
        <f>A410+1</f>
        <v>270</v>
      </c>
      <c r="B413" s="7" t="s">
        <v>366</v>
      </c>
      <c r="C413" s="268">
        <f>D413+L413+N413+P413+R413+U413+W413+X413+Y413+K413+S413</f>
        <v>28139014.0695</v>
      </c>
      <c r="D413" s="400">
        <f>E413+F413+G413+H413+I413</f>
        <v>19586407.0695</v>
      </c>
      <c r="E413" s="268">
        <v>3936191.8595</v>
      </c>
      <c r="F413" s="268">
        <v>10950278.11</v>
      </c>
      <c r="G413" s="268">
        <v>1215484.92</v>
      </c>
      <c r="H413" s="268">
        <v>2897473.57</v>
      </c>
      <c r="I413" s="268">
        <v>586978.61</v>
      </c>
      <c r="J413" s="240"/>
      <c r="K413" s="268"/>
      <c r="L413" s="268"/>
      <c r="M413" s="268">
        <v>1738</v>
      </c>
      <c r="N413" s="268">
        <v>8552607</v>
      </c>
      <c r="O413" s="268"/>
      <c r="P413" s="268"/>
      <c r="Q413" s="268"/>
      <c r="R413" s="268"/>
      <c r="S413" s="268"/>
      <c r="T413" s="300"/>
      <c r="U413" s="268"/>
      <c r="V413" s="268"/>
      <c r="W413" s="268"/>
      <c r="X413" s="268"/>
      <c r="Y413" s="268"/>
      <c r="Z413" s="20"/>
      <c r="AA413" s="265"/>
      <c r="AB413" s="20" t="s">
        <v>367</v>
      </c>
      <c r="AC413" s="44"/>
    </row>
    <row r="414" spans="1:29" ht="15.75" customHeight="1">
      <c r="A414" s="209">
        <f>A413+1</f>
        <v>271</v>
      </c>
      <c r="B414" s="7" t="s">
        <v>775</v>
      </c>
      <c r="C414" s="268">
        <f>D414+L414+N414+P414+R414+U414+W414+X414+Y414+K414+S414</f>
        <v>17879790.217</v>
      </c>
      <c r="D414" s="400">
        <f>E414+F414+G414+H414+I414</f>
        <v>17879790.217</v>
      </c>
      <c r="E414" s="268">
        <v>3291765.267</v>
      </c>
      <c r="F414" s="268">
        <v>8362182.1</v>
      </c>
      <c r="G414" s="268">
        <v>1119106.26</v>
      </c>
      <c r="H414" s="268">
        <v>4469937.84</v>
      </c>
      <c r="I414" s="268">
        <v>636798.75</v>
      </c>
      <c r="J414" s="240"/>
      <c r="K414" s="268"/>
      <c r="L414" s="268"/>
      <c r="M414" s="268"/>
      <c r="N414" s="268"/>
      <c r="O414" s="268"/>
      <c r="P414" s="268"/>
      <c r="Q414" s="268"/>
      <c r="R414" s="268"/>
      <c r="S414" s="268"/>
      <c r="T414" s="300"/>
      <c r="U414" s="268"/>
      <c r="V414" s="268"/>
      <c r="W414" s="268"/>
      <c r="X414" s="268"/>
      <c r="Y414" s="268"/>
      <c r="Z414" s="20"/>
      <c r="AA414" s="265"/>
      <c r="AB414" s="20"/>
      <c r="AC414" s="44"/>
    </row>
    <row r="415" spans="1:29" ht="15.75" customHeight="1">
      <c r="A415" s="405" t="s">
        <v>15</v>
      </c>
      <c r="B415" s="269"/>
      <c r="C415" s="268">
        <f>SUM(C413:C414)</f>
        <v>46018804.2865</v>
      </c>
      <c r="D415" s="268">
        <f aca="true" t="shared" si="101" ref="D415:Y415">SUM(D413:D414)</f>
        <v>37466197.2865</v>
      </c>
      <c r="E415" s="268">
        <f t="shared" si="101"/>
        <v>7227957.126499999</v>
      </c>
      <c r="F415" s="268">
        <f t="shared" si="101"/>
        <v>19312460.21</v>
      </c>
      <c r="G415" s="268">
        <f t="shared" si="101"/>
        <v>2334591.1799999997</v>
      </c>
      <c r="H415" s="268">
        <f t="shared" si="101"/>
        <v>7367411.41</v>
      </c>
      <c r="I415" s="268">
        <f t="shared" si="101"/>
        <v>1223777.3599999999</v>
      </c>
      <c r="J415" s="240">
        <f t="shared" si="101"/>
        <v>0</v>
      </c>
      <c r="K415" s="268">
        <f t="shared" si="101"/>
        <v>0</v>
      </c>
      <c r="L415" s="268">
        <f t="shared" si="101"/>
        <v>0</v>
      </c>
      <c r="M415" s="268">
        <f t="shared" si="101"/>
        <v>1738</v>
      </c>
      <c r="N415" s="268">
        <f t="shared" si="101"/>
        <v>8552607</v>
      </c>
      <c r="O415" s="268">
        <f t="shared" si="101"/>
        <v>0</v>
      </c>
      <c r="P415" s="268">
        <f t="shared" si="101"/>
        <v>0</v>
      </c>
      <c r="Q415" s="268">
        <f t="shared" si="101"/>
        <v>0</v>
      </c>
      <c r="R415" s="268">
        <f t="shared" si="101"/>
        <v>0</v>
      </c>
      <c r="S415" s="268">
        <f t="shared" si="101"/>
        <v>0</v>
      </c>
      <c r="T415" s="300">
        <f t="shared" si="101"/>
        <v>0</v>
      </c>
      <c r="U415" s="268">
        <f t="shared" si="101"/>
        <v>0</v>
      </c>
      <c r="V415" s="268">
        <f t="shared" si="101"/>
        <v>0</v>
      </c>
      <c r="W415" s="268">
        <f t="shared" si="101"/>
        <v>0</v>
      </c>
      <c r="X415" s="268">
        <f t="shared" si="101"/>
        <v>0</v>
      </c>
      <c r="Y415" s="268">
        <f t="shared" si="101"/>
        <v>0</v>
      </c>
      <c r="Z415" s="268">
        <f>(C415-Y415)*0.0214</f>
        <v>984802.4117311</v>
      </c>
      <c r="AA415" s="20"/>
      <c r="AB415" s="20"/>
      <c r="AC415" s="44"/>
    </row>
    <row r="416" spans="1:29" ht="15.75" customHeight="1">
      <c r="A416" s="401" t="s">
        <v>368</v>
      </c>
      <c r="B416" s="396"/>
      <c r="C416" s="394"/>
      <c r="D416" s="268"/>
      <c r="E416" s="268"/>
      <c r="F416" s="268"/>
      <c r="G416" s="268"/>
      <c r="H416" s="268"/>
      <c r="I416" s="268"/>
      <c r="J416" s="240"/>
      <c r="K416" s="268"/>
      <c r="L416" s="268"/>
      <c r="M416" s="268"/>
      <c r="N416" s="268"/>
      <c r="O416" s="268"/>
      <c r="P416" s="268"/>
      <c r="Q416" s="268"/>
      <c r="R416" s="268"/>
      <c r="S416" s="268"/>
      <c r="T416" s="300"/>
      <c r="U416" s="268"/>
      <c r="V416" s="268"/>
      <c r="W416" s="268"/>
      <c r="X416" s="268"/>
      <c r="Y416" s="268"/>
      <c r="Z416" s="268"/>
      <c r="AA416" s="20"/>
      <c r="AB416" s="20"/>
      <c r="AC416" s="44"/>
    </row>
    <row r="417" spans="1:29" ht="15.75" customHeight="1">
      <c r="A417" s="209">
        <f>A414+1</f>
        <v>272</v>
      </c>
      <c r="B417" s="255" t="s">
        <v>369</v>
      </c>
      <c r="C417" s="268">
        <f>D417+L417+N417+P417+R417+U417+W417+X417+Y417+K417+S417</f>
        <v>2627052.2935</v>
      </c>
      <c r="D417" s="400">
        <f>E417+F417+G417+H417+I417</f>
        <v>295452.8135</v>
      </c>
      <c r="E417" s="268">
        <v>295452.8135</v>
      </c>
      <c r="F417" s="268"/>
      <c r="G417" s="268"/>
      <c r="H417" s="268"/>
      <c r="I417" s="268"/>
      <c r="J417" s="240"/>
      <c r="K417" s="268"/>
      <c r="L417" s="268"/>
      <c r="M417" s="268">
        <v>189.9</v>
      </c>
      <c r="N417" s="268">
        <v>2331599.48</v>
      </c>
      <c r="O417" s="268"/>
      <c r="P417" s="268"/>
      <c r="Q417" s="268"/>
      <c r="R417" s="268"/>
      <c r="S417" s="268"/>
      <c r="T417" s="300"/>
      <c r="U417" s="268"/>
      <c r="V417" s="268"/>
      <c r="W417" s="268"/>
      <c r="X417" s="268"/>
      <c r="Y417" s="268"/>
      <c r="Z417" s="268"/>
      <c r="AA417" s="20" t="s">
        <v>467</v>
      </c>
      <c r="AB417" s="20" t="s">
        <v>370</v>
      </c>
      <c r="AC417" s="44"/>
    </row>
    <row r="418" spans="1:29" ht="15.75" customHeight="1">
      <c r="A418" s="209">
        <f>A417+1</f>
        <v>273</v>
      </c>
      <c r="B418" s="255" t="s">
        <v>371</v>
      </c>
      <c r="C418" s="268">
        <f>D418+L418+N418+P418+R418+U418+W418+X418+Y418+K418+S418</f>
        <v>2773562.4</v>
      </c>
      <c r="D418" s="400">
        <f>E418+F418+G418+H418+I418</f>
        <v>0</v>
      </c>
      <c r="E418" s="268"/>
      <c r="F418" s="268"/>
      <c r="G418" s="268"/>
      <c r="H418" s="268"/>
      <c r="I418" s="268"/>
      <c r="J418" s="240"/>
      <c r="K418" s="268"/>
      <c r="L418" s="268"/>
      <c r="M418" s="268">
        <v>189.5</v>
      </c>
      <c r="N418" s="268">
        <v>2773562.4</v>
      </c>
      <c r="O418" s="268"/>
      <c r="P418" s="268"/>
      <c r="Q418" s="268"/>
      <c r="R418" s="268"/>
      <c r="S418" s="268"/>
      <c r="T418" s="300"/>
      <c r="U418" s="268"/>
      <c r="V418" s="268"/>
      <c r="W418" s="268"/>
      <c r="X418" s="268"/>
      <c r="Y418" s="268"/>
      <c r="Z418" s="268"/>
      <c r="AA418" s="20" t="s">
        <v>346</v>
      </c>
      <c r="AB418" s="20" t="s">
        <v>346</v>
      </c>
      <c r="AC418" s="44"/>
    </row>
    <row r="419" spans="1:29" ht="15.75" customHeight="1">
      <c r="A419" s="209">
        <f>A418+1</f>
        <v>274</v>
      </c>
      <c r="B419" s="255" t="s">
        <v>372</v>
      </c>
      <c r="C419" s="268">
        <f>D419+L419+N419+P419+R419+U419+W419+X419+Y419+K419+S419</f>
        <v>3933766.21</v>
      </c>
      <c r="D419" s="400">
        <f>E419+F419+G419+H419+I419</f>
        <v>0</v>
      </c>
      <c r="E419" s="268"/>
      <c r="F419" s="268"/>
      <c r="G419" s="268"/>
      <c r="H419" s="268"/>
      <c r="I419" s="268"/>
      <c r="J419" s="240"/>
      <c r="K419" s="268"/>
      <c r="L419" s="268"/>
      <c r="M419" s="268"/>
      <c r="N419" s="268"/>
      <c r="O419" s="268">
        <v>253.4</v>
      </c>
      <c r="P419" s="268">
        <v>3933766.21</v>
      </c>
      <c r="Q419" s="268"/>
      <c r="R419" s="268"/>
      <c r="S419" s="268"/>
      <c r="T419" s="300"/>
      <c r="U419" s="268"/>
      <c r="V419" s="268"/>
      <c r="W419" s="268"/>
      <c r="X419" s="268"/>
      <c r="Y419" s="268"/>
      <c r="Z419" s="268"/>
      <c r="AA419" s="20" t="s">
        <v>183</v>
      </c>
      <c r="AB419" s="20" t="s">
        <v>183</v>
      </c>
      <c r="AC419" s="44"/>
    </row>
    <row r="420" spans="1:29" ht="15.75" customHeight="1">
      <c r="A420" s="405" t="s">
        <v>15</v>
      </c>
      <c r="B420" s="269"/>
      <c r="C420" s="268">
        <f>SUM(C417:C419)</f>
        <v>9334380.9035</v>
      </c>
      <c r="D420" s="268">
        <f aca="true" t="shared" si="102" ref="D420:T420">SUM(D417:D419)</f>
        <v>295452.8135</v>
      </c>
      <c r="E420" s="268">
        <f t="shared" si="102"/>
        <v>295452.8135</v>
      </c>
      <c r="F420" s="268">
        <f t="shared" si="102"/>
        <v>0</v>
      </c>
      <c r="G420" s="268">
        <f t="shared" si="102"/>
        <v>0</v>
      </c>
      <c r="H420" s="268">
        <f t="shared" si="102"/>
        <v>0</v>
      </c>
      <c r="I420" s="268">
        <f t="shared" si="102"/>
        <v>0</v>
      </c>
      <c r="J420" s="240">
        <f t="shared" si="102"/>
        <v>0</v>
      </c>
      <c r="K420" s="268">
        <f t="shared" si="102"/>
        <v>0</v>
      </c>
      <c r="L420" s="268">
        <f t="shared" si="102"/>
        <v>0</v>
      </c>
      <c r="M420" s="268">
        <f t="shared" si="102"/>
        <v>379.4</v>
      </c>
      <c r="N420" s="268">
        <f t="shared" si="102"/>
        <v>5105161.88</v>
      </c>
      <c r="O420" s="268">
        <f t="shared" si="102"/>
        <v>253.4</v>
      </c>
      <c r="P420" s="268">
        <f t="shared" si="102"/>
        <v>3933766.21</v>
      </c>
      <c r="Q420" s="268">
        <f t="shared" si="102"/>
        <v>0</v>
      </c>
      <c r="R420" s="268">
        <f t="shared" si="102"/>
        <v>0</v>
      </c>
      <c r="S420" s="268">
        <f t="shared" si="102"/>
        <v>0</v>
      </c>
      <c r="T420" s="300">
        <f t="shared" si="102"/>
        <v>0</v>
      </c>
      <c r="U420" s="268">
        <f>SUM(U417:U419)</f>
        <v>0</v>
      </c>
      <c r="V420" s="268">
        <f>SUM(V417:V419)</f>
        <v>0</v>
      </c>
      <c r="W420" s="268">
        <f>SUM(W417:W419)</f>
        <v>0</v>
      </c>
      <c r="X420" s="268">
        <f>SUM(X417:X419)</f>
        <v>0</v>
      </c>
      <c r="Y420" s="268">
        <f>SUM(Y417:Y419)</f>
        <v>0</v>
      </c>
      <c r="Z420" s="268">
        <f>(C420-Y420)*0.0214</f>
        <v>199755.75133489998</v>
      </c>
      <c r="AA420" s="20"/>
      <c r="AB420" s="20"/>
      <c r="AC420" s="44"/>
    </row>
    <row r="421" spans="1:32" ht="15.75" customHeight="1">
      <c r="A421" s="401" t="s">
        <v>669</v>
      </c>
      <c r="B421" s="396"/>
      <c r="C421" s="394"/>
      <c r="D421" s="268"/>
      <c r="E421" s="268"/>
      <c r="F421" s="268"/>
      <c r="G421" s="268"/>
      <c r="H421" s="268"/>
      <c r="I421" s="268"/>
      <c r="J421" s="240"/>
      <c r="K421" s="268"/>
      <c r="L421" s="268"/>
      <c r="M421" s="268"/>
      <c r="N421" s="268"/>
      <c r="O421" s="268"/>
      <c r="P421" s="268"/>
      <c r="Q421" s="268"/>
      <c r="R421" s="268"/>
      <c r="S421" s="268"/>
      <c r="T421" s="300"/>
      <c r="U421" s="268"/>
      <c r="V421" s="268"/>
      <c r="W421" s="268"/>
      <c r="X421" s="268"/>
      <c r="Y421" s="268"/>
      <c r="Z421" s="268"/>
      <c r="AA421" s="20"/>
      <c r="AB421" s="20"/>
      <c r="AC421" s="44"/>
      <c r="AF421" s="45"/>
    </row>
    <row r="422" spans="1:52" ht="20.25" customHeight="1">
      <c r="A422" s="209">
        <f>A419+1</f>
        <v>275</v>
      </c>
      <c r="B422" s="249" t="s">
        <v>670</v>
      </c>
      <c r="C422" s="268">
        <f>D422+L422+N422+P422+R422+U422+W422+X422+Y422+K422+S422</f>
        <v>4367396.77</v>
      </c>
      <c r="D422" s="400">
        <f>E422+F422+G422+H422+I422</f>
        <v>0</v>
      </c>
      <c r="E422" s="400"/>
      <c r="F422" s="400"/>
      <c r="G422" s="400"/>
      <c r="H422" s="400"/>
      <c r="I422" s="400"/>
      <c r="J422" s="241"/>
      <c r="K422" s="400"/>
      <c r="L422" s="400"/>
      <c r="M422" s="400">
        <v>366.5</v>
      </c>
      <c r="N422" s="400">
        <v>2411313.32</v>
      </c>
      <c r="O422" s="400"/>
      <c r="P422" s="400"/>
      <c r="Q422" s="400"/>
      <c r="R422" s="400"/>
      <c r="S422" s="400"/>
      <c r="T422" s="301">
        <v>172.4</v>
      </c>
      <c r="U422" s="400">
        <v>1956083.45</v>
      </c>
      <c r="V422" s="400"/>
      <c r="W422" s="400"/>
      <c r="X422" s="400"/>
      <c r="Y422" s="400"/>
      <c r="Z422" s="400"/>
      <c r="AA422" s="20" t="s">
        <v>373</v>
      </c>
      <c r="AB422" s="51" t="s">
        <v>266</v>
      </c>
      <c r="AC422" s="25"/>
      <c r="AD422" s="25"/>
      <c r="AE422" s="25"/>
      <c r="AF422" s="25"/>
      <c r="AG422" s="25"/>
      <c r="AH422" s="25"/>
      <c r="AI422" s="25"/>
      <c r="AJ422" s="25"/>
      <c r="AK422" s="25"/>
      <c r="AL422" s="25"/>
      <c r="AM422" s="25"/>
      <c r="AN422" s="25"/>
      <c r="AO422" s="25"/>
      <c r="AP422" s="25"/>
      <c r="AQ422" s="25"/>
      <c r="AR422" s="25"/>
      <c r="AS422" s="25"/>
      <c r="AT422" s="25"/>
      <c r="AU422" s="25"/>
      <c r="AV422" s="25"/>
      <c r="AW422" s="25"/>
      <c r="AX422" s="25"/>
      <c r="AY422" s="25"/>
      <c r="AZ422" s="25"/>
    </row>
    <row r="423" spans="1:29" ht="15.75" customHeight="1">
      <c r="A423" s="405" t="s">
        <v>15</v>
      </c>
      <c r="B423" s="269"/>
      <c r="C423" s="268">
        <f>SUM(C422)</f>
        <v>4367396.77</v>
      </c>
      <c r="D423" s="268">
        <f aca="true" t="shared" si="103" ref="D423:Y423">SUM(D422)</f>
        <v>0</v>
      </c>
      <c r="E423" s="268">
        <f t="shared" si="103"/>
        <v>0</v>
      </c>
      <c r="F423" s="268">
        <f t="shared" si="103"/>
        <v>0</v>
      </c>
      <c r="G423" s="268">
        <f t="shared" si="103"/>
        <v>0</v>
      </c>
      <c r="H423" s="268">
        <f t="shared" si="103"/>
        <v>0</v>
      </c>
      <c r="I423" s="268">
        <f t="shared" si="103"/>
        <v>0</v>
      </c>
      <c r="J423" s="240">
        <f t="shared" si="103"/>
        <v>0</v>
      </c>
      <c r="K423" s="268">
        <f t="shared" si="103"/>
        <v>0</v>
      </c>
      <c r="L423" s="268">
        <f t="shared" si="103"/>
        <v>0</v>
      </c>
      <c r="M423" s="268">
        <f t="shared" si="103"/>
        <v>366.5</v>
      </c>
      <c r="N423" s="268">
        <f t="shared" si="103"/>
        <v>2411313.32</v>
      </c>
      <c r="O423" s="268">
        <f t="shared" si="103"/>
        <v>0</v>
      </c>
      <c r="P423" s="268">
        <f t="shared" si="103"/>
        <v>0</v>
      </c>
      <c r="Q423" s="268">
        <f t="shared" si="103"/>
        <v>0</v>
      </c>
      <c r="R423" s="268">
        <f t="shared" si="103"/>
        <v>0</v>
      </c>
      <c r="S423" s="268">
        <f t="shared" si="103"/>
        <v>0</v>
      </c>
      <c r="T423" s="300">
        <f t="shared" si="103"/>
        <v>172.4</v>
      </c>
      <c r="U423" s="268">
        <f t="shared" si="103"/>
        <v>1956083.45</v>
      </c>
      <c r="V423" s="268">
        <f t="shared" si="103"/>
        <v>0</v>
      </c>
      <c r="W423" s="268">
        <f t="shared" si="103"/>
        <v>0</v>
      </c>
      <c r="X423" s="268">
        <f t="shared" si="103"/>
        <v>0</v>
      </c>
      <c r="Y423" s="268">
        <f t="shared" si="103"/>
        <v>0</v>
      </c>
      <c r="Z423" s="268">
        <f>(C423-Y423)*0.0214</f>
        <v>93462.29087799999</v>
      </c>
      <c r="AA423" s="20"/>
      <c r="AB423" s="20"/>
      <c r="AC423" s="44"/>
    </row>
    <row r="424" spans="1:52" ht="15.75" customHeight="1">
      <c r="A424" s="395" t="s">
        <v>37</v>
      </c>
      <c r="B424" s="181"/>
      <c r="C424" s="397">
        <f>C393+C407+C415+C420+C423+C402+C411+C399+C396</f>
        <v>134302879.1345</v>
      </c>
      <c r="D424" s="397">
        <f aca="true" t="shared" si="104" ref="D424:Y424">D393+D407+D415+D420+D423+D402+D411+D399+D396</f>
        <v>61032098.5045</v>
      </c>
      <c r="E424" s="397">
        <f t="shared" si="104"/>
        <v>9054662.3445</v>
      </c>
      <c r="F424" s="397">
        <f t="shared" si="104"/>
        <v>33459921.42</v>
      </c>
      <c r="G424" s="397">
        <f t="shared" si="104"/>
        <v>4856105.859999999</v>
      </c>
      <c r="H424" s="397">
        <f t="shared" si="104"/>
        <v>10429696.72</v>
      </c>
      <c r="I424" s="397">
        <f t="shared" si="104"/>
        <v>3231712.16</v>
      </c>
      <c r="J424" s="352">
        <f t="shared" si="104"/>
        <v>0</v>
      </c>
      <c r="K424" s="397">
        <f t="shared" si="104"/>
        <v>0</v>
      </c>
      <c r="L424" s="397">
        <f t="shared" si="104"/>
        <v>0</v>
      </c>
      <c r="M424" s="397">
        <f t="shared" si="104"/>
        <v>10299</v>
      </c>
      <c r="N424" s="397">
        <f t="shared" si="104"/>
        <v>55322878.79000001</v>
      </c>
      <c r="O424" s="397">
        <f t="shared" si="104"/>
        <v>1635.3000000000002</v>
      </c>
      <c r="P424" s="397">
        <f t="shared" si="104"/>
        <v>15098689.030000001</v>
      </c>
      <c r="Q424" s="397">
        <f t="shared" si="104"/>
        <v>0</v>
      </c>
      <c r="R424" s="397">
        <f t="shared" si="104"/>
        <v>0</v>
      </c>
      <c r="S424" s="397">
        <f t="shared" si="104"/>
        <v>0</v>
      </c>
      <c r="T424" s="299">
        <f t="shared" si="104"/>
        <v>172.4</v>
      </c>
      <c r="U424" s="397">
        <f t="shared" si="104"/>
        <v>1956083.45</v>
      </c>
      <c r="V424" s="397">
        <f t="shared" si="104"/>
        <v>0</v>
      </c>
      <c r="W424" s="397">
        <f t="shared" si="104"/>
        <v>0</v>
      </c>
      <c r="X424" s="397">
        <f t="shared" si="104"/>
        <v>284703.27</v>
      </c>
      <c r="Y424" s="397">
        <f t="shared" si="104"/>
        <v>608426.09</v>
      </c>
      <c r="Z424" s="268">
        <f>(C424-Y424)*0.0214</f>
        <v>2861061.2951522996</v>
      </c>
      <c r="AA424" s="20"/>
      <c r="AB424" s="20"/>
      <c r="AC424" s="88"/>
      <c r="AD424" s="3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</row>
    <row r="425" spans="1:52" ht="16.5" customHeight="1">
      <c r="A425" s="457" t="s">
        <v>38</v>
      </c>
      <c r="B425" s="458"/>
      <c r="C425" s="458"/>
      <c r="D425" s="458"/>
      <c r="E425" s="458"/>
      <c r="F425" s="458"/>
      <c r="G425" s="458"/>
      <c r="H425" s="458"/>
      <c r="I425" s="458"/>
      <c r="J425" s="458"/>
      <c r="K425" s="458"/>
      <c r="L425" s="458"/>
      <c r="M425" s="458"/>
      <c r="N425" s="458"/>
      <c r="O425" s="458"/>
      <c r="P425" s="458"/>
      <c r="Q425" s="458"/>
      <c r="R425" s="458"/>
      <c r="S425" s="458"/>
      <c r="T425" s="458"/>
      <c r="U425" s="458"/>
      <c r="V425" s="458"/>
      <c r="W425" s="458"/>
      <c r="X425" s="458"/>
      <c r="Y425" s="459"/>
      <c r="Z425" s="397"/>
      <c r="AA425" s="20"/>
      <c r="AB425" s="20"/>
      <c r="AC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</row>
    <row r="426" spans="1:28" ht="18.75" customHeight="1">
      <c r="A426" s="401" t="s">
        <v>39</v>
      </c>
      <c r="B426" s="396"/>
      <c r="C426" s="394"/>
      <c r="D426" s="182"/>
      <c r="E426" s="182"/>
      <c r="F426" s="182"/>
      <c r="G426" s="182"/>
      <c r="H426" s="182"/>
      <c r="I426" s="182"/>
      <c r="J426" s="383"/>
      <c r="K426" s="182"/>
      <c r="L426" s="182"/>
      <c r="M426" s="182"/>
      <c r="N426" s="182"/>
      <c r="O426" s="182"/>
      <c r="P426" s="182"/>
      <c r="Q426" s="182"/>
      <c r="R426" s="182"/>
      <c r="S426" s="182"/>
      <c r="T426" s="303"/>
      <c r="U426" s="182"/>
      <c r="V426" s="182"/>
      <c r="W426" s="182"/>
      <c r="X426" s="182"/>
      <c r="Y426" s="182"/>
      <c r="Z426" s="182"/>
      <c r="AA426" s="20"/>
      <c r="AB426" s="20"/>
    </row>
    <row r="427" spans="1:28" ht="18.75" customHeight="1">
      <c r="A427" s="209">
        <f>A422+1</f>
        <v>276</v>
      </c>
      <c r="B427" s="255" t="s">
        <v>671</v>
      </c>
      <c r="C427" s="268">
        <f aca="true" t="shared" si="105" ref="C427:C435">D427+L427+N427+P427+R427+U427+W427+X427+Y427+K427+S427</f>
        <v>1428660</v>
      </c>
      <c r="D427" s="400">
        <f aca="true" t="shared" si="106" ref="D427:D435">E427+F427+G427+H427+I427</f>
        <v>0</v>
      </c>
      <c r="E427" s="268"/>
      <c r="F427" s="268"/>
      <c r="G427" s="268"/>
      <c r="H427" s="268"/>
      <c r="I427" s="268"/>
      <c r="J427" s="240"/>
      <c r="K427" s="268"/>
      <c r="L427" s="268"/>
      <c r="M427" s="268"/>
      <c r="N427" s="268"/>
      <c r="O427" s="268"/>
      <c r="P427" s="268"/>
      <c r="Q427" s="268"/>
      <c r="R427" s="268"/>
      <c r="S427" s="268"/>
      <c r="T427" s="300"/>
      <c r="U427" s="268"/>
      <c r="V427" s="268"/>
      <c r="W427" s="268"/>
      <c r="X427" s="400"/>
      <c r="Y427" s="268">
        <f>210600+105300+91980+847080+173700</f>
        <v>1428660</v>
      </c>
      <c r="Z427" s="268" t="s">
        <v>672</v>
      </c>
      <c r="AA427" s="20"/>
      <c r="AB427" s="265"/>
    </row>
    <row r="428" spans="1:28" ht="18.75" customHeight="1">
      <c r="A428" s="209">
        <f aca="true" t="shared" si="107" ref="A428:A435">A427+1</f>
        <v>277</v>
      </c>
      <c r="B428" s="255" t="s">
        <v>747</v>
      </c>
      <c r="C428" s="268">
        <f>D428+L428+N428+P428+R428+U428+W428+X428+Y428+K428+S428</f>
        <v>37097349.65</v>
      </c>
      <c r="D428" s="400">
        <f>E428+F428+G428+H428+I428</f>
        <v>0</v>
      </c>
      <c r="E428" s="268"/>
      <c r="F428" s="268"/>
      <c r="G428" s="268"/>
      <c r="H428" s="268"/>
      <c r="I428" s="268"/>
      <c r="J428" s="240">
        <v>1</v>
      </c>
      <c r="K428" s="268">
        <v>2115068.37</v>
      </c>
      <c r="L428" s="268">
        <v>41339.28</v>
      </c>
      <c r="M428" s="268"/>
      <c r="N428" s="268"/>
      <c r="O428" s="268"/>
      <c r="P428" s="268"/>
      <c r="Q428" s="268">
        <v>5876</v>
      </c>
      <c r="R428" s="268">
        <v>34940942</v>
      </c>
      <c r="S428" s="268"/>
      <c r="T428" s="300"/>
      <c r="U428" s="268"/>
      <c r="V428" s="268"/>
      <c r="W428" s="268"/>
      <c r="X428" s="400"/>
      <c r="Y428" s="268"/>
      <c r="Z428" s="268"/>
      <c r="AA428" s="20"/>
      <c r="AB428" s="265"/>
    </row>
    <row r="429" spans="1:52" ht="16.5" customHeight="1">
      <c r="A429" s="209">
        <f t="shared" si="107"/>
        <v>278</v>
      </c>
      <c r="B429" s="249" t="s">
        <v>456</v>
      </c>
      <c r="C429" s="268">
        <f t="shared" si="105"/>
        <v>3171813.72</v>
      </c>
      <c r="D429" s="400">
        <f t="shared" si="106"/>
        <v>0</v>
      </c>
      <c r="E429" s="268"/>
      <c r="F429" s="268"/>
      <c r="G429" s="268"/>
      <c r="H429" s="268"/>
      <c r="I429" s="268"/>
      <c r="J429" s="240"/>
      <c r="K429" s="268"/>
      <c r="L429" s="268"/>
      <c r="M429" s="268">
        <v>3122</v>
      </c>
      <c r="N429" s="268">
        <v>3171813.72</v>
      </c>
      <c r="O429" s="268"/>
      <c r="P429" s="268"/>
      <c r="Q429" s="268"/>
      <c r="R429" s="268"/>
      <c r="S429" s="268"/>
      <c r="T429" s="300"/>
      <c r="U429" s="268"/>
      <c r="V429" s="268"/>
      <c r="W429" s="268"/>
      <c r="X429" s="268"/>
      <c r="Y429" s="400"/>
      <c r="Z429" s="400"/>
      <c r="AA429" s="393"/>
      <c r="AB429" s="265" t="s">
        <v>433</v>
      </c>
      <c r="AC429" s="239"/>
      <c r="AD429" s="239"/>
      <c r="AE429" s="239"/>
      <c r="AF429" s="239"/>
      <c r="AG429" s="239"/>
      <c r="AH429" s="239"/>
      <c r="AI429" s="239"/>
      <c r="AJ429" s="239"/>
      <c r="AK429" s="239"/>
      <c r="AL429" s="239"/>
      <c r="AM429" s="239"/>
      <c r="AN429" s="239"/>
      <c r="AO429" s="239"/>
      <c r="AP429" s="239"/>
      <c r="AQ429" s="239"/>
      <c r="AR429" s="239"/>
      <c r="AS429" s="239"/>
      <c r="AT429" s="239"/>
      <c r="AU429" s="239"/>
      <c r="AV429" s="239"/>
      <c r="AW429" s="239"/>
      <c r="AX429" s="239"/>
      <c r="AY429" s="239"/>
      <c r="AZ429" s="239"/>
    </row>
    <row r="430" spans="1:52" ht="15">
      <c r="A430" s="209">
        <f t="shared" si="107"/>
        <v>279</v>
      </c>
      <c r="B430" s="249" t="s">
        <v>673</v>
      </c>
      <c r="C430" s="268">
        <f t="shared" si="105"/>
        <v>5529543.47</v>
      </c>
      <c r="D430" s="400">
        <f t="shared" si="106"/>
        <v>0</v>
      </c>
      <c r="E430" s="268"/>
      <c r="F430" s="268"/>
      <c r="G430" s="268"/>
      <c r="H430" s="268"/>
      <c r="I430" s="268"/>
      <c r="J430" s="240"/>
      <c r="K430" s="268"/>
      <c r="L430" s="268"/>
      <c r="M430" s="268">
        <v>1450</v>
      </c>
      <c r="N430" s="268">
        <v>5529543.47</v>
      </c>
      <c r="O430" s="268"/>
      <c r="P430" s="268"/>
      <c r="Q430" s="268"/>
      <c r="R430" s="268"/>
      <c r="S430" s="268"/>
      <c r="T430" s="300"/>
      <c r="U430" s="268"/>
      <c r="V430" s="268"/>
      <c r="W430" s="268"/>
      <c r="X430" s="268"/>
      <c r="Y430" s="400"/>
      <c r="Z430" s="400"/>
      <c r="AA430" s="87" t="s">
        <v>271</v>
      </c>
      <c r="AB430" s="265" t="s">
        <v>271</v>
      </c>
      <c r="AC430" s="100"/>
      <c r="AD430" s="100"/>
      <c r="AE430" s="100"/>
      <c r="AF430" s="100"/>
      <c r="AG430" s="100"/>
      <c r="AH430" s="100"/>
      <c r="AI430" s="100"/>
      <c r="AJ430" s="100"/>
      <c r="AK430" s="100"/>
      <c r="AL430" s="100"/>
      <c r="AM430" s="100"/>
      <c r="AN430" s="100"/>
      <c r="AO430" s="100"/>
      <c r="AP430" s="100"/>
      <c r="AQ430" s="100"/>
      <c r="AR430" s="100"/>
      <c r="AS430" s="100"/>
      <c r="AT430" s="100"/>
      <c r="AU430" s="100"/>
      <c r="AV430" s="100"/>
      <c r="AW430" s="100"/>
      <c r="AX430" s="100"/>
      <c r="AY430" s="100"/>
      <c r="AZ430" s="100"/>
    </row>
    <row r="431" spans="1:52" ht="15">
      <c r="A431" s="209">
        <f t="shared" si="107"/>
        <v>280</v>
      </c>
      <c r="B431" s="249" t="s">
        <v>449</v>
      </c>
      <c r="C431" s="268">
        <f t="shared" si="105"/>
        <v>5222306.64</v>
      </c>
      <c r="D431" s="400">
        <f t="shared" si="106"/>
        <v>0</v>
      </c>
      <c r="E431" s="268"/>
      <c r="F431" s="268"/>
      <c r="G431" s="268"/>
      <c r="H431" s="268"/>
      <c r="I431" s="268"/>
      <c r="J431" s="240"/>
      <c r="K431" s="268"/>
      <c r="L431" s="268"/>
      <c r="M431" s="268">
        <v>1307</v>
      </c>
      <c r="N431" s="268">
        <v>5222306.64</v>
      </c>
      <c r="O431" s="268"/>
      <c r="P431" s="268"/>
      <c r="Q431" s="268"/>
      <c r="R431" s="268"/>
      <c r="S431" s="268"/>
      <c r="T431" s="300"/>
      <c r="U431" s="268"/>
      <c r="V431" s="268"/>
      <c r="W431" s="268"/>
      <c r="X431" s="268"/>
      <c r="Y431" s="400"/>
      <c r="Z431" s="400"/>
      <c r="AA431" s="148"/>
      <c r="AB431" s="149"/>
      <c r="AC431" s="101" t="s">
        <v>271</v>
      </c>
      <c r="AD431" s="101"/>
      <c r="AE431" s="101"/>
      <c r="AF431" s="101"/>
      <c r="AG431" s="101"/>
      <c r="AH431" s="101"/>
      <c r="AI431" s="101"/>
      <c r="AJ431" s="101"/>
      <c r="AK431" s="101"/>
      <c r="AL431" s="101"/>
      <c r="AM431" s="101"/>
      <c r="AN431" s="101"/>
      <c r="AO431" s="101"/>
      <c r="AP431" s="101"/>
      <c r="AQ431" s="101"/>
      <c r="AR431" s="101"/>
      <c r="AS431" s="101"/>
      <c r="AT431" s="101"/>
      <c r="AU431" s="101"/>
      <c r="AV431" s="101"/>
      <c r="AW431" s="101"/>
      <c r="AX431" s="101"/>
      <c r="AY431" s="101"/>
      <c r="AZ431" s="101"/>
    </row>
    <row r="432" spans="1:52" ht="15">
      <c r="A432" s="209">
        <f t="shared" si="107"/>
        <v>281</v>
      </c>
      <c r="B432" s="249" t="s">
        <v>450</v>
      </c>
      <c r="C432" s="268">
        <f t="shared" si="105"/>
        <v>2809180.52</v>
      </c>
      <c r="D432" s="400">
        <f t="shared" si="106"/>
        <v>0</v>
      </c>
      <c r="E432" s="268"/>
      <c r="F432" s="268"/>
      <c r="G432" s="268"/>
      <c r="H432" s="268"/>
      <c r="I432" s="268"/>
      <c r="J432" s="240"/>
      <c r="K432" s="268"/>
      <c r="L432" s="268"/>
      <c r="M432" s="268">
        <v>1929</v>
      </c>
      <c r="N432" s="268">
        <v>2809180.52</v>
      </c>
      <c r="O432" s="268"/>
      <c r="P432" s="268"/>
      <c r="Q432" s="268"/>
      <c r="R432" s="268"/>
      <c r="S432" s="268"/>
      <c r="T432" s="300"/>
      <c r="U432" s="268"/>
      <c r="V432" s="268"/>
      <c r="W432" s="268"/>
      <c r="X432" s="268"/>
      <c r="Y432" s="400"/>
      <c r="Z432" s="400"/>
      <c r="AA432" s="148"/>
      <c r="AB432" s="149"/>
      <c r="AC432" s="101" t="s">
        <v>374</v>
      </c>
      <c r="AD432" s="101"/>
      <c r="AE432" s="101"/>
      <c r="AF432" s="101"/>
      <c r="AG432" s="101"/>
      <c r="AH432" s="101"/>
      <c r="AI432" s="101"/>
      <c r="AJ432" s="101"/>
      <c r="AK432" s="101"/>
      <c r="AL432" s="101"/>
      <c r="AM432" s="101"/>
      <c r="AN432" s="101"/>
      <c r="AO432" s="101"/>
      <c r="AP432" s="101"/>
      <c r="AQ432" s="101"/>
      <c r="AR432" s="101"/>
      <c r="AS432" s="101"/>
      <c r="AT432" s="101"/>
      <c r="AU432" s="101"/>
      <c r="AV432" s="101"/>
      <c r="AW432" s="101"/>
      <c r="AX432" s="101"/>
      <c r="AY432" s="101"/>
      <c r="AZ432" s="101"/>
    </row>
    <row r="433" spans="1:52" ht="15">
      <c r="A433" s="209">
        <f t="shared" si="107"/>
        <v>282</v>
      </c>
      <c r="B433" s="249" t="s">
        <v>451</v>
      </c>
      <c r="C433" s="268">
        <f t="shared" si="105"/>
        <v>2787823.57</v>
      </c>
      <c r="D433" s="400">
        <f t="shared" si="106"/>
        <v>0</v>
      </c>
      <c r="E433" s="268"/>
      <c r="F433" s="268"/>
      <c r="G433" s="268"/>
      <c r="H433" s="268"/>
      <c r="I433" s="268"/>
      <c r="J433" s="240"/>
      <c r="K433" s="268"/>
      <c r="L433" s="268"/>
      <c r="M433" s="268">
        <v>2298</v>
      </c>
      <c r="N433" s="268">
        <v>2787823.57</v>
      </c>
      <c r="O433" s="268"/>
      <c r="P433" s="268"/>
      <c r="Q433" s="268"/>
      <c r="R433" s="268"/>
      <c r="S433" s="268"/>
      <c r="T433" s="300"/>
      <c r="U433" s="268"/>
      <c r="V433" s="268"/>
      <c r="W433" s="268"/>
      <c r="X433" s="268"/>
      <c r="Y433" s="400"/>
      <c r="Z433" s="400"/>
      <c r="AA433" s="148"/>
      <c r="AB433" s="149"/>
      <c r="AC433" s="101" t="s">
        <v>374</v>
      </c>
      <c r="AD433" s="101"/>
      <c r="AE433" s="101"/>
      <c r="AF433" s="101"/>
      <c r="AG433" s="101"/>
      <c r="AH433" s="101"/>
      <c r="AI433" s="101"/>
      <c r="AJ433" s="101"/>
      <c r="AK433" s="101"/>
      <c r="AL433" s="101"/>
      <c r="AM433" s="101"/>
      <c r="AN433" s="101"/>
      <c r="AO433" s="101"/>
      <c r="AP433" s="101"/>
      <c r="AQ433" s="101"/>
      <c r="AR433" s="101"/>
      <c r="AS433" s="101"/>
      <c r="AT433" s="101"/>
      <c r="AU433" s="101"/>
      <c r="AV433" s="101"/>
      <c r="AW433" s="101"/>
      <c r="AX433" s="101"/>
      <c r="AY433" s="101"/>
      <c r="AZ433" s="101"/>
    </row>
    <row r="434" spans="1:52" ht="15">
      <c r="A434" s="209">
        <f t="shared" si="107"/>
        <v>283</v>
      </c>
      <c r="B434" s="249" t="s">
        <v>750</v>
      </c>
      <c r="C434" s="268">
        <f t="shared" si="105"/>
        <v>5524459.1899999995</v>
      </c>
      <c r="D434" s="400"/>
      <c r="E434" s="268"/>
      <c r="F434" s="268"/>
      <c r="G434" s="268"/>
      <c r="H434" s="268"/>
      <c r="I434" s="268"/>
      <c r="J434" s="240"/>
      <c r="K434" s="268"/>
      <c r="L434" s="268"/>
      <c r="M434" s="268"/>
      <c r="N434" s="268"/>
      <c r="O434" s="268"/>
      <c r="P434" s="268"/>
      <c r="Q434" s="268">
        <v>2497.66</v>
      </c>
      <c r="R434" s="268">
        <v>4503683.01</v>
      </c>
      <c r="S434" s="268"/>
      <c r="T434" s="300"/>
      <c r="U434" s="268"/>
      <c r="V434" s="268"/>
      <c r="W434" s="268"/>
      <c r="X434" s="268"/>
      <c r="Y434" s="400">
        <v>1020776.18</v>
      </c>
      <c r="Z434" s="400"/>
      <c r="AA434" s="148"/>
      <c r="AB434" s="149"/>
      <c r="AC434" s="101" t="s">
        <v>270</v>
      </c>
      <c r="AD434" s="101"/>
      <c r="AE434" s="101"/>
      <c r="AF434" s="101"/>
      <c r="AG434" s="101"/>
      <c r="AH434" s="101"/>
      <c r="AI434" s="101"/>
      <c r="AJ434" s="101"/>
      <c r="AK434" s="101"/>
      <c r="AL434" s="101"/>
      <c r="AM434" s="101"/>
      <c r="AN434" s="101"/>
      <c r="AO434" s="101"/>
      <c r="AP434" s="101"/>
      <c r="AQ434" s="101"/>
      <c r="AR434" s="101"/>
      <c r="AS434" s="101"/>
      <c r="AT434" s="101"/>
      <c r="AU434" s="101"/>
      <c r="AV434" s="101"/>
      <c r="AW434" s="101"/>
      <c r="AX434" s="101"/>
      <c r="AY434" s="101"/>
      <c r="AZ434" s="101"/>
    </row>
    <row r="435" spans="1:52" ht="15">
      <c r="A435" s="209">
        <f t="shared" si="107"/>
        <v>284</v>
      </c>
      <c r="B435" s="249" t="s">
        <v>452</v>
      </c>
      <c r="C435" s="268">
        <f t="shared" si="105"/>
        <v>3121139.26</v>
      </c>
      <c r="D435" s="400">
        <f t="shared" si="106"/>
        <v>0</v>
      </c>
      <c r="E435" s="268"/>
      <c r="F435" s="268"/>
      <c r="G435" s="268"/>
      <c r="H435" s="268"/>
      <c r="I435" s="268"/>
      <c r="J435" s="240"/>
      <c r="K435" s="268"/>
      <c r="L435" s="268"/>
      <c r="M435" s="268">
        <v>1367</v>
      </c>
      <c r="N435" s="268">
        <v>3121139.26</v>
      </c>
      <c r="O435" s="268"/>
      <c r="P435" s="268"/>
      <c r="Q435" s="268"/>
      <c r="R435" s="268"/>
      <c r="S435" s="268"/>
      <c r="T435" s="300"/>
      <c r="U435" s="268"/>
      <c r="V435" s="268"/>
      <c r="W435" s="268"/>
      <c r="X435" s="268"/>
      <c r="Y435" s="400"/>
      <c r="Z435" s="400"/>
      <c r="AA435" s="148"/>
      <c r="AB435" s="149"/>
      <c r="AC435" s="101" t="s">
        <v>374</v>
      </c>
      <c r="AD435" s="101"/>
      <c r="AE435" s="101"/>
      <c r="AF435" s="101"/>
      <c r="AG435" s="101"/>
      <c r="AH435" s="101"/>
      <c r="AI435" s="101"/>
      <c r="AJ435" s="101"/>
      <c r="AK435" s="101"/>
      <c r="AL435" s="101"/>
      <c r="AM435" s="101"/>
      <c r="AN435" s="101"/>
      <c r="AO435" s="101"/>
      <c r="AP435" s="101"/>
      <c r="AQ435" s="101"/>
      <c r="AR435" s="101"/>
      <c r="AS435" s="101"/>
      <c r="AT435" s="101"/>
      <c r="AU435" s="101"/>
      <c r="AV435" s="101"/>
      <c r="AW435" s="101"/>
      <c r="AX435" s="101"/>
      <c r="AY435" s="101"/>
      <c r="AZ435" s="101"/>
    </row>
    <row r="436" spans="1:32" ht="18.75" customHeight="1">
      <c r="A436" s="405" t="s">
        <v>15</v>
      </c>
      <c r="B436" s="269"/>
      <c r="C436" s="400">
        <f>SUM(C427:C435)</f>
        <v>66692276.019999996</v>
      </c>
      <c r="D436" s="400">
        <f aca="true" t="shared" si="108" ref="D436:R436">SUM(D427:D435)</f>
        <v>0</v>
      </c>
      <c r="E436" s="400">
        <f t="shared" si="108"/>
        <v>0</v>
      </c>
      <c r="F436" s="400">
        <f t="shared" si="108"/>
        <v>0</v>
      </c>
      <c r="G436" s="400">
        <f t="shared" si="108"/>
        <v>0</v>
      </c>
      <c r="H436" s="400">
        <f t="shared" si="108"/>
        <v>0</v>
      </c>
      <c r="I436" s="400">
        <f t="shared" si="108"/>
        <v>0</v>
      </c>
      <c r="J436" s="241">
        <f t="shared" si="108"/>
        <v>1</v>
      </c>
      <c r="K436" s="400">
        <f t="shared" si="108"/>
        <v>2115068.37</v>
      </c>
      <c r="L436" s="400">
        <f t="shared" si="108"/>
        <v>41339.28</v>
      </c>
      <c r="M436" s="400">
        <f t="shared" si="108"/>
        <v>11473</v>
      </c>
      <c r="N436" s="400">
        <f>SUM(N427:N435)</f>
        <v>22641807.18</v>
      </c>
      <c r="O436" s="400">
        <f t="shared" si="108"/>
        <v>0</v>
      </c>
      <c r="P436" s="400">
        <f t="shared" si="108"/>
        <v>0</v>
      </c>
      <c r="Q436" s="400">
        <f t="shared" si="108"/>
        <v>8373.66</v>
      </c>
      <c r="R436" s="400">
        <f t="shared" si="108"/>
        <v>39444625.01</v>
      </c>
      <c r="S436" s="400"/>
      <c r="T436" s="301">
        <f aca="true" t="shared" si="109" ref="T436:Y436">SUM(T427:T435)</f>
        <v>0</v>
      </c>
      <c r="U436" s="400">
        <f t="shared" si="109"/>
        <v>0</v>
      </c>
      <c r="V436" s="400">
        <f t="shared" si="109"/>
        <v>0</v>
      </c>
      <c r="W436" s="400">
        <f t="shared" si="109"/>
        <v>0</v>
      </c>
      <c r="X436" s="400">
        <f t="shared" si="109"/>
        <v>0</v>
      </c>
      <c r="Y436" s="400">
        <f t="shared" si="109"/>
        <v>2449436.18</v>
      </c>
      <c r="Z436" s="268">
        <f>(C436-Y436)*0.0214</f>
        <v>1374796.7725759998</v>
      </c>
      <c r="AA436" s="20"/>
      <c r="AB436" s="20"/>
      <c r="AC436" s="44"/>
      <c r="AF436" s="45"/>
    </row>
    <row r="437" spans="1:28" ht="18.75" customHeight="1">
      <c r="A437" s="212" t="s">
        <v>453</v>
      </c>
      <c r="B437" s="193"/>
      <c r="C437" s="394"/>
      <c r="D437" s="182"/>
      <c r="E437" s="182"/>
      <c r="F437" s="182"/>
      <c r="G437" s="182"/>
      <c r="H437" s="182"/>
      <c r="I437" s="182"/>
      <c r="J437" s="383"/>
      <c r="K437" s="182"/>
      <c r="L437" s="182"/>
      <c r="M437" s="182"/>
      <c r="N437" s="182"/>
      <c r="O437" s="182"/>
      <c r="P437" s="182"/>
      <c r="Q437" s="182"/>
      <c r="R437" s="182"/>
      <c r="S437" s="182"/>
      <c r="T437" s="303"/>
      <c r="U437" s="182"/>
      <c r="V437" s="182"/>
      <c r="W437" s="182"/>
      <c r="X437" s="182"/>
      <c r="Y437" s="182"/>
      <c r="Z437" s="182"/>
      <c r="AA437" s="20"/>
      <c r="AB437" s="20"/>
    </row>
    <row r="438" spans="1:52" ht="21.75" customHeight="1">
      <c r="A438" s="209">
        <f>A435+1</f>
        <v>285</v>
      </c>
      <c r="B438" s="257" t="s">
        <v>216</v>
      </c>
      <c r="C438" s="268">
        <f>D438+L438+N438+P438+R438+U438+W438+X438+Y438+K438+S438</f>
        <v>3970279.1484999997</v>
      </c>
      <c r="D438" s="400">
        <f>E438+F438+G438+H438+I438</f>
        <v>415835.8485</v>
      </c>
      <c r="E438" s="268">
        <v>415835.8485</v>
      </c>
      <c r="F438" s="400"/>
      <c r="G438" s="400"/>
      <c r="H438" s="400"/>
      <c r="I438" s="400"/>
      <c r="J438" s="241"/>
      <c r="K438" s="400"/>
      <c r="L438" s="268"/>
      <c r="M438" s="400">
        <v>630</v>
      </c>
      <c r="N438" s="400">
        <v>3554443.3</v>
      </c>
      <c r="O438" s="400"/>
      <c r="P438" s="400"/>
      <c r="Q438" s="400"/>
      <c r="R438" s="400"/>
      <c r="S438" s="400"/>
      <c r="T438" s="300"/>
      <c r="U438" s="268"/>
      <c r="V438" s="268"/>
      <c r="W438" s="268"/>
      <c r="X438" s="268"/>
      <c r="Y438" s="400"/>
      <c r="Z438" s="400"/>
      <c r="AA438" s="59"/>
      <c r="AB438" s="59" t="s">
        <v>300</v>
      </c>
      <c r="AC438" s="98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  <c r="AZ438" s="63"/>
    </row>
    <row r="439" spans="1:32" ht="18.75" customHeight="1">
      <c r="A439" s="405" t="s">
        <v>15</v>
      </c>
      <c r="B439" s="269"/>
      <c r="C439" s="268">
        <f>SUM(C438:C438)</f>
        <v>3970279.1484999997</v>
      </c>
      <c r="D439" s="268">
        <f aca="true" t="shared" si="110" ref="D439:R439">SUM(D438:D438)</f>
        <v>415835.8485</v>
      </c>
      <c r="E439" s="268">
        <f t="shared" si="110"/>
        <v>415835.8485</v>
      </c>
      <c r="F439" s="268">
        <f t="shared" si="110"/>
        <v>0</v>
      </c>
      <c r="G439" s="268">
        <f t="shared" si="110"/>
        <v>0</v>
      </c>
      <c r="H439" s="268">
        <f t="shared" si="110"/>
        <v>0</v>
      </c>
      <c r="I439" s="268">
        <f t="shared" si="110"/>
        <v>0</v>
      </c>
      <c r="J439" s="240">
        <f t="shared" si="110"/>
        <v>0</v>
      </c>
      <c r="K439" s="268">
        <f t="shared" si="110"/>
        <v>0</v>
      </c>
      <c r="L439" s="268">
        <f t="shared" si="110"/>
        <v>0</v>
      </c>
      <c r="M439" s="268">
        <f t="shared" si="110"/>
        <v>630</v>
      </c>
      <c r="N439" s="268">
        <f t="shared" si="110"/>
        <v>3554443.3</v>
      </c>
      <c r="O439" s="268">
        <f t="shared" si="110"/>
        <v>0</v>
      </c>
      <c r="P439" s="268">
        <f t="shared" si="110"/>
        <v>0</v>
      </c>
      <c r="Q439" s="268">
        <f t="shared" si="110"/>
        <v>0</v>
      </c>
      <c r="R439" s="268">
        <f t="shared" si="110"/>
        <v>0</v>
      </c>
      <c r="S439" s="268"/>
      <c r="T439" s="300">
        <f aca="true" t="shared" si="111" ref="T439:Y439">SUM(T438:T438)</f>
        <v>0</v>
      </c>
      <c r="U439" s="268">
        <f t="shared" si="111"/>
        <v>0</v>
      </c>
      <c r="V439" s="268">
        <f t="shared" si="111"/>
        <v>0</v>
      </c>
      <c r="W439" s="268">
        <f t="shared" si="111"/>
        <v>0</v>
      </c>
      <c r="X439" s="268">
        <f t="shared" si="111"/>
        <v>0</v>
      </c>
      <c r="Y439" s="268">
        <f t="shared" si="111"/>
        <v>0</v>
      </c>
      <c r="Z439" s="268">
        <f>(C439-Y439)*0.0214</f>
        <v>84963.97377789998</v>
      </c>
      <c r="AA439" s="20"/>
      <c r="AB439" s="20"/>
      <c r="AC439" s="44"/>
      <c r="AF439" s="45"/>
    </row>
    <row r="440" spans="1:28" ht="18.75" customHeight="1">
      <c r="A440" s="401" t="s">
        <v>41</v>
      </c>
      <c r="B440" s="396"/>
      <c r="C440" s="394"/>
      <c r="D440" s="182"/>
      <c r="E440" s="182"/>
      <c r="F440" s="182"/>
      <c r="G440" s="182"/>
      <c r="H440" s="182"/>
      <c r="I440" s="182"/>
      <c r="J440" s="383"/>
      <c r="K440" s="182"/>
      <c r="L440" s="182"/>
      <c r="M440" s="182"/>
      <c r="N440" s="182"/>
      <c r="O440" s="182"/>
      <c r="P440" s="182"/>
      <c r="Q440" s="182"/>
      <c r="R440" s="182"/>
      <c r="S440" s="182"/>
      <c r="T440" s="303"/>
      <c r="U440" s="182"/>
      <c r="V440" s="182"/>
      <c r="W440" s="182"/>
      <c r="X440" s="182"/>
      <c r="Y440" s="182"/>
      <c r="Z440" s="182"/>
      <c r="AA440" s="20"/>
      <c r="AB440" s="20"/>
    </row>
    <row r="441" spans="1:30" ht="24" customHeight="1">
      <c r="A441" s="209">
        <f>A438+1</f>
        <v>286</v>
      </c>
      <c r="B441" s="255" t="s">
        <v>215</v>
      </c>
      <c r="C441" s="268">
        <f>D441+L441+N441+P441+R441+U441+W441+X441+Y441+K441+S441</f>
        <v>1605663.6</v>
      </c>
      <c r="D441" s="400">
        <f>E441+F441+G441+H441+I441</f>
        <v>0</v>
      </c>
      <c r="E441" s="400"/>
      <c r="F441" s="400"/>
      <c r="G441" s="400"/>
      <c r="H441" s="400"/>
      <c r="I441" s="400"/>
      <c r="J441" s="241"/>
      <c r="K441" s="400"/>
      <c r="L441" s="400"/>
      <c r="M441" s="400">
        <v>204</v>
      </c>
      <c r="N441" s="268">
        <v>1605663.6</v>
      </c>
      <c r="O441" s="400"/>
      <c r="P441" s="400"/>
      <c r="Q441" s="400"/>
      <c r="R441" s="400"/>
      <c r="S441" s="400"/>
      <c r="T441" s="301"/>
      <c r="U441" s="400"/>
      <c r="V441" s="400"/>
      <c r="W441" s="400"/>
      <c r="X441" s="400"/>
      <c r="Y441" s="400"/>
      <c r="Z441" s="400"/>
      <c r="AA441" s="20"/>
      <c r="AB441" s="20" t="s">
        <v>300</v>
      </c>
      <c r="AD441" s="412"/>
    </row>
    <row r="442" spans="1:32" ht="18.75" customHeight="1">
      <c r="A442" s="405" t="s">
        <v>15</v>
      </c>
      <c r="B442" s="269"/>
      <c r="C442" s="400">
        <f aca="true" t="shared" si="112" ref="C442:R442">SUM(C441:C441)</f>
        <v>1605663.6</v>
      </c>
      <c r="D442" s="400">
        <f t="shared" si="112"/>
        <v>0</v>
      </c>
      <c r="E442" s="400">
        <f t="shared" si="112"/>
        <v>0</v>
      </c>
      <c r="F442" s="400">
        <f t="shared" si="112"/>
        <v>0</v>
      </c>
      <c r="G442" s="400">
        <f t="shared" si="112"/>
        <v>0</v>
      </c>
      <c r="H442" s="400">
        <f t="shared" si="112"/>
        <v>0</v>
      </c>
      <c r="I442" s="400">
        <f t="shared" si="112"/>
        <v>0</v>
      </c>
      <c r="J442" s="241">
        <f t="shared" si="112"/>
        <v>0</v>
      </c>
      <c r="K442" s="400">
        <f t="shared" si="112"/>
        <v>0</v>
      </c>
      <c r="L442" s="400">
        <f t="shared" si="112"/>
        <v>0</v>
      </c>
      <c r="M442" s="400">
        <f t="shared" si="112"/>
        <v>204</v>
      </c>
      <c r="N442" s="400">
        <f t="shared" si="112"/>
        <v>1605663.6</v>
      </c>
      <c r="O442" s="400">
        <f t="shared" si="112"/>
        <v>0</v>
      </c>
      <c r="P442" s="400">
        <f t="shared" si="112"/>
        <v>0</v>
      </c>
      <c r="Q442" s="400">
        <f t="shared" si="112"/>
        <v>0</v>
      </c>
      <c r="R442" s="400">
        <f t="shared" si="112"/>
        <v>0</v>
      </c>
      <c r="S442" s="400"/>
      <c r="T442" s="301">
        <f aca="true" t="shared" si="113" ref="T442:Y442">SUM(T441:T441)</f>
        <v>0</v>
      </c>
      <c r="U442" s="400">
        <f t="shared" si="113"/>
        <v>0</v>
      </c>
      <c r="V442" s="400">
        <f t="shared" si="113"/>
        <v>0</v>
      </c>
      <c r="W442" s="400">
        <f t="shared" si="113"/>
        <v>0</v>
      </c>
      <c r="X442" s="400">
        <f t="shared" si="113"/>
        <v>0</v>
      </c>
      <c r="Y442" s="400">
        <f t="shared" si="113"/>
        <v>0</v>
      </c>
      <c r="Z442" s="268">
        <f>(C442-Y442)*0.0214</f>
        <v>34361.20104</v>
      </c>
      <c r="AA442" s="20"/>
      <c r="AB442" s="20"/>
      <c r="AC442" s="44"/>
      <c r="AF442" s="45"/>
    </row>
    <row r="443" spans="1:32" ht="18.75" customHeight="1">
      <c r="A443" s="401" t="s">
        <v>375</v>
      </c>
      <c r="B443" s="231"/>
      <c r="C443" s="180"/>
      <c r="D443" s="400"/>
      <c r="E443" s="400"/>
      <c r="F443" s="400"/>
      <c r="G443" s="400"/>
      <c r="H443" s="400"/>
      <c r="I443" s="400"/>
      <c r="J443" s="241"/>
      <c r="K443" s="400"/>
      <c r="L443" s="400"/>
      <c r="M443" s="400"/>
      <c r="N443" s="400"/>
      <c r="O443" s="400"/>
      <c r="P443" s="400"/>
      <c r="Q443" s="400"/>
      <c r="R443" s="400"/>
      <c r="S443" s="400"/>
      <c r="T443" s="301"/>
      <c r="U443" s="400"/>
      <c r="V443" s="400"/>
      <c r="W443" s="400"/>
      <c r="X443" s="400"/>
      <c r="Y443" s="400"/>
      <c r="Z443" s="268"/>
      <c r="AA443" s="20"/>
      <c r="AB443" s="20"/>
      <c r="AC443" s="44"/>
      <c r="AF443" s="45"/>
    </row>
    <row r="444" spans="1:32" ht="18.75" customHeight="1">
      <c r="A444" s="209">
        <f>A441+1</f>
        <v>287</v>
      </c>
      <c r="B444" s="231" t="s">
        <v>674</v>
      </c>
      <c r="C444" s="268">
        <f>D444+L444+N444+P444+R444+U444+W444+X444+Y444+K444+S444</f>
        <v>3828394.18</v>
      </c>
      <c r="D444" s="400">
        <f>E444+F444+G444+H444+I444</f>
        <v>0</v>
      </c>
      <c r="E444" s="400"/>
      <c r="F444" s="400"/>
      <c r="G444" s="400"/>
      <c r="H444" s="400"/>
      <c r="I444" s="400"/>
      <c r="J444" s="241"/>
      <c r="K444" s="400"/>
      <c r="L444" s="400"/>
      <c r="M444" s="400">
        <v>617</v>
      </c>
      <c r="N444" s="400">
        <v>3828394.18</v>
      </c>
      <c r="O444" s="400"/>
      <c r="P444" s="400"/>
      <c r="Q444" s="400"/>
      <c r="R444" s="400"/>
      <c r="S444" s="400"/>
      <c r="T444" s="301"/>
      <c r="U444" s="400"/>
      <c r="V444" s="400"/>
      <c r="W444" s="400"/>
      <c r="X444" s="400"/>
      <c r="Y444" s="400"/>
      <c r="Z444" s="268"/>
      <c r="AA444" s="20"/>
      <c r="AB444" s="20"/>
      <c r="AC444" s="44"/>
      <c r="AF444" s="45"/>
    </row>
    <row r="445" spans="1:32" ht="18.75" customHeight="1">
      <c r="A445" s="405" t="s">
        <v>15</v>
      </c>
      <c r="B445" s="269"/>
      <c r="C445" s="400">
        <f aca="true" t="shared" si="114" ref="C445:R445">SUM(C444:C444)</f>
        <v>3828394.18</v>
      </c>
      <c r="D445" s="400">
        <f t="shared" si="114"/>
        <v>0</v>
      </c>
      <c r="E445" s="400">
        <f t="shared" si="114"/>
        <v>0</v>
      </c>
      <c r="F445" s="400">
        <f t="shared" si="114"/>
        <v>0</v>
      </c>
      <c r="G445" s="400">
        <f t="shared" si="114"/>
        <v>0</v>
      </c>
      <c r="H445" s="400">
        <f t="shared" si="114"/>
        <v>0</v>
      </c>
      <c r="I445" s="400">
        <f t="shared" si="114"/>
        <v>0</v>
      </c>
      <c r="J445" s="241">
        <f t="shared" si="114"/>
        <v>0</v>
      </c>
      <c r="K445" s="400">
        <f t="shared" si="114"/>
        <v>0</v>
      </c>
      <c r="L445" s="400">
        <f t="shared" si="114"/>
        <v>0</v>
      </c>
      <c r="M445" s="400">
        <f t="shared" si="114"/>
        <v>617</v>
      </c>
      <c r="N445" s="400">
        <f t="shared" si="114"/>
        <v>3828394.18</v>
      </c>
      <c r="O445" s="400">
        <f t="shared" si="114"/>
        <v>0</v>
      </c>
      <c r="P445" s="400">
        <f t="shared" si="114"/>
        <v>0</v>
      </c>
      <c r="Q445" s="400">
        <f t="shared" si="114"/>
        <v>0</v>
      </c>
      <c r="R445" s="400">
        <f t="shared" si="114"/>
        <v>0</v>
      </c>
      <c r="S445" s="400"/>
      <c r="T445" s="301">
        <f aca="true" t="shared" si="115" ref="T445:Y445">SUM(T444:T444)</f>
        <v>0</v>
      </c>
      <c r="U445" s="400">
        <f t="shared" si="115"/>
        <v>0</v>
      </c>
      <c r="V445" s="400">
        <f t="shared" si="115"/>
        <v>0</v>
      </c>
      <c r="W445" s="400">
        <f t="shared" si="115"/>
        <v>0</v>
      </c>
      <c r="X445" s="400">
        <f t="shared" si="115"/>
        <v>0</v>
      </c>
      <c r="Y445" s="400">
        <f t="shared" si="115"/>
        <v>0</v>
      </c>
      <c r="Z445" s="268">
        <f>(C445-Y445)*0.0214</f>
        <v>81927.635452</v>
      </c>
      <c r="AA445" s="20"/>
      <c r="AB445" s="20"/>
      <c r="AC445" s="44"/>
      <c r="AF445" s="45"/>
    </row>
    <row r="446" spans="1:28" ht="18.75" customHeight="1">
      <c r="A446" s="212" t="s">
        <v>217</v>
      </c>
      <c r="B446" s="193"/>
      <c r="C446" s="394"/>
      <c r="D446" s="182"/>
      <c r="E446" s="182"/>
      <c r="F446" s="182"/>
      <c r="G446" s="182"/>
      <c r="H446" s="182"/>
      <c r="I446" s="182"/>
      <c r="J446" s="383"/>
      <c r="K446" s="182"/>
      <c r="L446" s="182"/>
      <c r="M446" s="182"/>
      <c r="N446" s="182"/>
      <c r="O446" s="182"/>
      <c r="P446" s="182"/>
      <c r="Q446" s="182"/>
      <c r="R446" s="182"/>
      <c r="S446" s="182"/>
      <c r="T446" s="303"/>
      <c r="U446" s="182"/>
      <c r="V446" s="182"/>
      <c r="W446" s="182"/>
      <c r="X446" s="182"/>
      <c r="Y446" s="182"/>
      <c r="Z446" s="182"/>
      <c r="AA446" s="20"/>
      <c r="AB446" s="20"/>
    </row>
    <row r="447" spans="1:32" ht="18.75" customHeight="1">
      <c r="A447" s="209">
        <f>A444+1</f>
        <v>288</v>
      </c>
      <c r="B447" s="257" t="s">
        <v>283</v>
      </c>
      <c r="C447" s="268">
        <f>D447+L447+N447+P447+R447+U447+W447+X447+Y447+K447+S447</f>
        <v>10042415.57</v>
      </c>
      <c r="D447" s="400">
        <f>E447+F447+G447+H447+I447</f>
        <v>3839333.64</v>
      </c>
      <c r="E447" s="268"/>
      <c r="F447" s="268">
        <v>3512163.24</v>
      </c>
      <c r="G447" s="268"/>
      <c r="H447" s="268"/>
      <c r="I447" s="268">
        <v>327170.4</v>
      </c>
      <c r="J447" s="240"/>
      <c r="K447" s="268"/>
      <c r="L447" s="268"/>
      <c r="M447" s="268"/>
      <c r="N447" s="268"/>
      <c r="O447" s="268"/>
      <c r="P447" s="268"/>
      <c r="Q447" s="268"/>
      <c r="R447" s="268"/>
      <c r="S447" s="268"/>
      <c r="T447" s="300">
        <v>7.7</v>
      </c>
      <c r="U447" s="268">
        <v>6203081.93</v>
      </c>
      <c r="V447" s="268"/>
      <c r="W447" s="268"/>
      <c r="X447" s="268"/>
      <c r="Y447" s="268"/>
      <c r="Z447" s="268"/>
      <c r="AA447" s="20"/>
      <c r="AB447" s="20" t="s">
        <v>285</v>
      </c>
      <c r="AC447" s="44"/>
      <c r="AF447" s="45"/>
    </row>
    <row r="448" spans="1:32" ht="18.75" customHeight="1">
      <c r="A448" s="209">
        <f>A447+1</f>
        <v>289</v>
      </c>
      <c r="B448" s="257" t="s">
        <v>284</v>
      </c>
      <c r="C448" s="268">
        <f>D448+L448+N448+P448+R448+U448+W448+X448+Y448+K448+S448</f>
        <v>8736532.65</v>
      </c>
      <c r="D448" s="400">
        <f>E448+F448+G448+H448+I448</f>
        <v>3552930.9</v>
      </c>
      <c r="E448" s="268"/>
      <c r="F448" s="268">
        <v>2738004</v>
      </c>
      <c r="G448" s="268">
        <v>340314.9</v>
      </c>
      <c r="H448" s="268"/>
      <c r="I448" s="268">
        <v>474612</v>
      </c>
      <c r="J448" s="240"/>
      <c r="K448" s="268"/>
      <c r="L448" s="268"/>
      <c r="M448" s="268"/>
      <c r="N448" s="268"/>
      <c r="O448" s="268"/>
      <c r="P448" s="268"/>
      <c r="Q448" s="268"/>
      <c r="R448" s="268"/>
      <c r="S448" s="268"/>
      <c r="T448" s="300">
        <v>7.7</v>
      </c>
      <c r="U448" s="268">
        <v>5183601.75</v>
      </c>
      <c r="V448" s="268"/>
      <c r="W448" s="268"/>
      <c r="X448" s="268"/>
      <c r="Y448" s="268"/>
      <c r="Z448" s="268"/>
      <c r="AA448" s="20"/>
      <c r="AB448" s="20" t="s">
        <v>286</v>
      </c>
      <c r="AC448" s="44"/>
      <c r="AF448" s="45"/>
    </row>
    <row r="449" spans="1:32" ht="18.75" customHeight="1">
      <c r="A449" s="209">
        <f>A448+1</f>
        <v>290</v>
      </c>
      <c r="B449" s="257" t="s">
        <v>218</v>
      </c>
      <c r="C449" s="268">
        <f>D449+L449+N449+P449+R449+U449+W449+X449+Y449+K449+S449</f>
        <v>2361228.86</v>
      </c>
      <c r="D449" s="400">
        <f>E449+F449+G449+H449+I449</f>
        <v>0</v>
      </c>
      <c r="E449" s="268"/>
      <c r="F449" s="268"/>
      <c r="G449" s="268"/>
      <c r="H449" s="268"/>
      <c r="I449" s="268"/>
      <c r="J449" s="240"/>
      <c r="K449" s="268"/>
      <c r="L449" s="268"/>
      <c r="M449" s="268">
        <v>370</v>
      </c>
      <c r="N449" s="268">
        <v>2361228.86</v>
      </c>
      <c r="O449" s="268"/>
      <c r="P449" s="268"/>
      <c r="Q449" s="268"/>
      <c r="R449" s="268"/>
      <c r="S449" s="268"/>
      <c r="T449" s="300"/>
      <c r="U449" s="268"/>
      <c r="V449" s="268"/>
      <c r="W449" s="268"/>
      <c r="X449" s="268"/>
      <c r="Y449" s="268"/>
      <c r="Z449" s="268"/>
      <c r="AA449" s="20"/>
      <c r="AB449" s="20" t="s">
        <v>271</v>
      </c>
      <c r="AC449" s="44"/>
      <c r="AF449" s="45"/>
    </row>
    <row r="450" spans="1:32" ht="18.75" customHeight="1">
      <c r="A450" s="405" t="s">
        <v>15</v>
      </c>
      <c r="B450" s="269"/>
      <c r="C450" s="268">
        <f>SUM(C447:C449)</f>
        <v>21140177.08</v>
      </c>
      <c r="D450" s="268">
        <f aca="true" t="shared" si="116" ref="D450:R450">SUM(D447:D449)</f>
        <v>7392264.54</v>
      </c>
      <c r="E450" s="268">
        <f t="shared" si="116"/>
        <v>0</v>
      </c>
      <c r="F450" s="268">
        <f t="shared" si="116"/>
        <v>6250167.24</v>
      </c>
      <c r="G450" s="268">
        <f t="shared" si="116"/>
        <v>340314.9</v>
      </c>
      <c r="H450" s="268">
        <f t="shared" si="116"/>
        <v>0</v>
      </c>
      <c r="I450" s="268">
        <f t="shared" si="116"/>
        <v>801782.4</v>
      </c>
      <c r="J450" s="240">
        <f t="shared" si="116"/>
        <v>0</v>
      </c>
      <c r="K450" s="268">
        <f t="shared" si="116"/>
        <v>0</v>
      </c>
      <c r="L450" s="268">
        <f t="shared" si="116"/>
        <v>0</v>
      </c>
      <c r="M450" s="268">
        <f t="shared" si="116"/>
        <v>370</v>
      </c>
      <c r="N450" s="268">
        <f t="shared" si="116"/>
        <v>2361228.86</v>
      </c>
      <c r="O450" s="268">
        <f t="shared" si="116"/>
        <v>0</v>
      </c>
      <c r="P450" s="268">
        <f t="shared" si="116"/>
        <v>0</v>
      </c>
      <c r="Q450" s="268">
        <f t="shared" si="116"/>
        <v>0</v>
      </c>
      <c r="R450" s="268">
        <f t="shared" si="116"/>
        <v>0</v>
      </c>
      <c r="S450" s="268"/>
      <c r="T450" s="300">
        <f aca="true" t="shared" si="117" ref="T450:Y450">SUM(T447:T449)</f>
        <v>15.4</v>
      </c>
      <c r="U450" s="268">
        <f t="shared" si="117"/>
        <v>11386683.68</v>
      </c>
      <c r="V450" s="268">
        <f t="shared" si="117"/>
        <v>0</v>
      </c>
      <c r="W450" s="268">
        <f t="shared" si="117"/>
        <v>0</v>
      </c>
      <c r="X450" s="268">
        <f t="shared" si="117"/>
        <v>0</v>
      </c>
      <c r="Y450" s="268">
        <f t="shared" si="117"/>
        <v>0</v>
      </c>
      <c r="Z450" s="268">
        <f>(C450-Y450)*0.0214</f>
        <v>452399.78951199993</v>
      </c>
      <c r="AA450" s="20"/>
      <c r="AB450" s="20"/>
      <c r="AC450" s="44"/>
      <c r="AF450" s="45"/>
    </row>
    <row r="451" spans="1:52" ht="18.75" customHeight="1">
      <c r="A451" s="395" t="s">
        <v>42</v>
      </c>
      <c r="B451" s="181"/>
      <c r="C451" s="397">
        <f>C450+C442+C439+C436+C445</f>
        <v>97236790.0285</v>
      </c>
      <c r="D451" s="397">
        <f aca="true" t="shared" si="118" ref="D451:Y451">D450+D442+D439+D436+D445</f>
        <v>7808100.3885</v>
      </c>
      <c r="E451" s="397">
        <f t="shared" si="118"/>
        <v>415835.8485</v>
      </c>
      <c r="F451" s="397">
        <f t="shared" si="118"/>
        <v>6250167.24</v>
      </c>
      <c r="G451" s="397">
        <f t="shared" si="118"/>
        <v>340314.9</v>
      </c>
      <c r="H451" s="397">
        <f t="shared" si="118"/>
        <v>0</v>
      </c>
      <c r="I451" s="397">
        <f t="shared" si="118"/>
        <v>801782.4</v>
      </c>
      <c r="J451" s="352">
        <f t="shared" si="118"/>
        <v>1</v>
      </c>
      <c r="K451" s="397">
        <f t="shared" si="118"/>
        <v>2115068.37</v>
      </c>
      <c r="L451" s="397">
        <f t="shared" si="118"/>
        <v>41339.28</v>
      </c>
      <c r="M451" s="397">
        <f t="shared" si="118"/>
        <v>13294</v>
      </c>
      <c r="N451" s="397">
        <f t="shared" si="118"/>
        <v>33991537.12</v>
      </c>
      <c r="O451" s="397">
        <f t="shared" si="118"/>
        <v>0</v>
      </c>
      <c r="P451" s="397">
        <f t="shared" si="118"/>
        <v>0</v>
      </c>
      <c r="Q451" s="397">
        <f t="shared" si="118"/>
        <v>8373.66</v>
      </c>
      <c r="R451" s="397">
        <f t="shared" si="118"/>
        <v>39444625.01</v>
      </c>
      <c r="S451" s="397">
        <f t="shared" si="118"/>
        <v>0</v>
      </c>
      <c r="T451" s="299">
        <f t="shared" si="118"/>
        <v>15.4</v>
      </c>
      <c r="U451" s="397">
        <f t="shared" si="118"/>
        <v>11386683.68</v>
      </c>
      <c r="V451" s="397">
        <f t="shared" si="118"/>
        <v>0</v>
      </c>
      <c r="W451" s="397">
        <f t="shared" si="118"/>
        <v>0</v>
      </c>
      <c r="X451" s="397">
        <f t="shared" si="118"/>
        <v>0</v>
      </c>
      <c r="Y451" s="397">
        <f t="shared" si="118"/>
        <v>2449436.18</v>
      </c>
      <c r="Z451" s="268">
        <f>(C451-Y451)*0.0214</f>
        <v>2028449.3723578998</v>
      </c>
      <c r="AA451" s="20"/>
      <c r="AB451" s="20"/>
      <c r="AC451" s="88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</row>
    <row r="452" spans="1:28" ht="16.5" customHeight="1">
      <c r="A452" s="457" t="s">
        <v>43</v>
      </c>
      <c r="B452" s="458"/>
      <c r="C452" s="458"/>
      <c r="D452" s="458"/>
      <c r="E452" s="458"/>
      <c r="F452" s="458"/>
      <c r="G452" s="458"/>
      <c r="H452" s="458"/>
      <c r="I452" s="458"/>
      <c r="J452" s="458"/>
      <c r="K452" s="458"/>
      <c r="L452" s="458"/>
      <c r="M452" s="458"/>
      <c r="N452" s="458"/>
      <c r="O452" s="458"/>
      <c r="P452" s="458"/>
      <c r="Q452" s="458"/>
      <c r="R452" s="458"/>
      <c r="S452" s="458"/>
      <c r="T452" s="458"/>
      <c r="U452" s="458"/>
      <c r="V452" s="458"/>
      <c r="W452" s="458"/>
      <c r="X452" s="458"/>
      <c r="Y452" s="459"/>
      <c r="Z452" s="397"/>
      <c r="AA452" s="9"/>
      <c r="AB452" s="20"/>
    </row>
    <row r="453" spans="1:30" ht="15" customHeight="1">
      <c r="A453" s="214" t="s">
        <v>219</v>
      </c>
      <c r="B453" s="183"/>
      <c r="C453" s="394"/>
      <c r="D453" s="268"/>
      <c r="E453" s="268"/>
      <c r="F453" s="268"/>
      <c r="G453" s="268"/>
      <c r="H453" s="268"/>
      <c r="I453" s="268"/>
      <c r="J453" s="240"/>
      <c r="K453" s="268"/>
      <c r="L453" s="268"/>
      <c r="M453" s="268"/>
      <c r="N453" s="268"/>
      <c r="O453" s="268"/>
      <c r="P453" s="268"/>
      <c r="Q453" s="268"/>
      <c r="R453" s="268"/>
      <c r="S453" s="268"/>
      <c r="T453" s="300"/>
      <c r="U453" s="268"/>
      <c r="V453" s="268"/>
      <c r="W453" s="268"/>
      <c r="X453" s="268"/>
      <c r="Y453" s="268"/>
      <c r="Z453" s="268"/>
      <c r="AA453" s="146"/>
      <c r="AB453" s="265"/>
      <c r="AD453" s="412"/>
    </row>
    <row r="454" spans="1:30" ht="15" customHeight="1">
      <c r="A454" s="209">
        <f>A449+1</f>
        <v>291</v>
      </c>
      <c r="B454" s="210" t="s">
        <v>679</v>
      </c>
      <c r="C454" s="268">
        <f>D454+L454+N454+P454+R454+U454+W454+X454+Y454+K454+S454</f>
        <v>18753300.78</v>
      </c>
      <c r="D454" s="400">
        <f>E454+F454+G454+H454+I454</f>
        <v>18753300.78</v>
      </c>
      <c r="E454" s="268"/>
      <c r="F454" s="268">
        <v>13180580.4</v>
      </c>
      <c r="G454" s="400">
        <v>3008774.93</v>
      </c>
      <c r="H454" s="268"/>
      <c r="I454" s="268">
        <v>2563945.45</v>
      </c>
      <c r="J454" s="240"/>
      <c r="K454" s="268"/>
      <c r="L454" s="268"/>
      <c r="M454" s="268"/>
      <c r="N454" s="268"/>
      <c r="O454" s="268"/>
      <c r="P454" s="268"/>
      <c r="Q454" s="268"/>
      <c r="R454" s="268"/>
      <c r="S454" s="268"/>
      <c r="T454" s="300"/>
      <c r="U454" s="268"/>
      <c r="V454" s="268"/>
      <c r="W454" s="268"/>
      <c r="X454" s="268"/>
      <c r="Y454" s="268"/>
      <c r="Z454" s="268"/>
      <c r="AA454" s="146"/>
      <c r="AB454" s="265"/>
      <c r="AD454" s="412"/>
    </row>
    <row r="455" spans="1:30" ht="15">
      <c r="A455" s="209">
        <f>A454+1</f>
        <v>292</v>
      </c>
      <c r="B455" s="257" t="s">
        <v>220</v>
      </c>
      <c r="C455" s="268">
        <f>D455+L455+N455+P455+R455+U455+W455+X455+Y455+K455+S455</f>
        <v>7438402.17</v>
      </c>
      <c r="D455" s="400">
        <f>E455+F455+G455+H455+I455</f>
        <v>7438402.17</v>
      </c>
      <c r="E455" s="268"/>
      <c r="F455" s="268">
        <v>6752680.8</v>
      </c>
      <c r="G455" s="268"/>
      <c r="H455" s="268"/>
      <c r="I455" s="400">
        <v>685721.37</v>
      </c>
      <c r="J455" s="240"/>
      <c r="K455" s="268"/>
      <c r="L455" s="268"/>
      <c r="M455" s="268"/>
      <c r="N455" s="268"/>
      <c r="O455" s="268"/>
      <c r="P455" s="268"/>
      <c r="Q455" s="268"/>
      <c r="R455" s="268"/>
      <c r="S455" s="268"/>
      <c r="T455" s="300"/>
      <c r="U455" s="268"/>
      <c r="V455" s="268"/>
      <c r="W455" s="268"/>
      <c r="X455" s="268"/>
      <c r="Y455" s="400"/>
      <c r="Z455" s="400"/>
      <c r="AA455" s="146"/>
      <c r="AB455" s="265" t="s">
        <v>323</v>
      </c>
      <c r="AD455" s="412"/>
    </row>
    <row r="456" spans="1:30" ht="20.25" customHeight="1">
      <c r="A456" s="209">
        <f>A455+1</f>
        <v>293</v>
      </c>
      <c r="B456" s="257" t="s">
        <v>221</v>
      </c>
      <c r="C456" s="268">
        <f>D456+L456+N456+P456+R456+U456+W456+X456+Y456+K456+S456</f>
        <v>14011570.150000002</v>
      </c>
      <c r="D456" s="400">
        <f>E456+F456+G456+H456+I456</f>
        <v>8589650.780000001</v>
      </c>
      <c r="E456" s="268"/>
      <c r="F456" s="400">
        <v>5942150.4</v>
      </c>
      <c r="G456" s="400">
        <v>861369.51</v>
      </c>
      <c r="H456" s="268"/>
      <c r="I456" s="400">
        <v>1786130.87</v>
      </c>
      <c r="J456" s="240"/>
      <c r="K456" s="268"/>
      <c r="L456" s="268"/>
      <c r="M456" s="400">
        <v>1200</v>
      </c>
      <c r="N456" s="400">
        <v>5421919.37</v>
      </c>
      <c r="O456" s="268"/>
      <c r="P456" s="268"/>
      <c r="Q456" s="268"/>
      <c r="R456" s="268"/>
      <c r="S456" s="268"/>
      <c r="T456" s="300"/>
      <c r="U456" s="268"/>
      <c r="V456" s="268"/>
      <c r="W456" s="268"/>
      <c r="X456" s="268"/>
      <c r="Y456" s="400"/>
      <c r="Z456" s="400"/>
      <c r="AA456" s="146"/>
      <c r="AB456" s="265" t="s">
        <v>331</v>
      </c>
      <c r="AD456" s="412"/>
    </row>
    <row r="457" spans="1:30" ht="15" customHeight="1">
      <c r="A457" s="404" t="s">
        <v>15</v>
      </c>
      <c r="B457" s="180"/>
      <c r="C457" s="268">
        <f>SUM(C454:C456)</f>
        <v>40203273.10000001</v>
      </c>
      <c r="D457" s="268">
        <f aca="true" t="shared" si="119" ref="D457:W457">SUM(D454:D456)</f>
        <v>34781353.730000004</v>
      </c>
      <c r="E457" s="268">
        <f t="shared" si="119"/>
        <v>0</v>
      </c>
      <c r="F457" s="268">
        <f>SUM(F454:F456)</f>
        <v>25875411.6</v>
      </c>
      <c r="G457" s="268">
        <f t="shared" si="119"/>
        <v>3870144.4400000004</v>
      </c>
      <c r="H457" s="268">
        <f t="shared" si="119"/>
        <v>0</v>
      </c>
      <c r="I457" s="268">
        <f t="shared" si="119"/>
        <v>5035797.69</v>
      </c>
      <c r="J457" s="240">
        <f t="shared" si="119"/>
        <v>0</v>
      </c>
      <c r="K457" s="268">
        <f t="shared" si="119"/>
        <v>0</v>
      </c>
      <c r="L457" s="268">
        <f t="shared" si="119"/>
        <v>0</v>
      </c>
      <c r="M457" s="268">
        <f t="shared" si="119"/>
        <v>1200</v>
      </c>
      <c r="N457" s="268">
        <f t="shared" si="119"/>
        <v>5421919.37</v>
      </c>
      <c r="O457" s="268">
        <f t="shared" si="119"/>
        <v>0</v>
      </c>
      <c r="P457" s="268">
        <f t="shared" si="119"/>
        <v>0</v>
      </c>
      <c r="Q457" s="268">
        <f t="shared" si="119"/>
        <v>0</v>
      </c>
      <c r="R457" s="268">
        <f t="shared" si="119"/>
        <v>0</v>
      </c>
      <c r="S457" s="268">
        <f t="shared" si="119"/>
        <v>0</v>
      </c>
      <c r="T457" s="300">
        <f t="shared" si="119"/>
        <v>0</v>
      </c>
      <c r="U457" s="268">
        <f t="shared" si="119"/>
        <v>0</v>
      </c>
      <c r="V457" s="268">
        <f t="shared" si="119"/>
        <v>0</v>
      </c>
      <c r="W457" s="268">
        <f t="shared" si="119"/>
        <v>0</v>
      </c>
      <c r="X457" s="268">
        <f>SUM(X454:X456)</f>
        <v>0</v>
      </c>
      <c r="Y457" s="268">
        <f>SUM(Y454:Y456)</f>
        <v>0</v>
      </c>
      <c r="Z457" s="268">
        <f>(C457-Y457)*0.0214</f>
        <v>860350.0443400001</v>
      </c>
      <c r="AA457" s="146"/>
      <c r="AB457" s="265"/>
      <c r="AD457" s="412"/>
    </row>
    <row r="458" spans="1:30" ht="15" customHeight="1">
      <c r="A458" s="401" t="s">
        <v>677</v>
      </c>
      <c r="B458" s="192"/>
      <c r="C458" s="179"/>
      <c r="D458" s="268"/>
      <c r="E458" s="268"/>
      <c r="F458" s="268"/>
      <c r="G458" s="268"/>
      <c r="H458" s="268"/>
      <c r="I458" s="268"/>
      <c r="J458" s="240"/>
      <c r="K458" s="268"/>
      <c r="L458" s="268"/>
      <c r="M458" s="268"/>
      <c r="N458" s="268"/>
      <c r="O458" s="268"/>
      <c r="P458" s="268"/>
      <c r="Q458" s="268"/>
      <c r="R458" s="268"/>
      <c r="S458" s="268"/>
      <c r="T458" s="300"/>
      <c r="U458" s="268"/>
      <c r="V458" s="268"/>
      <c r="W458" s="268"/>
      <c r="X458" s="268"/>
      <c r="Y458" s="268"/>
      <c r="Z458" s="268"/>
      <c r="AA458" s="146"/>
      <c r="AB458" s="265"/>
      <c r="AD458" s="412"/>
    </row>
    <row r="459" spans="1:30" ht="15" customHeight="1">
      <c r="A459" s="209">
        <f>A456+1</f>
        <v>294</v>
      </c>
      <c r="B459" s="231" t="s">
        <v>678</v>
      </c>
      <c r="C459" s="268">
        <f>D459+L459+N459+P459+R459+U459+W459+X459+Y459+K459+S459</f>
        <v>1969105.5099999998</v>
      </c>
      <c r="D459" s="400">
        <f>E459+F459+G459+H459+I459</f>
        <v>0</v>
      </c>
      <c r="E459" s="268"/>
      <c r="F459" s="268"/>
      <c r="G459" s="268"/>
      <c r="H459" s="268"/>
      <c r="I459" s="268"/>
      <c r="J459" s="240"/>
      <c r="K459" s="268"/>
      <c r="L459" s="268"/>
      <c r="M459" s="268">
        <v>280</v>
      </c>
      <c r="N459" s="268">
        <v>1829084.4</v>
      </c>
      <c r="O459" s="268"/>
      <c r="P459" s="268"/>
      <c r="Q459" s="268"/>
      <c r="R459" s="268"/>
      <c r="S459" s="268"/>
      <c r="T459" s="300"/>
      <c r="U459" s="268"/>
      <c r="V459" s="268"/>
      <c r="W459" s="268"/>
      <c r="X459" s="268"/>
      <c r="Y459" s="268">
        <v>140021.11</v>
      </c>
      <c r="Z459" s="268" t="s">
        <v>528</v>
      </c>
      <c r="AA459" s="146"/>
      <c r="AB459" s="265"/>
      <c r="AD459" s="412"/>
    </row>
    <row r="460" spans="1:30" ht="15" customHeight="1">
      <c r="A460" s="404" t="s">
        <v>15</v>
      </c>
      <c r="B460" s="180"/>
      <c r="C460" s="268">
        <f>SUM(C459)</f>
        <v>1969105.5099999998</v>
      </c>
      <c r="D460" s="268">
        <f aca="true" t="shared" si="120" ref="D460:Y460">SUM(D459)</f>
        <v>0</v>
      </c>
      <c r="E460" s="268">
        <f t="shared" si="120"/>
        <v>0</v>
      </c>
      <c r="F460" s="268">
        <f t="shared" si="120"/>
        <v>0</v>
      </c>
      <c r="G460" s="268">
        <f t="shared" si="120"/>
        <v>0</v>
      </c>
      <c r="H460" s="268">
        <f t="shared" si="120"/>
        <v>0</v>
      </c>
      <c r="I460" s="268">
        <f t="shared" si="120"/>
        <v>0</v>
      </c>
      <c r="J460" s="240">
        <f t="shared" si="120"/>
        <v>0</v>
      </c>
      <c r="K460" s="268">
        <f t="shared" si="120"/>
        <v>0</v>
      </c>
      <c r="L460" s="268">
        <f t="shared" si="120"/>
        <v>0</v>
      </c>
      <c r="M460" s="268">
        <f t="shared" si="120"/>
        <v>280</v>
      </c>
      <c r="N460" s="268">
        <f t="shared" si="120"/>
        <v>1829084.4</v>
      </c>
      <c r="O460" s="268">
        <f t="shared" si="120"/>
        <v>0</v>
      </c>
      <c r="P460" s="268">
        <f t="shared" si="120"/>
        <v>0</v>
      </c>
      <c r="Q460" s="268">
        <f t="shared" si="120"/>
        <v>0</v>
      </c>
      <c r="R460" s="268">
        <f t="shared" si="120"/>
        <v>0</v>
      </c>
      <c r="S460" s="268">
        <f t="shared" si="120"/>
        <v>0</v>
      </c>
      <c r="T460" s="300">
        <f t="shared" si="120"/>
        <v>0</v>
      </c>
      <c r="U460" s="268">
        <f t="shared" si="120"/>
        <v>0</v>
      </c>
      <c r="V460" s="268">
        <f t="shared" si="120"/>
        <v>0</v>
      </c>
      <c r="W460" s="268">
        <f t="shared" si="120"/>
        <v>0</v>
      </c>
      <c r="X460" s="268">
        <f t="shared" si="120"/>
        <v>0</v>
      </c>
      <c r="Y460" s="268">
        <f t="shared" si="120"/>
        <v>140021.11</v>
      </c>
      <c r="Z460" s="268">
        <f>(C460-Y460)*0.0214</f>
        <v>39142.40616</v>
      </c>
      <c r="AA460" s="146"/>
      <c r="AB460" s="265"/>
      <c r="AD460" s="412"/>
    </row>
    <row r="461" spans="1:30" ht="16.5" customHeight="1">
      <c r="A461" s="401" t="s">
        <v>224</v>
      </c>
      <c r="B461" s="177"/>
      <c r="C461" s="394"/>
      <c r="D461" s="182"/>
      <c r="E461" s="182"/>
      <c r="F461" s="182"/>
      <c r="G461" s="182"/>
      <c r="H461" s="182"/>
      <c r="I461" s="182"/>
      <c r="J461" s="383"/>
      <c r="K461" s="182"/>
      <c r="L461" s="182"/>
      <c r="M461" s="182"/>
      <c r="N461" s="182"/>
      <c r="O461" s="182"/>
      <c r="P461" s="182"/>
      <c r="Q461" s="182"/>
      <c r="R461" s="182"/>
      <c r="S461" s="182"/>
      <c r="T461" s="303"/>
      <c r="U461" s="182"/>
      <c r="V461" s="182"/>
      <c r="W461" s="182"/>
      <c r="X461" s="182"/>
      <c r="Y461" s="182"/>
      <c r="Z461" s="182"/>
      <c r="AA461" s="9"/>
      <c r="AB461" s="20"/>
      <c r="AD461" s="412"/>
    </row>
    <row r="462" spans="1:30" ht="16.5" customHeight="1">
      <c r="A462" s="105">
        <f>A459+1</f>
        <v>295</v>
      </c>
      <c r="B462" s="7" t="s">
        <v>222</v>
      </c>
      <c r="C462" s="268">
        <f>D462+L462+N462+P462+R462+U462+W462+X462+Y462+K462+S462</f>
        <v>3850987.9</v>
      </c>
      <c r="D462" s="400">
        <f>E462+F462+G462+H462+I462</f>
        <v>0</v>
      </c>
      <c r="E462" s="400">
        <v>0</v>
      </c>
      <c r="F462" s="400">
        <v>0</v>
      </c>
      <c r="G462" s="400">
        <v>0</v>
      </c>
      <c r="H462" s="400">
        <v>0</v>
      </c>
      <c r="I462" s="400">
        <v>0</v>
      </c>
      <c r="J462" s="241">
        <v>0</v>
      </c>
      <c r="K462" s="400"/>
      <c r="L462" s="400">
        <v>0</v>
      </c>
      <c r="M462" s="400">
        <v>700</v>
      </c>
      <c r="N462" s="400">
        <v>3850987.9</v>
      </c>
      <c r="O462" s="400">
        <v>0</v>
      </c>
      <c r="P462" s="400">
        <v>0</v>
      </c>
      <c r="Q462" s="400">
        <v>0</v>
      </c>
      <c r="R462" s="400">
        <v>0</v>
      </c>
      <c r="S462" s="400"/>
      <c r="T462" s="301">
        <v>0</v>
      </c>
      <c r="U462" s="400">
        <v>0</v>
      </c>
      <c r="V462" s="400">
        <v>0</v>
      </c>
      <c r="W462" s="400">
        <v>0</v>
      </c>
      <c r="X462" s="400">
        <v>0</v>
      </c>
      <c r="Y462" s="400"/>
      <c r="Z462" s="400"/>
      <c r="AA462" s="9"/>
      <c r="AB462" s="20" t="s">
        <v>271</v>
      </c>
      <c r="AD462" s="412"/>
    </row>
    <row r="463" spans="1:30" ht="16.5" customHeight="1">
      <c r="A463" s="209">
        <f>A462+1</f>
        <v>296</v>
      </c>
      <c r="B463" s="7" t="s">
        <v>223</v>
      </c>
      <c r="C463" s="268">
        <f>D463+L463+N463+P463+R463+U463+W463+X463+Y463+K463+S463</f>
        <v>4117017.07</v>
      </c>
      <c r="D463" s="400">
        <f>E463+F463+G463+H463+I463</f>
        <v>0</v>
      </c>
      <c r="E463" s="400">
        <v>0</v>
      </c>
      <c r="F463" s="400">
        <v>0</v>
      </c>
      <c r="G463" s="400">
        <v>0</v>
      </c>
      <c r="H463" s="400">
        <v>0</v>
      </c>
      <c r="I463" s="400">
        <v>0</v>
      </c>
      <c r="J463" s="241">
        <v>0</v>
      </c>
      <c r="K463" s="400"/>
      <c r="L463" s="400">
        <v>0</v>
      </c>
      <c r="M463" s="400">
        <v>822</v>
      </c>
      <c r="N463" s="400">
        <v>4117017.07</v>
      </c>
      <c r="O463" s="400">
        <v>0</v>
      </c>
      <c r="P463" s="400">
        <v>0</v>
      </c>
      <c r="Q463" s="400">
        <v>0</v>
      </c>
      <c r="R463" s="400">
        <v>0</v>
      </c>
      <c r="S463" s="400"/>
      <c r="T463" s="301">
        <v>0</v>
      </c>
      <c r="U463" s="400">
        <v>0</v>
      </c>
      <c r="V463" s="400">
        <v>0</v>
      </c>
      <c r="W463" s="400">
        <v>0</v>
      </c>
      <c r="X463" s="400">
        <v>0</v>
      </c>
      <c r="Y463" s="400"/>
      <c r="Z463" s="400"/>
      <c r="AA463" s="9"/>
      <c r="AB463" s="20" t="s">
        <v>271</v>
      </c>
      <c r="AD463" s="412"/>
    </row>
    <row r="464" spans="1:30" ht="30" customHeight="1">
      <c r="A464" s="404" t="s">
        <v>15</v>
      </c>
      <c r="B464" s="180"/>
      <c r="C464" s="400">
        <f>SUM(C462:C463)</f>
        <v>7968004.97</v>
      </c>
      <c r="D464" s="400">
        <f aca="true" t="shared" si="121" ref="D464:Y464">SUM(D462:D463)</f>
        <v>0</v>
      </c>
      <c r="E464" s="400">
        <f t="shared" si="121"/>
        <v>0</v>
      </c>
      <c r="F464" s="400">
        <f t="shared" si="121"/>
        <v>0</v>
      </c>
      <c r="G464" s="400">
        <f t="shared" si="121"/>
        <v>0</v>
      </c>
      <c r="H464" s="400">
        <f t="shared" si="121"/>
        <v>0</v>
      </c>
      <c r="I464" s="400">
        <f t="shared" si="121"/>
        <v>0</v>
      </c>
      <c r="J464" s="241">
        <f t="shared" si="121"/>
        <v>0</v>
      </c>
      <c r="K464" s="400">
        <f t="shared" si="121"/>
        <v>0</v>
      </c>
      <c r="L464" s="400">
        <f t="shared" si="121"/>
        <v>0</v>
      </c>
      <c r="M464" s="400">
        <f t="shared" si="121"/>
        <v>1522</v>
      </c>
      <c r="N464" s="400">
        <f t="shared" si="121"/>
        <v>7968004.97</v>
      </c>
      <c r="O464" s="400">
        <f t="shared" si="121"/>
        <v>0</v>
      </c>
      <c r="P464" s="400">
        <f t="shared" si="121"/>
        <v>0</v>
      </c>
      <c r="Q464" s="400">
        <f t="shared" si="121"/>
        <v>0</v>
      </c>
      <c r="R464" s="400">
        <f t="shared" si="121"/>
        <v>0</v>
      </c>
      <c r="S464" s="400"/>
      <c r="T464" s="301">
        <f t="shared" si="121"/>
        <v>0</v>
      </c>
      <c r="U464" s="400">
        <f t="shared" si="121"/>
        <v>0</v>
      </c>
      <c r="V464" s="400">
        <f t="shared" si="121"/>
        <v>0</v>
      </c>
      <c r="W464" s="400">
        <f t="shared" si="121"/>
        <v>0</v>
      </c>
      <c r="X464" s="400">
        <f t="shared" si="121"/>
        <v>0</v>
      </c>
      <c r="Y464" s="400">
        <f t="shared" si="121"/>
        <v>0</v>
      </c>
      <c r="Z464" s="268">
        <f>(C464-Y464)*0.0214</f>
        <v>170515.30635799997</v>
      </c>
      <c r="AA464" s="9"/>
      <c r="AB464" s="20"/>
      <c r="AC464" s="44"/>
      <c r="AD464" s="412"/>
    </row>
    <row r="465" spans="1:28" ht="21" customHeight="1">
      <c r="A465" s="401" t="s">
        <v>45</v>
      </c>
      <c r="B465" s="177"/>
      <c r="C465" s="394"/>
      <c r="D465" s="182"/>
      <c r="E465" s="182"/>
      <c r="F465" s="182"/>
      <c r="G465" s="182"/>
      <c r="H465" s="182"/>
      <c r="I465" s="182"/>
      <c r="J465" s="383"/>
      <c r="K465" s="182"/>
      <c r="L465" s="182"/>
      <c r="M465" s="182"/>
      <c r="N465" s="182"/>
      <c r="O465" s="182"/>
      <c r="P465" s="182"/>
      <c r="Q465" s="182"/>
      <c r="R465" s="182"/>
      <c r="S465" s="182"/>
      <c r="T465" s="303"/>
      <c r="U465" s="182"/>
      <c r="V465" s="182"/>
      <c r="W465" s="182"/>
      <c r="X465" s="182"/>
      <c r="Y465" s="182"/>
      <c r="Z465" s="182"/>
      <c r="AA465" s="9"/>
      <c r="AB465" s="20"/>
    </row>
    <row r="466" spans="1:28" ht="16.5" customHeight="1">
      <c r="A466" s="105">
        <f>A463+1</f>
        <v>297</v>
      </c>
      <c r="B466" s="255" t="s">
        <v>675</v>
      </c>
      <c r="C466" s="268">
        <f aca="true" t="shared" si="122" ref="C466:C471">D466+L466+N466+P466+R466+U466+W466+X466+Y466+K466+S466</f>
        <v>2443074.44</v>
      </c>
      <c r="D466" s="400">
        <f aca="true" t="shared" si="123" ref="D466:D471">E466+F466+G466+H466+I466</f>
        <v>0</v>
      </c>
      <c r="E466" s="400"/>
      <c r="F466" s="400"/>
      <c r="G466" s="400"/>
      <c r="H466" s="182"/>
      <c r="I466" s="182"/>
      <c r="J466" s="383"/>
      <c r="K466" s="182"/>
      <c r="L466" s="182"/>
      <c r="M466" s="200">
        <v>548</v>
      </c>
      <c r="N466" s="200">
        <v>2443074.44</v>
      </c>
      <c r="O466" s="182"/>
      <c r="P466" s="182"/>
      <c r="Q466" s="400"/>
      <c r="R466" s="400"/>
      <c r="S466" s="400"/>
      <c r="T466" s="303"/>
      <c r="U466" s="182"/>
      <c r="V466" s="182"/>
      <c r="W466" s="182"/>
      <c r="X466" s="400"/>
      <c r="Y466" s="400"/>
      <c r="Z466" s="400"/>
      <c r="AA466" s="9" t="s">
        <v>136</v>
      </c>
      <c r="AB466" s="20"/>
    </row>
    <row r="467" spans="1:30" ht="15">
      <c r="A467" s="209">
        <f>A466+1</f>
        <v>298</v>
      </c>
      <c r="B467" s="256" t="s">
        <v>228</v>
      </c>
      <c r="C467" s="268">
        <f t="shared" si="122"/>
        <v>15315626.055</v>
      </c>
      <c r="D467" s="400">
        <f t="shared" si="123"/>
        <v>12398385.8535</v>
      </c>
      <c r="E467" s="400"/>
      <c r="F467" s="268">
        <v>12398385.8535</v>
      </c>
      <c r="G467" s="400"/>
      <c r="H467" s="400"/>
      <c r="I467" s="400"/>
      <c r="J467" s="241"/>
      <c r="K467" s="400"/>
      <c r="L467" s="400"/>
      <c r="M467" s="200">
        <v>1450</v>
      </c>
      <c r="N467" s="200">
        <v>2917240.2015</v>
      </c>
      <c r="O467" s="400"/>
      <c r="P467" s="400"/>
      <c r="Q467" s="200"/>
      <c r="R467" s="200"/>
      <c r="S467" s="200"/>
      <c r="T467" s="303"/>
      <c r="U467" s="400"/>
      <c r="V467" s="400"/>
      <c r="W467" s="182"/>
      <c r="X467" s="268"/>
      <c r="Y467" s="400"/>
      <c r="Z467" s="400"/>
      <c r="AA467" s="400"/>
      <c r="AB467" s="9" t="s">
        <v>226</v>
      </c>
      <c r="AC467" s="11" t="s">
        <v>287</v>
      </c>
      <c r="AD467" s="412"/>
    </row>
    <row r="468" spans="1:30" ht="20.25" customHeight="1">
      <c r="A468" s="209">
        <f>A467+1</f>
        <v>299</v>
      </c>
      <c r="B468" s="256" t="s">
        <v>229</v>
      </c>
      <c r="C468" s="268">
        <f t="shared" si="122"/>
        <v>29776192.3135</v>
      </c>
      <c r="D468" s="400">
        <f t="shared" si="123"/>
        <v>10341330.941</v>
      </c>
      <c r="E468" s="397"/>
      <c r="F468" s="268">
        <v>8372033.741</v>
      </c>
      <c r="G468" s="268">
        <v>1969297.2</v>
      </c>
      <c r="H468" s="268"/>
      <c r="I468" s="268"/>
      <c r="J468" s="240"/>
      <c r="K468" s="268"/>
      <c r="L468" s="268"/>
      <c r="M468" s="268"/>
      <c r="N468" s="268"/>
      <c r="O468" s="268"/>
      <c r="P468" s="268"/>
      <c r="Q468" s="200">
        <v>3652</v>
      </c>
      <c r="R468" s="200">
        <v>17088379.1725</v>
      </c>
      <c r="S468" s="268">
        <v>2346482.2</v>
      </c>
      <c r="T468" s="299"/>
      <c r="U468" s="397"/>
      <c r="V468" s="397"/>
      <c r="W468" s="397"/>
      <c r="X468" s="397"/>
      <c r="Y468" s="268"/>
      <c r="Z468" s="268"/>
      <c r="AA468" s="9" t="s">
        <v>225</v>
      </c>
      <c r="AB468" s="20" t="s">
        <v>288</v>
      </c>
      <c r="AC468" s="44"/>
      <c r="AD468" s="412"/>
    </row>
    <row r="469" spans="1:30" ht="20.25" customHeight="1">
      <c r="A469" s="209">
        <f>A468+1</f>
        <v>300</v>
      </c>
      <c r="B469" s="256" t="s">
        <v>676</v>
      </c>
      <c r="C469" s="268">
        <f t="shared" si="122"/>
        <v>13283730.440000001</v>
      </c>
      <c r="D469" s="400">
        <f t="shared" si="123"/>
        <v>0</v>
      </c>
      <c r="E469" s="397"/>
      <c r="F469" s="268"/>
      <c r="G469" s="268"/>
      <c r="H469" s="268"/>
      <c r="I469" s="268"/>
      <c r="J469" s="240"/>
      <c r="K469" s="268"/>
      <c r="L469" s="268"/>
      <c r="M469" s="268"/>
      <c r="N469" s="268"/>
      <c r="O469" s="268"/>
      <c r="P469" s="268"/>
      <c r="Q469" s="268">
        <v>4129</v>
      </c>
      <c r="R469" s="268">
        <v>10273992.82</v>
      </c>
      <c r="S469" s="268">
        <v>3009737.62</v>
      </c>
      <c r="T469" s="299"/>
      <c r="U469" s="397"/>
      <c r="V469" s="397"/>
      <c r="W469" s="397"/>
      <c r="X469" s="307"/>
      <c r="Y469" s="268"/>
      <c r="Z469" s="166"/>
      <c r="AA469" s="9"/>
      <c r="AB469" s="20"/>
      <c r="AC469" s="44"/>
      <c r="AD469" s="412"/>
    </row>
    <row r="470" spans="1:30" ht="18" customHeight="1">
      <c r="A470" s="209">
        <f>A469+1</f>
        <v>301</v>
      </c>
      <c r="B470" s="244" t="s">
        <v>463</v>
      </c>
      <c r="C470" s="268">
        <f t="shared" si="122"/>
        <v>4905737.528</v>
      </c>
      <c r="D470" s="400">
        <f t="shared" si="123"/>
        <v>0</v>
      </c>
      <c r="E470" s="400"/>
      <c r="F470" s="400"/>
      <c r="G470" s="400"/>
      <c r="H470" s="400"/>
      <c r="I470" s="400"/>
      <c r="J470" s="241"/>
      <c r="K470" s="400"/>
      <c r="L470" s="308"/>
      <c r="M470" s="308">
        <v>770</v>
      </c>
      <c r="N470" s="400">
        <v>4905737.528</v>
      </c>
      <c r="O470" s="400"/>
      <c r="P470" s="308"/>
      <c r="Q470" s="308"/>
      <c r="R470" s="400"/>
      <c r="S470" s="400"/>
      <c r="T470" s="301"/>
      <c r="U470" s="400"/>
      <c r="V470" s="182"/>
      <c r="W470" s="268"/>
      <c r="X470" s="58"/>
      <c r="Y470" s="400"/>
      <c r="Z470" s="21"/>
      <c r="AA470" s="9"/>
      <c r="AB470" s="20" t="s">
        <v>465</v>
      </c>
      <c r="AC470" s="44"/>
      <c r="AD470" s="412"/>
    </row>
    <row r="471" spans="1:30" ht="25.5">
      <c r="A471" s="209">
        <f>A470+1</f>
        <v>302</v>
      </c>
      <c r="B471" s="256" t="s">
        <v>230</v>
      </c>
      <c r="C471" s="268">
        <f t="shared" si="122"/>
        <v>2062445.15</v>
      </c>
      <c r="D471" s="400">
        <f t="shared" si="123"/>
        <v>2062445.15</v>
      </c>
      <c r="E471" s="268"/>
      <c r="F471" s="268"/>
      <c r="G471" s="268">
        <v>2062445.15</v>
      </c>
      <c r="H471" s="268"/>
      <c r="I471" s="268"/>
      <c r="J471" s="240"/>
      <c r="K471" s="268"/>
      <c r="L471" s="268"/>
      <c r="M471" s="268"/>
      <c r="N471" s="268"/>
      <c r="O471" s="268"/>
      <c r="P471" s="268"/>
      <c r="Q471" s="268"/>
      <c r="R471" s="268"/>
      <c r="S471" s="268"/>
      <c r="T471" s="300"/>
      <c r="U471" s="268"/>
      <c r="V471" s="268"/>
      <c r="W471" s="268"/>
      <c r="X471" s="268"/>
      <c r="Y471" s="268"/>
      <c r="Z471" s="268"/>
      <c r="AA471" s="146" t="s">
        <v>227</v>
      </c>
      <c r="AB471" s="265" t="s">
        <v>325</v>
      </c>
      <c r="AD471" s="412"/>
    </row>
    <row r="472" spans="1:32" ht="21" customHeight="1">
      <c r="A472" s="404" t="s">
        <v>15</v>
      </c>
      <c r="B472" s="180"/>
      <c r="C472" s="400">
        <f>SUM(C466:C471)</f>
        <v>67786805.92650001</v>
      </c>
      <c r="D472" s="400">
        <f aca="true" t="shared" si="124" ref="D472:Y472">SUM(D466:D471)</f>
        <v>24802161.9445</v>
      </c>
      <c r="E472" s="400">
        <f t="shared" si="124"/>
        <v>0</v>
      </c>
      <c r="F472" s="400">
        <f t="shared" si="124"/>
        <v>20770419.594499998</v>
      </c>
      <c r="G472" s="400">
        <f t="shared" si="124"/>
        <v>4031742.3499999996</v>
      </c>
      <c r="H472" s="400">
        <f t="shared" si="124"/>
        <v>0</v>
      </c>
      <c r="I472" s="400">
        <f t="shared" si="124"/>
        <v>0</v>
      </c>
      <c r="J472" s="241">
        <f t="shared" si="124"/>
        <v>0</v>
      </c>
      <c r="K472" s="400">
        <f t="shared" si="124"/>
        <v>0</v>
      </c>
      <c r="L472" s="400">
        <f t="shared" si="124"/>
        <v>0</v>
      </c>
      <c r="M472" s="400">
        <f t="shared" si="124"/>
        <v>2768</v>
      </c>
      <c r="N472" s="400">
        <f t="shared" si="124"/>
        <v>10266052.1695</v>
      </c>
      <c r="O472" s="400">
        <f t="shared" si="124"/>
        <v>0</v>
      </c>
      <c r="P472" s="400">
        <f t="shared" si="124"/>
        <v>0</v>
      </c>
      <c r="Q472" s="400">
        <f t="shared" si="124"/>
        <v>7781</v>
      </c>
      <c r="R472" s="400">
        <f t="shared" si="124"/>
        <v>27362371.9925</v>
      </c>
      <c r="S472" s="400">
        <f t="shared" si="124"/>
        <v>5356219.82</v>
      </c>
      <c r="T472" s="301">
        <f t="shared" si="124"/>
        <v>0</v>
      </c>
      <c r="U472" s="400">
        <f t="shared" si="124"/>
        <v>0</v>
      </c>
      <c r="V472" s="400">
        <f t="shared" si="124"/>
        <v>0</v>
      </c>
      <c r="W472" s="400">
        <f t="shared" si="124"/>
        <v>0</v>
      </c>
      <c r="X472" s="400">
        <f t="shared" si="124"/>
        <v>0</v>
      </c>
      <c r="Y472" s="400">
        <f t="shared" si="124"/>
        <v>0</v>
      </c>
      <c r="Z472" s="268">
        <f>(C472-Y472)*0.0214</f>
        <v>1450637.6468271</v>
      </c>
      <c r="AA472" s="9"/>
      <c r="AB472" s="20"/>
      <c r="AC472" s="44"/>
      <c r="AF472" s="45"/>
    </row>
    <row r="473" spans="1:29" ht="21" customHeight="1">
      <c r="A473" s="401" t="s">
        <v>46</v>
      </c>
      <c r="B473" s="178"/>
      <c r="C473" s="182">
        <f>C472+C464+C457+C460</f>
        <v>117927189.50650002</v>
      </c>
      <c r="D473" s="182">
        <f aca="true" t="shared" si="125" ref="D473:Y473">D472+D464+D457+D460</f>
        <v>59583515.6745</v>
      </c>
      <c r="E473" s="182">
        <f t="shared" si="125"/>
        <v>0</v>
      </c>
      <c r="F473" s="182">
        <f t="shared" si="125"/>
        <v>46645831.1945</v>
      </c>
      <c r="G473" s="182">
        <f t="shared" si="125"/>
        <v>7901886.79</v>
      </c>
      <c r="H473" s="182">
        <f t="shared" si="125"/>
        <v>0</v>
      </c>
      <c r="I473" s="182">
        <f t="shared" si="125"/>
        <v>5035797.69</v>
      </c>
      <c r="J473" s="383">
        <f t="shared" si="125"/>
        <v>0</v>
      </c>
      <c r="K473" s="182">
        <f t="shared" si="125"/>
        <v>0</v>
      </c>
      <c r="L473" s="182">
        <f t="shared" si="125"/>
        <v>0</v>
      </c>
      <c r="M473" s="182">
        <f t="shared" si="125"/>
        <v>5770</v>
      </c>
      <c r="N473" s="182">
        <f t="shared" si="125"/>
        <v>25485060.9095</v>
      </c>
      <c r="O473" s="182">
        <f t="shared" si="125"/>
        <v>0</v>
      </c>
      <c r="P473" s="182">
        <f t="shared" si="125"/>
        <v>0</v>
      </c>
      <c r="Q473" s="182">
        <f t="shared" si="125"/>
        <v>7781</v>
      </c>
      <c r="R473" s="182">
        <f t="shared" si="125"/>
        <v>27362371.9925</v>
      </c>
      <c r="S473" s="182">
        <f t="shared" si="125"/>
        <v>5356219.82</v>
      </c>
      <c r="T473" s="182">
        <f t="shared" si="125"/>
        <v>0</v>
      </c>
      <c r="U473" s="182">
        <f t="shared" si="125"/>
        <v>0</v>
      </c>
      <c r="V473" s="182">
        <f t="shared" si="125"/>
        <v>0</v>
      </c>
      <c r="W473" s="182">
        <f t="shared" si="125"/>
        <v>0</v>
      </c>
      <c r="X473" s="182">
        <f t="shared" si="125"/>
        <v>0</v>
      </c>
      <c r="Y473" s="182">
        <f t="shared" si="125"/>
        <v>140021.11</v>
      </c>
      <c r="Z473" s="268">
        <f>(C473-Y473)*0.0214</f>
        <v>2520645.4036851004</v>
      </c>
      <c r="AA473" s="9"/>
      <c r="AB473" s="20"/>
      <c r="AC473" s="6"/>
    </row>
    <row r="474" spans="1:28" ht="18.75" customHeight="1">
      <c r="A474" s="457" t="s">
        <v>47</v>
      </c>
      <c r="B474" s="458"/>
      <c r="C474" s="458"/>
      <c r="D474" s="458"/>
      <c r="E474" s="458"/>
      <c r="F474" s="458"/>
      <c r="G474" s="458"/>
      <c r="H474" s="458"/>
      <c r="I474" s="458"/>
      <c r="J474" s="458"/>
      <c r="K474" s="458"/>
      <c r="L474" s="458"/>
      <c r="M474" s="458"/>
      <c r="N474" s="458"/>
      <c r="O474" s="458"/>
      <c r="P474" s="458"/>
      <c r="Q474" s="458"/>
      <c r="R474" s="458"/>
      <c r="S474" s="458"/>
      <c r="T474" s="458"/>
      <c r="U474" s="458"/>
      <c r="V474" s="458"/>
      <c r="W474" s="458"/>
      <c r="X474" s="458"/>
      <c r="Y474" s="459"/>
      <c r="Z474" s="397"/>
      <c r="AA474" s="20"/>
      <c r="AB474" s="20"/>
    </row>
    <row r="475" spans="1:28" ht="18.75" customHeight="1">
      <c r="A475" s="212" t="s">
        <v>376</v>
      </c>
      <c r="B475" s="193"/>
      <c r="C475" s="394"/>
      <c r="D475" s="397"/>
      <c r="E475" s="397"/>
      <c r="F475" s="397"/>
      <c r="G475" s="397"/>
      <c r="H475" s="397"/>
      <c r="I475" s="397"/>
      <c r="J475" s="352"/>
      <c r="K475" s="397"/>
      <c r="L475" s="268"/>
      <c r="M475" s="268"/>
      <c r="N475" s="268"/>
      <c r="O475" s="268"/>
      <c r="P475" s="268"/>
      <c r="Q475" s="268"/>
      <c r="R475" s="268"/>
      <c r="S475" s="268"/>
      <c r="T475" s="300"/>
      <c r="U475" s="268"/>
      <c r="V475" s="268"/>
      <c r="W475" s="268"/>
      <c r="X475" s="268"/>
      <c r="Y475" s="397"/>
      <c r="Z475" s="397"/>
      <c r="AA475" s="20"/>
      <c r="AB475" s="20"/>
    </row>
    <row r="476" spans="1:28" ht="18.75" customHeight="1">
      <c r="A476" s="105">
        <f>A471+1</f>
        <v>303</v>
      </c>
      <c r="B476" s="257" t="s">
        <v>377</v>
      </c>
      <c r="C476" s="268">
        <f>D476+L476+N476+P476+R476+U476+W476+X476+Y476+K476+S476</f>
        <v>4323488.94</v>
      </c>
      <c r="D476" s="400"/>
      <c r="E476" s="397"/>
      <c r="F476" s="397"/>
      <c r="G476" s="397"/>
      <c r="H476" s="397"/>
      <c r="I476" s="397"/>
      <c r="J476" s="352"/>
      <c r="K476" s="397"/>
      <c r="L476" s="268"/>
      <c r="M476" s="268">
        <v>180</v>
      </c>
      <c r="N476" s="268">
        <v>1792349.61</v>
      </c>
      <c r="O476" s="268"/>
      <c r="P476" s="268"/>
      <c r="Q476" s="268"/>
      <c r="R476" s="268"/>
      <c r="S476" s="268"/>
      <c r="T476" s="300">
        <v>100</v>
      </c>
      <c r="U476" s="268">
        <v>2531139.33</v>
      </c>
      <c r="V476" s="268"/>
      <c r="W476" s="268"/>
      <c r="X476" s="268"/>
      <c r="Y476" s="268"/>
      <c r="Z476" s="397"/>
      <c r="AA476" s="20" t="s">
        <v>378</v>
      </c>
      <c r="AB476" s="20" t="s">
        <v>378</v>
      </c>
    </row>
    <row r="477" spans="1:28" ht="18.75" customHeight="1">
      <c r="A477" s="209">
        <f>A476+1</f>
        <v>304</v>
      </c>
      <c r="B477" s="257" t="s">
        <v>379</v>
      </c>
      <c r="C477" s="268">
        <f>D477+L477+N477+P477+R477+U477+W477+X477+Y477+K477+S477</f>
        <v>3706179.47</v>
      </c>
      <c r="D477" s="400">
        <f>E477+F477+G477+H477+I477</f>
        <v>3706179.47</v>
      </c>
      <c r="E477" s="397"/>
      <c r="F477" s="268">
        <v>3706179.47</v>
      </c>
      <c r="G477" s="397"/>
      <c r="H477" s="397"/>
      <c r="I477" s="397"/>
      <c r="J477" s="352"/>
      <c r="K477" s="397"/>
      <c r="L477" s="397"/>
      <c r="M477" s="397"/>
      <c r="N477" s="397"/>
      <c r="O477" s="397"/>
      <c r="P477" s="397"/>
      <c r="Q477" s="397"/>
      <c r="R477" s="397"/>
      <c r="S477" s="397"/>
      <c r="T477" s="299"/>
      <c r="U477" s="397"/>
      <c r="V477" s="397"/>
      <c r="W477" s="397"/>
      <c r="X477" s="397"/>
      <c r="Y477" s="268"/>
      <c r="Z477" s="397"/>
      <c r="AA477" s="20" t="s">
        <v>380</v>
      </c>
      <c r="AB477" s="20" t="s">
        <v>380</v>
      </c>
    </row>
    <row r="478" spans="1:32" ht="21" customHeight="1">
      <c r="A478" s="405" t="s">
        <v>15</v>
      </c>
      <c r="B478" s="269"/>
      <c r="C478" s="400">
        <f>SUM(C476:C477)</f>
        <v>8029668.41</v>
      </c>
      <c r="D478" s="400">
        <f aca="true" t="shared" si="126" ref="D478:Y478">SUM(D476:D477)</f>
        <v>3706179.47</v>
      </c>
      <c r="E478" s="400">
        <f t="shared" si="126"/>
        <v>0</v>
      </c>
      <c r="F478" s="400">
        <f t="shared" si="126"/>
        <v>3706179.47</v>
      </c>
      <c r="G478" s="400">
        <f t="shared" si="126"/>
        <v>0</v>
      </c>
      <c r="H478" s="400">
        <f t="shared" si="126"/>
        <v>0</v>
      </c>
      <c r="I478" s="400">
        <f t="shared" si="126"/>
        <v>0</v>
      </c>
      <c r="J478" s="241">
        <f t="shared" si="126"/>
        <v>0</v>
      </c>
      <c r="K478" s="400">
        <f t="shared" si="126"/>
        <v>0</v>
      </c>
      <c r="L478" s="400">
        <f t="shared" si="126"/>
        <v>0</v>
      </c>
      <c r="M478" s="400">
        <f t="shared" si="126"/>
        <v>180</v>
      </c>
      <c r="N478" s="400">
        <f t="shared" si="126"/>
        <v>1792349.61</v>
      </c>
      <c r="O478" s="400">
        <f t="shared" si="126"/>
        <v>0</v>
      </c>
      <c r="P478" s="400">
        <f t="shared" si="126"/>
        <v>0</v>
      </c>
      <c r="Q478" s="400">
        <f t="shared" si="126"/>
        <v>0</v>
      </c>
      <c r="R478" s="400">
        <f t="shared" si="126"/>
        <v>0</v>
      </c>
      <c r="S478" s="400">
        <f t="shared" si="126"/>
        <v>0</v>
      </c>
      <c r="T478" s="301">
        <f t="shared" si="126"/>
        <v>100</v>
      </c>
      <c r="U478" s="400">
        <f t="shared" si="126"/>
        <v>2531139.33</v>
      </c>
      <c r="V478" s="400">
        <f t="shared" si="126"/>
        <v>0</v>
      </c>
      <c r="W478" s="400">
        <f t="shared" si="126"/>
        <v>0</v>
      </c>
      <c r="X478" s="400">
        <f t="shared" si="126"/>
        <v>0</v>
      </c>
      <c r="Y478" s="400">
        <f t="shared" si="126"/>
        <v>0</v>
      </c>
      <c r="Z478" s="268">
        <f>(C478-Y478)*0.0214</f>
        <v>171834.903974</v>
      </c>
      <c r="AA478" s="20"/>
      <c r="AB478" s="20"/>
      <c r="AC478" s="44"/>
      <c r="AF478" s="45"/>
    </row>
    <row r="479" spans="1:28" ht="18.75" customHeight="1">
      <c r="A479" s="212" t="s">
        <v>48</v>
      </c>
      <c r="B479" s="193"/>
      <c r="C479" s="394"/>
      <c r="D479" s="182"/>
      <c r="E479" s="182"/>
      <c r="F479" s="182"/>
      <c r="G479" s="182"/>
      <c r="H479" s="182"/>
      <c r="I479" s="182"/>
      <c r="J479" s="383"/>
      <c r="K479" s="182"/>
      <c r="L479" s="182"/>
      <c r="M479" s="182"/>
      <c r="N479" s="182"/>
      <c r="O479" s="182"/>
      <c r="P479" s="182"/>
      <c r="Q479" s="182"/>
      <c r="R479" s="182"/>
      <c r="S479" s="182"/>
      <c r="T479" s="303"/>
      <c r="U479" s="182"/>
      <c r="V479" s="182"/>
      <c r="W479" s="182"/>
      <c r="X479" s="182"/>
      <c r="Y479" s="182"/>
      <c r="Z479" s="182"/>
      <c r="AA479" s="20"/>
      <c r="AB479" s="20"/>
    </row>
    <row r="480" spans="1:32" ht="21" customHeight="1">
      <c r="A480" s="105">
        <f>A477+1</f>
        <v>305</v>
      </c>
      <c r="B480" s="144" t="s">
        <v>381</v>
      </c>
      <c r="C480" s="268">
        <f>D480+L480+N480+P480+R480+U480+W480+X480+Y480+K480+S480</f>
        <v>1637601.42</v>
      </c>
      <c r="D480" s="400">
        <f>E480+F480+G480+H480+I480</f>
        <v>150474.2</v>
      </c>
      <c r="E480" s="400"/>
      <c r="F480" s="400"/>
      <c r="G480" s="400">
        <v>150474.2</v>
      </c>
      <c r="H480" s="400"/>
      <c r="I480" s="400"/>
      <c r="J480" s="241"/>
      <c r="K480" s="400"/>
      <c r="L480" s="400"/>
      <c r="M480" s="400">
        <v>342.37</v>
      </c>
      <c r="N480" s="400">
        <v>1487127.22</v>
      </c>
      <c r="O480" s="400"/>
      <c r="P480" s="400"/>
      <c r="Q480" s="400"/>
      <c r="R480" s="400"/>
      <c r="S480" s="400"/>
      <c r="T480" s="301"/>
      <c r="U480" s="400"/>
      <c r="V480" s="400"/>
      <c r="W480" s="400"/>
      <c r="X480" s="400"/>
      <c r="Y480" s="400"/>
      <c r="Z480" s="400"/>
      <c r="AA480" s="20"/>
      <c r="AB480" s="20" t="s">
        <v>382</v>
      </c>
      <c r="AC480" s="44"/>
      <c r="AF480" s="45"/>
    </row>
    <row r="481" spans="1:32" ht="18.75" customHeight="1">
      <c r="A481" s="209">
        <f>A480+1</f>
        <v>306</v>
      </c>
      <c r="B481" s="144" t="s">
        <v>383</v>
      </c>
      <c r="C481" s="268">
        <f>D481+L481+N481+P481+R481+U481+W481+X481+Y481+K481+S481</f>
        <v>2164214.63</v>
      </c>
      <c r="D481" s="400"/>
      <c r="E481" s="400"/>
      <c r="F481" s="400"/>
      <c r="G481" s="400"/>
      <c r="H481" s="400"/>
      <c r="I481" s="400"/>
      <c r="J481" s="241"/>
      <c r="K481" s="400"/>
      <c r="L481" s="400"/>
      <c r="M481" s="400">
        <v>491.66</v>
      </c>
      <c r="N481" s="400">
        <v>1925131.27</v>
      </c>
      <c r="O481" s="400"/>
      <c r="P481" s="400"/>
      <c r="Q481" s="400"/>
      <c r="R481" s="400"/>
      <c r="S481" s="400"/>
      <c r="T481" s="301"/>
      <c r="U481" s="400"/>
      <c r="V481" s="400"/>
      <c r="W481" s="400"/>
      <c r="X481" s="400"/>
      <c r="Y481" s="400">
        <v>239083.36</v>
      </c>
      <c r="Z481" s="400" t="s">
        <v>183</v>
      </c>
      <c r="AA481" s="20"/>
      <c r="AB481" s="20" t="s">
        <v>87</v>
      </c>
      <c r="AC481" s="44"/>
      <c r="AF481" s="45"/>
    </row>
    <row r="482" spans="1:32" ht="18.75" customHeight="1">
      <c r="A482" s="105">
        <f>A481+1</f>
        <v>307</v>
      </c>
      <c r="B482" s="144" t="s">
        <v>384</v>
      </c>
      <c r="C482" s="268">
        <f>D482+L482+N482+P482+R482+U482+W482+X482+Y482+K482+S482</f>
        <v>1906394.81</v>
      </c>
      <c r="D482" s="400"/>
      <c r="E482" s="400"/>
      <c r="F482" s="400"/>
      <c r="G482" s="400"/>
      <c r="H482" s="400"/>
      <c r="I482" s="400"/>
      <c r="J482" s="241"/>
      <c r="K482" s="400"/>
      <c r="L482" s="400"/>
      <c r="M482" s="400">
        <v>491.66</v>
      </c>
      <c r="N482" s="400">
        <v>1906394.81</v>
      </c>
      <c r="O482" s="400"/>
      <c r="P482" s="400"/>
      <c r="Q482" s="400"/>
      <c r="R482" s="400"/>
      <c r="S482" s="400"/>
      <c r="T482" s="301"/>
      <c r="U482" s="400"/>
      <c r="V482" s="400"/>
      <c r="W482" s="400"/>
      <c r="X482" s="400"/>
      <c r="Y482" s="400"/>
      <c r="Z482" s="400"/>
      <c r="AA482" s="20"/>
      <c r="AB482" s="20" t="s">
        <v>87</v>
      </c>
      <c r="AC482" s="44"/>
      <c r="AF482" s="45"/>
    </row>
    <row r="483" spans="1:28" ht="18.75" customHeight="1">
      <c r="A483" s="404" t="s">
        <v>15</v>
      </c>
      <c r="B483" s="180"/>
      <c r="C483" s="268">
        <f aca="true" t="shared" si="127" ref="C483:R483">SUM(C480:C482)</f>
        <v>5708210.859999999</v>
      </c>
      <c r="D483" s="268">
        <f t="shared" si="127"/>
        <v>150474.2</v>
      </c>
      <c r="E483" s="268">
        <f t="shared" si="127"/>
        <v>0</v>
      </c>
      <c r="F483" s="268">
        <f t="shared" si="127"/>
        <v>0</v>
      </c>
      <c r="G483" s="268">
        <f t="shared" si="127"/>
        <v>150474.2</v>
      </c>
      <c r="H483" s="268">
        <f t="shared" si="127"/>
        <v>0</v>
      </c>
      <c r="I483" s="268">
        <f t="shared" si="127"/>
        <v>0</v>
      </c>
      <c r="J483" s="240">
        <f t="shared" si="127"/>
        <v>0</v>
      </c>
      <c r="K483" s="268">
        <f t="shared" si="127"/>
        <v>0</v>
      </c>
      <c r="L483" s="268">
        <f t="shared" si="127"/>
        <v>0</v>
      </c>
      <c r="M483" s="268">
        <f t="shared" si="127"/>
        <v>1325.69</v>
      </c>
      <c r="N483" s="268">
        <f t="shared" si="127"/>
        <v>5318653.300000001</v>
      </c>
      <c r="O483" s="268">
        <f t="shared" si="127"/>
        <v>0</v>
      </c>
      <c r="P483" s="268">
        <f t="shared" si="127"/>
        <v>0</v>
      </c>
      <c r="Q483" s="268">
        <f t="shared" si="127"/>
        <v>0</v>
      </c>
      <c r="R483" s="268">
        <f t="shared" si="127"/>
        <v>0</v>
      </c>
      <c r="S483" s="268"/>
      <c r="T483" s="300">
        <f aca="true" t="shared" si="128" ref="T483:Y483">SUM(T480:T482)</f>
        <v>0</v>
      </c>
      <c r="U483" s="268">
        <f t="shared" si="128"/>
        <v>0</v>
      </c>
      <c r="V483" s="268">
        <f t="shared" si="128"/>
        <v>0</v>
      </c>
      <c r="W483" s="268">
        <f t="shared" si="128"/>
        <v>0</v>
      </c>
      <c r="X483" s="268">
        <f t="shared" si="128"/>
        <v>0</v>
      </c>
      <c r="Y483" s="268">
        <f t="shared" si="128"/>
        <v>239083.36</v>
      </c>
      <c r="Z483" s="268">
        <f>(C483-Y483)*0.0214</f>
        <v>117039.32849999997</v>
      </c>
      <c r="AA483" s="268">
        <f>SUM(AA480:AA482)</f>
        <v>0</v>
      </c>
      <c r="AB483" s="268">
        <f>SUM(AB480:AB482)</f>
        <v>0</v>
      </c>
    </row>
    <row r="484" spans="1:28" ht="18.75" customHeight="1">
      <c r="A484" s="401" t="s">
        <v>680</v>
      </c>
      <c r="B484" s="192"/>
      <c r="C484" s="179"/>
      <c r="D484" s="268"/>
      <c r="E484" s="268"/>
      <c r="F484" s="268"/>
      <c r="G484" s="268"/>
      <c r="H484" s="268"/>
      <c r="I484" s="268"/>
      <c r="J484" s="240"/>
      <c r="K484" s="268"/>
      <c r="L484" s="268"/>
      <c r="M484" s="268"/>
      <c r="N484" s="268"/>
      <c r="O484" s="268"/>
      <c r="P484" s="268"/>
      <c r="Q484" s="268"/>
      <c r="R484" s="268"/>
      <c r="S484" s="268"/>
      <c r="T484" s="300"/>
      <c r="U484" s="268"/>
      <c r="V484" s="268"/>
      <c r="W484" s="268"/>
      <c r="X484" s="268"/>
      <c r="Y484" s="268"/>
      <c r="Z484" s="268"/>
      <c r="AA484" s="268"/>
      <c r="AB484" s="268"/>
    </row>
    <row r="485" spans="1:28" ht="18.75" customHeight="1">
      <c r="A485" s="105">
        <f>A482+1</f>
        <v>308</v>
      </c>
      <c r="B485" s="231" t="s">
        <v>681</v>
      </c>
      <c r="C485" s="268">
        <f>D485+L485+N485+P485+R485+U485+W485+X485+Y485+K485+S485</f>
        <v>452648.86</v>
      </c>
      <c r="D485" s="400">
        <f>E485+F485+G485+H485+I485</f>
        <v>452648.86</v>
      </c>
      <c r="E485" s="268">
        <v>452648.86</v>
      </c>
      <c r="F485" s="268"/>
      <c r="G485" s="268"/>
      <c r="H485" s="268"/>
      <c r="I485" s="268"/>
      <c r="J485" s="240"/>
      <c r="K485" s="268"/>
      <c r="L485" s="268"/>
      <c r="M485" s="268"/>
      <c r="N485" s="268"/>
      <c r="O485" s="268"/>
      <c r="P485" s="268"/>
      <c r="Q485" s="268"/>
      <c r="R485" s="268"/>
      <c r="S485" s="268"/>
      <c r="T485" s="300"/>
      <c r="U485" s="268"/>
      <c r="V485" s="268"/>
      <c r="W485" s="268"/>
      <c r="X485" s="268"/>
      <c r="Y485" s="268"/>
      <c r="Z485" s="268"/>
      <c r="AA485" s="268"/>
      <c r="AB485" s="268"/>
    </row>
    <row r="486" spans="1:28" ht="18.75" customHeight="1">
      <c r="A486" s="209">
        <f>A485+1</f>
        <v>309</v>
      </c>
      <c r="B486" s="231" t="s">
        <v>682</v>
      </c>
      <c r="C486" s="268">
        <f>D486+L486+N486+P486+R486+U486+W486+X486+Y486+K486+S486</f>
        <v>527372.255</v>
      </c>
      <c r="D486" s="400">
        <f>E486+F486+G486+H486+I486</f>
        <v>527372.255</v>
      </c>
      <c r="E486" s="268">
        <v>527372.255</v>
      </c>
      <c r="F486" s="268"/>
      <c r="G486" s="268"/>
      <c r="H486" s="268"/>
      <c r="I486" s="268"/>
      <c r="J486" s="240"/>
      <c r="K486" s="268"/>
      <c r="L486" s="268"/>
      <c r="M486" s="268"/>
      <c r="N486" s="268"/>
      <c r="O486" s="268"/>
      <c r="P486" s="268"/>
      <c r="Q486" s="268"/>
      <c r="R486" s="268"/>
      <c r="S486" s="268"/>
      <c r="T486" s="300"/>
      <c r="U486" s="268"/>
      <c r="V486" s="268"/>
      <c r="W486" s="268"/>
      <c r="X486" s="268"/>
      <c r="Y486" s="268"/>
      <c r="Z486" s="268"/>
      <c r="AA486" s="268"/>
      <c r="AB486" s="268"/>
    </row>
    <row r="487" spans="1:28" ht="18.75" customHeight="1">
      <c r="A487" s="404" t="s">
        <v>15</v>
      </c>
      <c r="B487" s="180"/>
      <c r="C487" s="268">
        <f aca="true" t="shared" si="129" ref="C487:R487">SUM(C484:C486)</f>
        <v>980021.115</v>
      </c>
      <c r="D487" s="268">
        <f t="shared" si="129"/>
        <v>980021.115</v>
      </c>
      <c r="E487" s="268">
        <f t="shared" si="129"/>
        <v>980021.115</v>
      </c>
      <c r="F487" s="268">
        <f t="shared" si="129"/>
        <v>0</v>
      </c>
      <c r="G487" s="268">
        <f t="shared" si="129"/>
        <v>0</v>
      </c>
      <c r="H487" s="268">
        <f t="shared" si="129"/>
        <v>0</v>
      </c>
      <c r="I487" s="268">
        <f t="shared" si="129"/>
        <v>0</v>
      </c>
      <c r="J487" s="240">
        <f t="shared" si="129"/>
        <v>0</v>
      </c>
      <c r="K487" s="268">
        <f t="shared" si="129"/>
        <v>0</v>
      </c>
      <c r="L487" s="268">
        <f t="shared" si="129"/>
        <v>0</v>
      </c>
      <c r="M487" s="268">
        <f t="shared" si="129"/>
        <v>0</v>
      </c>
      <c r="N487" s="268">
        <f t="shared" si="129"/>
        <v>0</v>
      </c>
      <c r="O487" s="268">
        <f t="shared" si="129"/>
        <v>0</v>
      </c>
      <c r="P487" s="268">
        <f t="shared" si="129"/>
        <v>0</v>
      </c>
      <c r="Q487" s="268">
        <f t="shared" si="129"/>
        <v>0</v>
      </c>
      <c r="R487" s="268">
        <f t="shared" si="129"/>
        <v>0</v>
      </c>
      <c r="S487" s="268"/>
      <c r="T487" s="300">
        <f aca="true" t="shared" si="130" ref="T487:Y487">SUM(T484:T486)</f>
        <v>0</v>
      </c>
      <c r="U487" s="268">
        <f t="shared" si="130"/>
        <v>0</v>
      </c>
      <c r="V487" s="268">
        <f t="shared" si="130"/>
        <v>0</v>
      </c>
      <c r="W487" s="268">
        <f t="shared" si="130"/>
        <v>0</v>
      </c>
      <c r="X487" s="268">
        <f t="shared" si="130"/>
        <v>0</v>
      </c>
      <c r="Y487" s="268">
        <f t="shared" si="130"/>
        <v>0</v>
      </c>
      <c r="Z487" s="268">
        <f>(C487-Y487)*0.0214</f>
        <v>20972.451860999998</v>
      </c>
      <c r="AA487" s="268">
        <f>SUM(AA484:AA486)</f>
        <v>0</v>
      </c>
      <c r="AB487" s="268">
        <f>SUM(AB484:AB486)</f>
        <v>0</v>
      </c>
    </row>
    <row r="488" spans="1:28" ht="18.75" customHeight="1">
      <c r="A488" s="401" t="s">
        <v>49</v>
      </c>
      <c r="B488" s="396"/>
      <c r="C488" s="394"/>
      <c r="D488" s="182"/>
      <c r="E488" s="182"/>
      <c r="F488" s="182"/>
      <c r="G488" s="182"/>
      <c r="H488" s="182"/>
      <c r="I488" s="182"/>
      <c r="J488" s="383"/>
      <c r="K488" s="182"/>
      <c r="L488" s="182"/>
      <c r="M488" s="182"/>
      <c r="N488" s="182"/>
      <c r="O488" s="182"/>
      <c r="P488" s="182"/>
      <c r="Q488" s="182"/>
      <c r="R488" s="182"/>
      <c r="S488" s="182"/>
      <c r="T488" s="303"/>
      <c r="U488" s="182"/>
      <c r="V488" s="182"/>
      <c r="W488" s="182"/>
      <c r="X488" s="182"/>
      <c r="Y488" s="182"/>
      <c r="Z488" s="182"/>
      <c r="AA488" s="20"/>
      <c r="AB488" s="20"/>
    </row>
    <row r="489" spans="1:29" ht="18.75" customHeight="1">
      <c r="A489" s="105">
        <f>A486+1</f>
        <v>310</v>
      </c>
      <c r="B489" s="256" t="s">
        <v>264</v>
      </c>
      <c r="C489" s="268">
        <f>D489+L489+N489+P489+R489+U489+W489+X489+Y489+K489+S489</f>
        <v>3437719.72</v>
      </c>
      <c r="D489" s="400"/>
      <c r="E489" s="400"/>
      <c r="F489" s="400"/>
      <c r="G489" s="400"/>
      <c r="H489" s="400"/>
      <c r="I489" s="400"/>
      <c r="J489" s="241"/>
      <c r="K489" s="400"/>
      <c r="L489" s="400"/>
      <c r="M489" s="400">
        <v>1102</v>
      </c>
      <c r="N489" s="400">
        <v>3437719.72</v>
      </c>
      <c r="O489" s="308"/>
      <c r="P489" s="308"/>
      <c r="Q489" s="308"/>
      <c r="R489" s="268"/>
      <c r="S489" s="268"/>
      <c r="T489" s="301"/>
      <c r="U489" s="400"/>
      <c r="V489" s="400"/>
      <c r="W489" s="400"/>
      <c r="X489" s="400"/>
      <c r="Y489" s="400"/>
      <c r="Z489" s="400"/>
      <c r="AA489" s="20"/>
      <c r="AB489" s="20" t="s">
        <v>326</v>
      </c>
      <c r="AC489" s="44"/>
    </row>
    <row r="490" spans="1:29" ht="18.75" customHeight="1">
      <c r="A490" s="209">
        <f>A489+1</f>
        <v>311</v>
      </c>
      <c r="B490" s="256" t="s">
        <v>265</v>
      </c>
      <c r="C490" s="268">
        <f>D490+L490+N490+P490+R490+U490+W490+X490+Y490+K490+S490</f>
        <v>3446718.99</v>
      </c>
      <c r="D490" s="400"/>
      <c r="E490" s="400"/>
      <c r="F490" s="400"/>
      <c r="G490" s="400"/>
      <c r="H490" s="400"/>
      <c r="I490" s="400"/>
      <c r="J490" s="241"/>
      <c r="K490" s="400"/>
      <c r="L490" s="400"/>
      <c r="M490" s="400">
        <v>1102</v>
      </c>
      <c r="N490" s="400">
        <v>3446718.99</v>
      </c>
      <c r="O490" s="308"/>
      <c r="P490" s="308"/>
      <c r="Q490" s="308"/>
      <c r="R490" s="268"/>
      <c r="S490" s="268"/>
      <c r="T490" s="301"/>
      <c r="U490" s="400"/>
      <c r="V490" s="400"/>
      <c r="W490" s="400"/>
      <c r="X490" s="400"/>
      <c r="Y490" s="400"/>
      <c r="Z490" s="400"/>
      <c r="AA490" s="20"/>
      <c r="AB490" s="20" t="s">
        <v>326</v>
      </c>
      <c r="AC490" s="44"/>
    </row>
    <row r="491" spans="1:32" ht="18.75" customHeight="1">
      <c r="A491" s="405" t="s">
        <v>15</v>
      </c>
      <c r="B491" s="269"/>
      <c r="C491" s="400">
        <f aca="true" t="shared" si="131" ref="C491:R491">SUM(C489:C490)</f>
        <v>6884438.710000001</v>
      </c>
      <c r="D491" s="400">
        <f t="shared" si="131"/>
        <v>0</v>
      </c>
      <c r="E491" s="400">
        <f t="shared" si="131"/>
        <v>0</v>
      </c>
      <c r="F491" s="400">
        <f t="shared" si="131"/>
        <v>0</v>
      </c>
      <c r="G491" s="400">
        <f t="shared" si="131"/>
        <v>0</v>
      </c>
      <c r="H491" s="400">
        <f t="shared" si="131"/>
        <v>0</v>
      </c>
      <c r="I491" s="400">
        <f t="shared" si="131"/>
        <v>0</v>
      </c>
      <c r="J491" s="241">
        <f t="shared" si="131"/>
        <v>0</v>
      </c>
      <c r="K491" s="400">
        <f t="shared" si="131"/>
        <v>0</v>
      </c>
      <c r="L491" s="400">
        <f t="shared" si="131"/>
        <v>0</v>
      </c>
      <c r="M491" s="400">
        <f t="shared" si="131"/>
        <v>2204</v>
      </c>
      <c r="N491" s="400">
        <f t="shared" si="131"/>
        <v>6884438.710000001</v>
      </c>
      <c r="O491" s="400">
        <f t="shared" si="131"/>
        <v>0</v>
      </c>
      <c r="P491" s="400">
        <f t="shared" si="131"/>
        <v>0</v>
      </c>
      <c r="Q491" s="400">
        <f t="shared" si="131"/>
        <v>0</v>
      </c>
      <c r="R491" s="400">
        <f t="shared" si="131"/>
        <v>0</v>
      </c>
      <c r="S491" s="400"/>
      <c r="T491" s="301">
        <f aca="true" t="shared" si="132" ref="T491:Y491">SUM(T489:T490)</f>
        <v>0</v>
      </c>
      <c r="U491" s="400">
        <f t="shared" si="132"/>
        <v>0</v>
      </c>
      <c r="V491" s="400">
        <f t="shared" si="132"/>
        <v>0</v>
      </c>
      <c r="W491" s="400">
        <f t="shared" si="132"/>
        <v>0</v>
      </c>
      <c r="X491" s="400">
        <f t="shared" si="132"/>
        <v>0</v>
      </c>
      <c r="Y491" s="400">
        <f t="shared" si="132"/>
        <v>0</v>
      </c>
      <c r="Z491" s="268">
        <f>(C491-Y491)*0.0214</f>
        <v>147326.988394</v>
      </c>
      <c r="AA491" s="400">
        <f>SUM(AA489:AA490)</f>
        <v>0</v>
      </c>
      <c r="AB491" s="20"/>
      <c r="AC491" s="44"/>
      <c r="AF491" s="45"/>
    </row>
    <row r="492" spans="1:29" ht="18.75" customHeight="1">
      <c r="A492" s="395" t="s">
        <v>50</v>
      </c>
      <c r="B492" s="181"/>
      <c r="C492" s="182">
        <f>C491++C483+C478+C487</f>
        <v>21602339.095</v>
      </c>
      <c r="D492" s="182">
        <f aca="true" t="shared" si="133" ref="D492:Y492">D491++D483+D478+D487</f>
        <v>4836674.785</v>
      </c>
      <c r="E492" s="182">
        <f t="shared" si="133"/>
        <v>980021.115</v>
      </c>
      <c r="F492" s="182">
        <f t="shared" si="133"/>
        <v>3706179.47</v>
      </c>
      <c r="G492" s="182">
        <f t="shared" si="133"/>
        <v>150474.2</v>
      </c>
      <c r="H492" s="182">
        <f t="shared" si="133"/>
        <v>0</v>
      </c>
      <c r="I492" s="182">
        <f t="shared" si="133"/>
        <v>0</v>
      </c>
      <c r="J492" s="383">
        <f t="shared" si="133"/>
        <v>0</v>
      </c>
      <c r="K492" s="182">
        <f t="shared" si="133"/>
        <v>0</v>
      </c>
      <c r="L492" s="182">
        <f t="shared" si="133"/>
        <v>0</v>
      </c>
      <c r="M492" s="182">
        <f t="shared" si="133"/>
        <v>3709.69</v>
      </c>
      <c r="N492" s="182">
        <f t="shared" si="133"/>
        <v>13995441.620000001</v>
      </c>
      <c r="O492" s="182">
        <f t="shared" si="133"/>
        <v>0</v>
      </c>
      <c r="P492" s="182">
        <f t="shared" si="133"/>
        <v>0</v>
      </c>
      <c r="Q492" s="182">
        <f t="shared" si="133"/>
        <v>0</v>
      </c>
      <c r="R492" s="182">
        <f t="shared" si="133"/>
        <v>0</v>
      </c>
      <c r="S492" s="182">
        <f t="shared" si="133"/>
        <v>0</v>
      </c>
      <c r="T492" s="303">
        <f t="shared" si="133"/>
        <v>100</v>
      </c>
      <c r="U492" s="182">
        <f t="shared" si="133"/>
        <v>2531139.33</v>
      </c>
      <c r="V492" s="182">
        <f t="shared" si="133"/>
        <v>0</v>
      </c>
      <c r="W492" s="182">
        <f t="shared" si="133"/>
        <v>0</v>
      </c>
      <c r="X492" s="182">
        <f t="shared" si="133"/>
        <v>0</v>
      </c>
      <c r="Y492" s="182">
        <f t="shared" si="133"/>
        <v>239083.36</v>
      </c>
      <c r="Z492" s="268">
        <f>(C492-Y492)*0.0214</f>
        <v>457173.672729</v>
      </c>
      <c r="AA492" s="20"/>
      <c r="AB492" s="20"/>
      <c r="AC492" s="44"/>
    </row>
    <row r="493" spans="1:28" ht="18.75" customHeight="1">
      <c r="A493" s="538" t="s">
        <v>51</v>
      </c>
      <c r="B493" s="539"/>
      <c r="C493" s="539"/>
      <c r="D493" s="539"/>
      <c r="E493" s="539"/>
      <c r="F493" s="539"/>
      <c r="G493" s="539"/>
      <c r="H493" s="539"/>
      <c r="I493" s="539"/>
      <c r="J493" s="539"/>
      <c r="K493" s="539"/>
      <c r="L493" s="539"/>
      <c r="M493" s="539"/>
      <c r="N493" s="539"/>
      <c r="O493" s="539"/>
      <c r="P493" s="539"/>
      <c r="Q493" s="539"/>
      <c r="R493" s="539"/>
      <c r="S493" s="539"/>
      <c r="T493" s="539"/>
      <c r="U493" s="539"/>
      <c r="V493" s="539"/>
      <c r="W493" s="539"/>
      <c r="X493" s="539"/>
      <c r="Y493" s="540"/>
      <c r="Z493" s="157"/>
      <c r="AA493" s="9"/>
      <c r="AB493" s="20"/>
    </row>
    <row r="494" spans="1:28" ht="18" customHeight="1">
      <c r="A494" s="211" t="s">
        <v>52</v>
      </c>
      <c r="B494" s="194"/>
      <c r="C494" s="413"/>
      <c r="D494" s="182"/>
      <c r="E494" s="182"/>
      <c r="F494" s="182"/>
      <c r="G494" s="182"/>
      <c r="H494" s="182"/>
      <c r="I494" s="182"/>
      <c r="J494" s="383"/>
      <c r="K494" s="182"/>
      <c r="L494" s="182"/>
      <c r="M494" s="182"/>
      <c r="N494" s="182"/>
      <c r="O494" s="182"/>
      <c r="P494" s="182"/>
      <c r="Q494" s="182"/>
      <c r="R494" s="182"/>
      <c r="S494" s="182"/>
      <c r="T494" s="303"/>
      <c r="U494" s="182"/>
      <c r="V494" s="182"/>
      <c r="W494" s="182"/>
      <c r="X494" s="182"/>
      <c r="Y494" s="182"/>
      <c r="Z494" s="182"/>
      <c r="AA494" s="9"/>
      <c r="AB494" s="20"/>
    </row>
    <row r="495" spans="1:52" ht="18" customHeight="1">
      <c r="A495" s="105">
        <f>A490+1</f>
        <v>312</v>
      </c>
      <c r="B495" s="140" t="s">
        <v>231</v>
      </c>
      <c r="C495" s="268">
        <f aca="true" t="shared" si="134" ref="C495:C508">D495+L495+N495+P495+R495+U495+W495+X495+Y495+K495+S495</f>
        <v>2497851.3</v>
      </c>
      <c r="D495" s="400">
        <f aca="true" t="shared" si="135" ref="D495:D508">E495+F495+G495+H495+I495</f>
        <v>2497851.3</v>
      </c>
      <c r="E495" s="309">
        <v>2497851.3</v>
      </c>
      <c r="F495" s="201"/>
      <c r="G495" s="201"/>
      <c r="H495" s="201"/>
      <c r="I495" s="201"/>
      <c r="J495" s="386"/>
      <c r="K495" s="201"/>
      <c r="L495" s="201"/>
      <c r="M495" s="201"/>
      <c r="N495" s="201"/>
      <c r="O495" s="400"/>
      <c r="P495" s="400"/>
      <c r="Q495" s="400"/>
      <c r="R495" s="400"/>
      <c r="S495" s="400"/>
      <c r="T495" s="310"/>
      <c r="U495" s="311"/>
      <c r="V495" s="311"/>
      <c r="W495" s="311"/>
      <c r="X495" s="312"/>
      <c r="Y495" s="400"/>
      <c r="Z495" s="400"/>
      <c r="AA495" s="400"/>
      <c r="AB495" s="400" t="s">
        <v>292</v>
      </c>
      <c r="AD495" s="412"/>
      <c r="AN495" s="23"/>
      <c r="AO495" s="23"/>
      <c r="AP495" s="23"/>
      <c r="AQ495" s="23"/>
      <c r="AR495" s="23"/>
      <c r="AS495" s="23"/>
      <c r="AT495" s="23"/>
      <c r="AU495" s="23"/>
      <c r="AV495" s="23"/>
      <c r="AW495" s="23"/>
      <c r="AX495" s="23"/>
      <c r="AY495" s="23"/>
      <c r="AZ495" s="23"/>
    </row>
    <row r="496" spans="1:52" ht="18" customHeight="1">
      <c r="A496" s="209">
        <f>A495+1</f>
        <v>313</v>
      </c>
      <c r="B496" s="140" t="s">
        <v>683</v>
      </c>
      <c r="C496" s="268">
        <f aca="true" t="shared" si="136" ref="C496:C501">D496+L496+N496+P496+R496+U496+W496+X496+Y496+K496+S496</f>
        <v>5397680.29</v>
      </c>
      <c r="D496" s="400">
        <f aca="true" t="shared" si="137" ref="D496:D501">E496+F496+G496+H496+I496</f>
        <v>5008859.563</v>
      </c>
      <c r="E496" s="309">
        <v>1940616.3</v>
      </c>
      <c r="F496" s="201">
        <v>2786983.301</v>
      </c>
      <c r="G496" s="201">
        <v>281259.962</v>
      </c>
      <c r="H496" s="201"/>
      <c r="I496" s="201"/>
      <c r="J496" s="386"/>
      <c r="K496" s="201"/>
      <c r="L496" s="201"/>
      <c r="M496" s="201"/>
      <c r="N496" s="201"/>
      <c r="O496" s="201"/>
      <c r="P496" s="201"/>
      <c r="Q496" s="201"/>
      <c r="R496" s="201"/>
      <c r="S496" s="201"/>
      <c r="T496" s="314"/>
      <c r="U496" s="201"/>
      <c r="V496" s="201"/>
      <c r="W496" s="201"/>
      <c r="X496" s="201">
        <v>388820.727</v>
      </c>
      <c r="Y496" s="400"/>
      <c r="Z496" s="400"/>
      <c r="AA496" s="400"/>
      <c r="AB496" s="400" t="s">
        <v>324</v>
      </c>
      <c r="AD496" s="412"/>
      <c r="AN496" s="23"/>
      <c r="AO496" s="23"/>
      <c r="AP496" s="23"/>
      <c r="AQ496" s="23"/>
      <c r="AR496" s="23"/>
      <c r="AS496" s="23"/>
      <c r="AT496" s="23"/>
      <c r="AU496" s="23"/>
      <c r="AV496" s="23"/>
      <c r="AW496" s="23"/>
      <c r="AX496" s="23"/>
      <c r="AY496" s="23"/>
      <c r="AZ496" s="23"/>
    </row>
    <row r="497" spans="1:29" ht="18" customHeight="1">
      <c r="A497" s="218">
        <f aca="true" t="shared" si="138" ref="A497:A508">A496+1</f>
        <v>314</v>
      </c>
      <c r="B497" s="255" t="s">
        <v>684</v>
      </c>
      <c r="C497" s="268">
        <f t="shared" si="136"/>
        <v>285457.876</v>
      </c>
      <c r="D497" s="400">
        <f t="shared" si="137"/>
        <v>285457.876</v>
      </c>
      <c r="E497" s="400"/>
      <c r="F497" s="400"/>
      <c r="G497" s="400">
        <v>285457.876</v>
      </c>
      <c r="H497" s="400"/>
      <c r="I497" s="400"/>
      <c r="J497" s="241"/>
      <c r="K497" s="400"/>
      <c r="L497" s="400"/>
      <c r="M497" s="268"/>
      <c r="N497" s="268"/>
      <c r="O497" s="268"/>
      <c r="P497" s="268"/>
      <c r="Q497" s="268"/>
      <c r="R497" s="268"/>
      <c r="S497" s="268"/>
      <c r="T497" s="313"/>
      <c r="U497" s="400"/>
      <c r="V497" s="159"/>
      <c r="W497" s="159"/>
      <c r="X497" s="172"/>
      <c r="Y497" s="400"/>
      <c r="Z497" s="400"/>
      <c r="AA497" s="9"/>
      <c r="AB497" s="20"/>
      <c r="AC497" s="44"/>
    </row>
    <row r="498" spans="1:29" ht="18" customHeight="1">
      <c r="A498" s="218">
        <f t="shared" si="138"/>
        <v>315</v>
      </c>
      <c r="B498" s="255" t="s">
        <v>685</v>
      </c>
      <c r="C498" s="268">
        <f t="shared" si="136"/>
        <v>2203891.2</v>
      </c>
      <c r="D498" s="400">
        <f t="shared" si="137"/>
        <v>2203891.2</v>
      </c>
      <c r="E498" s="400">
        <v>1921401.3</v>
      </c>
      <c r="F498" s="400"/>
      <c r="G498" s="400">
        <v>282489.9</v>
      </c>
      <c r="H498" s="400"/>
      <c r="I498" s="400"/>
      <c r="J498" s="241"/>
      <c r="K498" s="400"/>
      <c r="L498" s="400"/>
      <c r="M498" s="268"/>
      <c r="N498" s="268"/>
      <c r="O498" s="268"/>
      <c r="P498" s="268"/>
      <c r="Q498" s="268"/>
      <c r="R498" s="268"/>
      <c r="S498" s="268"/>
      <c r="T498" s="313"/>
      <c r="U498" s="400"/>
      <c r="V498" s="159"/>
      <c r="W498" s="159"/>
      <c r="X498" s="172"/>
      <c r="Y498" s="400"/>
      <c r="Z498" s="400"/>
      <c r="AA498" s="9"/>
      <c r="AB498" s="20"/>
      <c r="AC498" s="44"/>
    </row>
    <row r="499" spans="1:29" ht="18" customHeight="1">
      <c r="A499" s="218">
        <f t="shared" si="138"/>
        <v>316</v>
      </c>
      <c r="B499" s="255" t="s">
        <v>686</v>
      </c>
      <c r="C499" s="268">
        <f t="shared" si="136"/>
        <v>885268.123</v>
      </c>
      <c r="D499" s="400">
        <f t="shared" si="137"/>
        <v>885268.123</v>
      </c>
      <c r="E499" s="400">
        <v>629195.613</v>
      </c>
      <c r="F499" s="400"/>
      <c r="G499" s="400">
        <v>256072.51</v>
      </c>
      <c r="H499" s="400"/>
      <c r="I499" s="400"/>
      <c r="J499" s="241"/>
      <c r="K499" s="400"/>
      <c r="L499" s="400"/>
      <c r="M499" s="268"/>
      <c r="N499" s="268"/>
      <c r="O499" s="268"/>
      <c r="P499" s="268"/>
      <c r="Q499" s="268"/>
      <c r="R499" s="268"/>
      <c r="S499" s="268"/>
      <c r="T499" s="313"/>
      <c r="U499" s="400"/>
      <c r="V499" s="159"/>
      <c r="W499" s="159"/>
      <c r="X499" s="172"/>
      <c r="Y499" s="400"/>
      <c r="Z499" s="400"/>
      <c r="AA499" s="9"/>
      <c r="AB499" s="20"/>
      <c r="AC499" s="44"/>
    </row>
    <row r="500" spans="1:29" ht="18" customHeight="1">
      <c r="A500" s="218">
        <f t="shared" si="138"/>
        <v>317</v>
      </c>
      <c r="B500" s="255" t="s">
        <v>687</v>
      </c>
      <c r="C500" s="268">
        <f t="shared" si="136"/>
        <v>4244354.0475</v>
      </c>
      <c r="D500" s="400">
        <f t="shared" si="137"/>
        <v>3855533.3205</v>
      </c>
      <c r="E500" s="400">
        <v>666572.7635</v>
      </c>
      <c r="F500" s="419">
        <v>2865721.4895</v>
      </c>
      <c r="G500" s="419">
        <v>323239.0675</v>
      </c>
      <c r="H500" s="400"/>
      <c r="I500" s="400"/>
      <c r="J500" s="241"/>
      <c r="K500" s="400"/>
      <c r="L500" s="400"/>
      <c r="M500" s="268"/>
      <c r="N500" s="268"/>
      <c r="O500" s="268"/>
      <c r="P500" s="268"/>
      <c r="Q500" s="268"/>
      <c r="R500" s="268"/>
      <c r="S500" s="268"/>
      <c r="T500" s="313"/>
      <c r="U500" s="400"/>
      <c r="V500" s="159"/>
      <c r="W500" s="159"/>
      <c r="X500" s="172">
        <v>388820.727</v>
      </c>
      <c r="Y500" s="400"/>
      <c r="Z500" s="400"/>
      <c r="AA500" s="9"/>
      <c r="AB500" s="20"/>
      <c r="AC500" s="44"/>
    </row>
    <row r="501" spans="1:29" ht="18" customHeight="1">
      <c r="A501" s="218">
        <f t="shared" si="138"/>
        <v>318</v>
      </c>
      <c r="B501" s="255" t="s">
        <v>688</v>
      </c>
      <c r="C501" s="268">
        <f t="shared" si="136"/>
        <v>238465.5</v>
      </c>
      <c r="D501" s="400">
        <f t="shared" si="137"/>
        <v>238465.5</v>
      </c>
      <c r="E501" s="400"/>
      <c r="F501" s="400"/>
      <c r="G501" s="400">
        <v>238465.5</v>
      </c>
      <c r="H501" s="400"/>
      <c r="I501" s="400"/>
      <c r="J501" s="241"/>
      <c r="K501" s="400"/>
      <c r="L501" s="400"/>
      <c r="M501" s="268"/>
      <c r="N501" s="268"/>
      <c r="O501" s="268"/>
      <c r="P501" s="268"/>
      <c r="Q501" s="268"/>
      <c r="R501" s="268"/>
      <c r="S501" s="268"/>
      <c r="T501" s="313"/>
      <c r="U501" s="400"/>
      <c r="V501" s="159"/>
      <c r="W501" s="159"/>
      <c r="X501" s="172"/>
      <c r="Y501" s="400"/>
      <c r="Z501" s="400"/>
      <c r="AA501" s="9"/>
      <c r="AB501" s="20"/>
      <c r="AC501" s="44"/>
    </row>
    <row r="502" spans="1:29" ht="18" customHeight="1">
      <c r="A502" s="218">
        <f t="shared" si="138"/>
        <v>319</v>
      </c>
      <c r="B502" s="255" t="s">
        <v>689</v>
      </c>
      <c r="C502" s="268">
        <f t="shared" si="134"/>
        <v>2678025</v>
      </c>
      <c r="D502" s="400">
        <f t="shared" si="135"/>
        <v>2678025</v>
      </c>
      <c r="E502" s="400">
        <v>1940616.3</v>
      </c>
      <c r="F502" s="400"/>
      <c r="G502" s="400">
        <v>737408.7</v>
      </c>
      <c r="H502" s="400"/>
      <c r="I502" s="400"/>
      <c r="J502" s="241"/>
      <c r="K502" s="400"/>
      <c r="L502" s="400"/>
      <c r="M502" s="268"/>
      <c r="N502" s="268"/>
      <c r="O502" s="268"/>
      <c r="P502" s="268"/>
      <c r="Q502" s="268"/>
      <c r="R502" s="268"/>
      <c r="S502" s="268"/>
      <c r="T502" s="313"/>
      <c r="U502" s="400"/>
      <c r="V502" s="159"/>
      <c r="W502" s="159"/>
      <c r="X502" s="172"/>
      <c r="Y502" s="400"/>
      <c r="Z502" s="400"/>
      <c r="AA502" s="9"/>
      <c r="AB502" s="20"/>
      <c r="AC502" s="44"/>
    </row>
    <row r="503" spans="1:29" ht="18" customHeight="1">
      <c r="A503" s="218">
        <f t="shared" si="138"/>
        <v>320</v>
      </c>
      <c r="B503" s="255" t="s">
        <v>690</v>
      </c>
      <c r="C503" s="268">
        <f t="shared" si="134"/>
        <v>1087889.25</v>
      </c>
      <c r="D503" s="400">
        <f t="shared" si="135"/>
        <v>1087889.25</v>
      </c>
      <c r="E503" s="400">
        <v>893448.15</v>
      </c>
      <c r="F503" s="400"/>
      <c r="G503" s="400">
        <v>194441.1</v>
      </c>
      <c r="H503" s="400"/>
      <c r="I503" s="400"/>
      <c r="J503" s="241"/>
      <c r="K503" s="400"/>
      <c r="L503" s="400"/>
      <c r="M503" s="268"/>
      <c r="N503" s="268"/>
      <c r="O503" s="268"/>
      <c r="P503" s="268"/>
      <c r="Q503" s="268"/>
      <c r="R503" s="268"/>
      <c r="S503" s="268"/>
      <c r="T503" s="313"/>
      <c r="U503" s="400"/>
      <c r="V503" s="159"/>
      <c r="W503" s="159"/>
      <c r="X503" s="172"/>
      <c r="Y503" s="400"/>
      <c r="Z503" s="400"/>
      <c r="AA503" s="9"/>
      <c r="AB503" s="20"/>
      <c r="AC503" s="44"/>
    </row>
    <row r="504" spans="1:28" ht="18" customHeight="1">
      <c r="A504" s="218">
        <f t="shared" si="138"/>
        <v>321</v>
      </c>
      <c r="B504" s="255" t="s">
        <v>691</v>
      </c>
      <c r="C504" s="268">
        <f t="shared" si="134"/>
        <v>6802745.558</v>
      </c>
      <c r="D504" s="400">
        <f t="shared" si="135"/>
        <v>6802745.558</v>
      </c>
      <c r="E504" s="400"/>
      <c r="F504" s="400">
        <v>6802745.558</v>
      </c>
      <c r="G504" s="400"/>
      <c r="H504" s="400"/>
      <c r="I504" s="400"/>
      <c r="J504" s="241"/>
      <c r="K504" s="400"/>
      <c r="L504" s="400"/>
      <c r="M504" s="268"/>
      <c r="N504" s="268"/>
      <c r="O504" s="268"/>
      <c r="P504" s="268"/>
      <c r="Q504" s="268"/>
      <c r="R504" s="268"/>
      <c r="S504" s="268"/>
      <c r="T504" s="313"/>
      <c r="U504" s="400"/>
      <c r="V504" s="159"/>
      <c r="W504" s="159"/>
      <c r="X504" s="172"/>
      <c r="Y504" s="400"/>
      <c r="Z504" s="400"/>
      <c r="AA504" s="9"/>
      <c r="AB504" s="20"/>
    </row>
    <row r="505" spans="1:29" ht="18" customHeight="1">
      <c r="A505" s="218">
        <f t="shared" si="138"/>
        <v>322</v>
      </c>
      <c r="B505" s="255" t="s">
        <v>692</v>
      </c>
      <c r="C505" s="268">
        <f t="shared" si="134"/>
        <v>3469733.4</v>
      </c>
      <c r="D505" s="400">
        <f t="shared" si="135"/>
        <v>3469733.4</v>
      </c>
      <c r="E505" s="400">
        <v>2978127.6</v>
      </c>
      <c r="F505" s="400"/>
      <c r="G505" s="400">
        <v>491605.8</v>
      </c>
      <c r="H505" s="400"/>
      <c r="I505" s="400"/>
      <c r="J505" s="241"/>
      <c r="K505" s="400"/>
      <c r="L505" s="400"/>
      <c r="M505" s="268"/>
      <c r="N505" s="268"/>
      <c r="O505" s="268"/>
      <c r="P505" s="268"/>
      <c r="Q505" s="268"/>
      <c r="R505" s="268"/>
      <c r="S505" s="268"/>
      <c r="T505" s="313"/>
      <c r="U505" s="400"/>
      <c r="V505" s="159"/>
      <c r="W505" s="159"/>
      <c r="X505" s="172"/>
      <c r="Y505" s="400"/>
      <c r="Z505" s="400"/>
      <c r="AA505" s="9"/>
      <c r="AB505" s="20"/>
      <c r="AC505" s="44"/>
    </row>
    <row r="506" spans="1:29" ht="18" customHeight="1">
      <c r="A506" s="218">
        <f t="shared" si="138"/>
        <v>323</v>
      </c>
      <c r="B506" s="255" t="s">
        <v>693</v>
      </c>
      <c r="C506" s="268">
        <f t="shared" si="134"/>
        <v>4353131.34</v>
      </c>
      <c r="D506" s="400">
        <f t="shared" si="135"/>
        <v>0</v>
      </c>
      <c r="E506" s="400"/>
      <c r="F506" s="400"/>
      <c r="G506" s="400"/>
      <c r="H506" s="400"/>
      <c r="I506" s="400"/>
      <c r="J506" s="241"/>
      <c r="K506" s="400"/>
      <c r="L506" s="400"/>
      <c r="M506" s="268">
        <v>989</v>
      </c>
      <c r="N506" s="268">
        <v>4353131.34</v>
      </c>
      <c r="O506" s="268"/>
      <c r="P506" s="268"/>
      <c r="Q506" s="268"/>
      <c r="R506" s="268"/>
      <c r="S506" s="268"/>
      <c r="T506" s="313"/>
      <c r="U506" s="400"/>
      <c r="V506" s="159"/>
      <c r="W506" s="159"/>
      <c r="X506" s="172"/>
      <c r="Y506" s="400"/>
      <c r="Z506" s="400"/>
      <c r="AA506" s="9"/>
      <c r="AB506" s="20"/>
      <c r="AC506" s="44"/>
    </row>
    <row r="507" spans="1:29" ht="18" customHeight="1">
      <c r="A507" s="218">
        <f t="shared" si="138"/>
        <v>324</v>
      </c>
      <c r="B507" s="255" t="s">
        <v>694</v>
      </c>
      <c r="C507" s="268">
        <f t="shared" si="134"/>
        <v>437245.26</v>
      </c>
      <c r="D507" s="400">
        <f t="shared" si="135"/>
        <v>333851.7</v>
      </c>
      <c r="E507" s="400"/>
      <c r="F507" s="400"/>
      <c r="G507" s="400">
        <v>333851.7</v>
      </c>
      <c r="H507" s="400"/>
      <c r="I507" s="400"/>
      <c r="J507" s="241"/>
      <c r="K507" s="400"/>
      <c r="L507" s="400"/>
      <c r="M507" s="268"/>
      <c r="N507" s="268"/>
      <c r="O507" s="268"/>
      <c r="P507" s="268"/>
      <c r="Q507" s="268"/>
      <c r="R507" s="268"/>
      <c r="S507" s="268"/>
      <c r="T507" s="313"/>
      <c r="U507" s="400"/>
      <c r="V507" s="159"/>
      <c r="W507" s="159"/>
      <c r="X507" s="172"/>
      <c r="Y507" s="400">
        <v>103393.56</v>
      </c>
      <c r="Z507" s="400"/>
      <c r="AA507" s="9"/>
      <c r="AB507" s="20"/>
      <c r="AC507" s="44"/>
    </row>
    <row r="508" spans="1:52" ht="18" customHeight="1">
      <c r="A508" s="218">
        <f t="shared" si="138"/>
        <v>325</v>
      </c>
      <c r="B508" s="140" t="s">
        <v>232</v>
      </c>
      <c r="C508" s="268">
        <f t="shared" si="134"/>
        <v>2372651.4</v>
      </c>
      <c r="D508" s="400">
        <f t="shared" si="135"/>
        <v>2372651.4</v>
      </c>
      <c r="E508" s="201">
        <v>1921401.3</v>
      </c>
      <c r="F508" s="201"/>
      <c r="G508" s="201">
        <v>451250.1</v>
      </c>
      <c r="H508" s="201"/>
      <c r="I508" s="201"/>
      <c r="J508" s="386"/>
      <c r="K508" s="201"/>
      <c r="L508" s="201"/>
      <c r="M508" s="201"/>
      <c r="N508" s="201"/>
      <c r="O508" s="201"/>
      <c r="P508" s="201"/>
      <c r="Q508" s="201"/>
      <c r="R508" s="201"/>
      <c r="S508" s="201"/>
      <c r="T508" s="314"/>
      <c r="U508" s="201"/>
      <c r="V508" s="201"/>
      <c r="W508" s="201"/>
      <c r="X508" s="201"/>
      <c r="Y508" s="400"/>
      <c r="Z508" s="400"/>
      <c r="AA508" s="150"/>
      <c r="AB508" s="400" t="s">
        <v>278</v>
      </c>
      <c r="AD508" s="412"/>
      <c r="AN508" s="23"/>
      <c r="AO508" s="23"/>
      <c r="AP508" s="23"/>
      <c r="AQ508" s="23"/>
      <c r="AR508" s="23"/>
      <c r="AS508" s="23"/>
      <c r="AT508" s="23"/>
      <c r="AU508" s="23"/>
      <c r="AV508" s="23"/>
      <c r="AW508" s="23"/>
      <c r="AX508" s="23"/>
      <c r="AY508" s="23"/>
      <c r="AZ508" s="23"/>
    </row>
    <row r="509" spans="1:32" ht="18" customHeight="1">
      <c r="A509" s="404" t="s">
        <v>15</v>
      </c>
      <c r="B509" s="180"/>
      <c r="C509" s="172">
        <f aca="true" t="shared" si="139" ref="C509:Y509">SUM(C495:C508)</f>
        <v>36954389.54449999</v>
      </c>
      <c r="D509" s="172">
        <f t="shared" si="139"/>
        <v>31720223.190499995</v>
      </c>
      <c r="E509" s="172">
        <f t="shared" si="139"/>
        <v>15389230.626500001</v>
      </c>
      <c r="F509" s="172">
        <f t="shared" si="139"/>
        <v>12455450.3485</v>
      </c>
      <c r="G509" s="172">
        <f t="shared" si="139"/>
        <v>3875542.2155</v>
      </c>
      <c r="H509" s="172">
        <f t="shared" si="139"/>
        <v>0</v>
      </c>
      <c r="I509" s="172">
        <f t="shared" si="139"/>
        <v>0</v>
      </c>
      <c r="J509" s="387">
        <f t="shared" si="139"/>
        <v>0</v>
      </c>
      <c r="K509" s="172">
        <f t="shared" si="139"/>
        <v>0</v>
      </c>
      <c r="L509" s="172">
        <f t="shared" si="139"/>
        <v>0</v>
      </c>
      <c r="M509" s="172">
        <f t="shared" si="139"/>
        <v>989</v>
      </c>
      <c r="N509" s="172">
        <f t="shared" si="139"/>
        <v>4353131.34</v>
      </c>
      <c r="O509" s="172">
        <f t="shared" si="139"/>
        <v>0</v>
      </c>
      <c r="P509" s="172">
        <f t="shared" si="139"/>
        <v>0</v>
      </c>
      <c r="Q509" s="172">
        <f t="shared" si="139"/>
        <v>0</v>
      </c>
      <c r="R509" s="172">
        <f t="shared" si="139"/>
        <v>0</v>
      </c>
      <c r="S509" s="172">
        <f t="shared" si="139"/>
        <v>0</v>
      </c>
      <c r="T509" s="172">
        <f t="shared" si="139"/>
        <v>0</v>
      </c>
      <c r="U509" s="172">
        <f t="shared" si="139"/>
        <v>0</v>
      </c>
      <c r="V509" s="172">
        <f t="shared" si="139"/>
        <v>0</v>
      </c>
      <c r="W509" s="172">
        <f t="shared" si="139"/>
        <v>0</v>
      </c>
      <c r="X509" s="172">
        <f t="shared" si="139"/>
        <v>777641.454</v>
      </c>
      <c r="Y509" s="172">
        <f t="shared" si="139"/>
        <v>103393.56</v>
      </c>
      <c r="Z509" s="268">
        <f>(C509-Y509)*0.0214</f>
        <v>788611.3140682997</v>
      </c>
      <c r="AA509" s="9"/>
      <c r="AB509" s="20"/>
      <c r="AC509" s="44"/>
      <c r="AF509" s="45"/>
    </row>
    <row r="510" spans="1:29" ht="18" customHeight="1">
      <c r="A510" s="401" t="s">
        <v>53</v>
      </c>
      <c r="B510" s="178"/>
      <c r="C510" s="157">
        <f>C509</f>
        <v>36954389.54449999</v>
      </c>
      <c r="D510" s="157">
        <f aca="true" t="shared" si="140" ref="D510:Y510">D509</f>
        <v>31720223.190499995</v>
      </c>
      <c r="E510" s="157">
        <f t="shared" si="140"/>
        <v>15389230.626500001</v>
      </c>
      <c r="F510" s="157">
        <f t="shared" si="140"/>
        <v>12455450.3485</v>
      </c>
      <c r="G510" s="157">
        <f t="shared" si="140"/>
        <v>3875542.2155</v>
      </c>
      <c r="H510" s="157">
        <f t="shared" si="140"/>
        <v>0</v>
      </c>
      <c r="I510" s="157">
        <f t="shared" si="140"/>
        <v>0</v>
      </c>
      <c r="J510" s="388">
        <f t="shared" si="140"/>
        <v>0</v>
      </c>
      <c r="K510" s="157">
        <f t="shared" si="140"/>
        <v>0</v>
      </c>
      <c r="L510" s="157">
        <f t="shared" si="140"/>
        <v>0</v>
      </c>
      <c r="M510" s="157">
        <f t="shared" si="140"/>
        <v>989</v>
      </c>
      <c r="N510" s="157">
        <f t="shared" si="140"/>
        <v>4353131.34</v>
      </c>
      <c r="O510" s="157">
        <f t="shared" si="140"/>
        <v>0</v>
      </c>
      <c r="P510" s="157">
        <f t="shared" si="140"/>
        <v>0</v>
      </c>
      <c r="Q510" s="157">
        <f t="shared" si="140"/>
        <v>0</v>
      </c>
      <c r="R510" s="157">
        <f t="shared" si="140"/>
        <v>0</v>
      </c>
      <c r="S510" s="157">
        <f t="shared" si="140"/>
        <v>0</v>
      </c>
      <c r="T510" s="304">
        <f t="shared" si="140"/>
        <v>0</v>
      </c>
      <c r="U510" s="157">
        <f t="shared" si="140"/>
        <v>0</v>
      </c>
      <c r="V510" s="157">
        <f t="shared" si="140"/>
        <v>0</v>
      </c>
      <c r="W510" s="157">
        <f t="shared" si="140"/>
        <v>0</v>
      </c>
      <c r="X510" s="157">
        <f t="shared" si="140"/>
        <v>777641.454</v>
      </c>
      <c r="Y510" s="157">
        <f t="shared" si="140"/>
        <v>103393.56</v>
      </c>
      <c r="Z510" s="268">
        <f>(C510-Y510)*0.0214</f>
        <v>788611.3140682997</v>
      </c>
      <c r="AA510" s="9"/>
      <c r="AB510" s="20"/>
      <c r="AC510" s="44"/>
    </row>
    <row r="511" spans="1:28" ht="18" customHeight="1">
      <c r="A511" s="538" t="s">
        <v>474</v>
      </c>
      <c r="B511" s="539"/>
      <c r="C511" s="539"/>
      <c r="D511" s="539"/>
      <c r="E511" s="539"/>
      <c r="F511" s="539"/>
      <c r="G511" s="539"/>
      <c r="H511" s="539"/>
      <c r="I511" s="539"/>
      <c r="J511" s="539"/>
      <c r="K511" s="539"/>
      <c r="L511" s="539"/>
      <c r="M511" s="539"/>
      <c r="N511" s="539"/>
      <c r="O511" s="539"/>
      <c r="P511" s="539"/>
      <c r="Q511" s="539"/>
      <c r="R511" s="539"/>
      <c r="S511" s="539"/>
      <c r="T511" s="539"/>
      <c r="U511" s="539"/>
      <c r="V511" s="539"/>
      <c r="W511" s="539"/>
      <c r="X511" s="539"/>
      <c r="Y511" s="540"/>
      <c r="Z511" s="157"/>
      <c r="AA511" s="9"/>
      <c r="AB511" s="20"/>
    </row>
    <row r="512" spans="1:52" ht="15">
      <c r="A512" s="282">
        <f>A508+1</f>
        <v>326</v>
      </c>
      <c r="B512" s="196" t="s">
        <v>697</v>
      </c>
      <c r="C512" s="252">
        <f aca="true" t="shared" si="141" ref="C512:C518">D512+L512+N512+P512+R512+U512+W512+X512+Y512+K512+S512</f>
        <v>17787563.561</v>
      </c>
      <c r="D512" s="245">
        <f aca="true" t="shared" si="142" ref="D512:D518">E512+F512+G512+H512+I512</f>
        <v>2429093.52</v>
      </c>
      <c r="E512" s="252">
        <v>2429093.52</v>
      </c>
      <c r="F512" s="252"/>
      <c r="G512" s="252"/>
      <c r="H512" s="252"/>
      <c r="I512" s="252"/>
      <c r="J512" s="371"/>
      <c r="K512" s="252"/>
      <c r="L512" s="252"/>
      <c r="M512" s="252"/>
      <c r="N512" s="252"/>
      <c r="O512" s="252">
        <v>879.3</v>
      </c>
      <c r="P512" s="252">
        <v>14973838.511</v>
      </c>
      <c r="Q512" s="252"/>
      <c r="R512" s="252"/>
      <c r="S512" s="252"/>
      <c r="T512" s="300"/>
      <c r="U512" s="252"/>
      <c r="V512" s="252"/>
      <c r="W512" s="252"/>
      <c r="X512" s="252"/>
      <c r="Y512" s="245">
        <v>384631.53</v>
      </c>
      <c r="Z512" s="245" t="s">
        <v>528</v>
      </c>
      <c r="AA512" s="284"/>
      <c r="AB512" s="285" t="s">
        <v>292</v>
      </c>
      <c r="AC512" s="286"/>
      <c r="AD512" s="286"/>
      <c r="AE512" s="286"/>
      <c r="AF512" s="286"/>
      <c r="AG512" s="286"/>
      <c r="AH512" s="286"/>
      <c r="AI512" s="286"/>
      <c r="AJ512" s="286"/>
      <c r="AK512" s="286"/>
      <c r="AL512" s="286"/>
      <c r="AM512" s="286"/>
      <c r="AN512" s="286"/>
      <c r="AO512" s="286"/>
      <c r="AP512" s="286"/>
      <c r="AQ512" s="286"/>
      <c r="AR512" s="286"/>
      <c r="AS512" s="286"/>
      <c r="AT512" s="286"/>
      <c r="AU512" s="286"/>
      <c r="AV512" s="286"/>
      <c r="AW512" s="286"/>
      <c r="AX512" s="286"/>
      <c r="AY512" s="286"/>
      <c r="AZ512" s="286"/>
    </row>
    <row r="513" spans="1:52" ht="15">
      <c r="A513" s="287">
        <f aca="true" t="shared" si="143" ref="A513:A518">A512+1</f>
        <v>327</v>
      </c>
      <c r="B513" s="196" t="s">
        <v>695</v>
      </c>
      <c r="C513" s="252">
        <f t="shared" si="141"/>
        <v>42519248.931</v>
      </c>
      <c r="D513" s="245">
        <f t="shared" si="142"/>
        <v>0</v>
      </c>
      <c r="E513" s="252"/>
      <c r="F513" s="252"/>
      <c r="G513" s="252"/>
      <c r="H513" s="252"/>
      <c r="I513" s="252"/>
      <c r="J513" s="371"/>
      <c r="K513" s="252"/>
      <c r="L513" s="252"/>
      <c r="M513" s="252"/>
      <c r="N513" s="252"/>
      <c r="O513" s="252"/>
      <c r="P513" s="261"/>
      <c r="Q513" s="252">
        <v>4314.2</v>
      </c>
      <c r="R513" s="261">
        <v>35963668.503</v>
      </c>
      <c r="S513" s="261">
        <v>6555580.428</v>
      </c>
      <c r="T513" s="300"/>
      <c r="U513" s="252"/>
      <c r="V513" s="252"/>
      <c r="W513" s="252"/>
      <c r="X513" s="252"/>
      <c r="Y513" s="245"/>
      <c r="Z513" s="245"/>
      <c r="AA513" s="284"/>
      <c r="AB513" s="285" t="s">
        <v>327</v>
      </c>
      <c r="AC513" s="286"/>
      <c r="AD513" s="286"/>
      <c r="AE513" s="286"/>
      <c r="AF513" s="286"/>
      <c r="AG513" s="286"/>
      <c r="AH513" s="286"/>
      <c r="AI513" s="286"/>
      <c r="AJ513" s="286"/>
      <c r="AK513" s="286"/>
      <c r="AL513" s="286"/>
      <c r="AM513" s="286"/>
      <c r="AN513" s="286"/>
      <c r="AO513" s="286"/>
      <c r="AP513" s="286"/>
      <c r="AQ513" s="286"/>
      <c r="AR513" s="286"/>
      <c r="AS513" s="286"/>
      <c r="AT513" s="286"/>
      <c r="AU513" s="286"/>
      <c r="AV513" s="286"/>
      <c r="AW513" s="286"/>
      <c r="AX513" s="286"/>
      <c r="AY513" s="286"/>
      <c r="AZ513" s="286"/>
    </row>
    <row r="514" spans="1:52" ht="30">
      <c r="A514" s="287">
        <f t="shared" si="143"/>
        <v>328</v>
      </c>
      <c r="B514" s="196" t="s">
        <v>769</v>
      </c>
      <c r="C514" s="252">
        <f>D514+L514+N514+P514+R514+U514+W514+X514+Y514+K514+S514</f>
        <v>520168.32</v>
      </c>
      <c r="D514" s="245">
        <f>E514+F514+G514+H514+I514</f>
        <v>0</v>
      </c>
      <c r="E514" s="252"/>
      <c r="F514" s="252"/>
      <c r="G514" s="252"/>
      <c r="H514" s="252"/>
      <c r="I514" s="252"/>
      <c r="J514" s="371"/>
      <c r="K514" s="252"/>
      <c r="L514" s="252"/>
      <c r="M514" s="252"/>
      <c r="N514" s="252"/>
      <c r="O514" s="252"/>
      <c r="P514" s="261"/>
      <c r="Q514" s="252"/>
      <c r="R514" s="261"/>
      <c r="S514" s="261"/>
      <c r="T514" s="300"/>
      <c r="U514" s="252"/>
      <c r="V514" s="252"/>
      <c r="W514" s="252"/>
      <c r="X514" s="252"/>
      <c r="Y514" s="245">
        <v>520168.32</v>
      </c>
      <c r="Z514" s="245"/>
      <c r="AA514" s="284"/>
      <c r="AB514" s="285"/>
      <c r="AC514" s="286"/>
      <c r="AD514" s="286"/>
      <c r="AE514" s="286"/>
      <c r="AF514" s="286"/>
      <c r="AG514" s="286"/>
      <c r="AH514" s="286"/>
      <c r="AI514" s="286"/>
      <c r="AJ514" s="286"/>
      <c r="AK514" s="286"/>
      <c r="AL514" s="286"/>
      <c r="AM514" s="286"/>
      <c r="AN514" s="286"/>
      <c r="AO514" s="286"/>
      <c r="AP514" s="286"/>
      <c r="AQ514" s="286"/>
      <c r="AR514" s="286"/>
      <c r="AS514" s="286"/>
      <c r="AT514" s="286"/>
      <c r="AU514" s="286"/>
      <c r="AV514" s="286"/>
      <c r="AW514" s="286"/>
      <c r="AX514" s="286"/>
      <c r="AY514" s="286"/>
      <c r="AZ514" s="286"/>
    </row>
    <row r="515" spans="1:52" ht="18" customHeight="1">
      <c r="A515" s="287">
        <f t="shared" si="143"/>
        <v>329</v>
      </c>
      <c r="B515" s="255" t="s">
        <v>696</v>
      </c>
      <c r="C515" s="252">
        <f t="shared" si="141"/>
        <v>23302705.490000002</v>
      </c>
      <c r="D515" s="245">
        <f t="shared" si="142"/>
        <v>22732665.740000002</v>
      </c>
      <c r="E515" s="252"/>
      <c r="F515" s="261">
        <v>17409527.89</v>
      </c>
      <c r="G515" s="315">
        <v>3821437.82</v>
      </c>
      <c r="H515" s="261"/>
      <c r="I515" s="261">
        <v>1501700.03</v>
      </c>
      <c r="J515" s="389"/>
      <c r="K515" s="261"/>
      <c r="L515" s="261"/>
      <c r="M515" s="252"/>
      <c r="N515" s="252"/>
      <c r="O515" s="315"/>
      <c r="P515" s="315"/>
      <c r="Q515" s="315"/>
      <c r="R515" s="252"/>
      <c r="S515" s="252"/>
      <c r="T515" s="313"/>
      <c r="U515" s="315"/>
      <c r="V515" s="315"/>
      <c r="W515" s="315"/>
      <c r="X515" s="315">
        <v>570039.75</v>
      </c>
      <c r="Y515" s="261"/>
      <c r="Z515" s="261"/>
      <c r="AA515" s="288" t="s">
        <v>138</v>
      </c>
      <c r="AB515" s="289"/>
      <c r="AC515" s="290"/>
      <c r="AD515" s="291"/>
      <c r="AE515" s="292"/>
      <c r="AF515" s="292"/>
      <c r="AG515" s="292"/>
      <c r="AH515" s="292"/>
      <c r="AI515" s="292"/>
      <c r="AJ515" s="292"/>
      <c r="AK515" s="292"/>
      <c r="AL515" s="292"/>
      <c r="AM515" s="292"/>
      <c r="AN515" s="292"/>
      <c r="AO515" s="292"/>
      <c r="AP515" s="292"/>
      <c r="AQ515" s="292"/>
      <c r="AR515" s="292"/>
      <c r="AS515" s="292"/>
      <c r="AT515" s="292"/>
      <c r="AU515" s="292"/>
      <c r="AV515" s="292"/>
      <c r="AW515" s="292"/>
      <c r="AX515" s="292"/>
      <c r="AY515" s="292"/>
      <c r="AZ515" s="292"/>
    </row>
    <row r="516" spans="1:52" ht="15">
      <c r="A516" s="287">
        <f t="shared" si="143"/>
        <v>330</v>
      </c>
      <c r="B516" s="196" t="s">
        <v>235</v>
      </c>
      <c r="C516" s="252">
        <f t="shared" si="141"/>
        <v>5695814.369</v>
      </c>
      <c r="D516" s="245">
        <f t="shared" si="142"/>
        <v>0</v>
      </c>
      <c r="E516" s="252"/>
      <c r="F516" s="252"/>
      <c r="G516" s="252"/>
      <c r="H516" s="252"/>
      <c r="I516" s="252"/>
      <c r="J516" s="371"/>
      <c r="K516" s="252"/>
      <c r="L516" s="252"/>
      <c r="M516" s="252">
        <v>2035</v>
      </c>
      <c r="N516" s="252">
        <v>5695814.369</v>
      </c>
      <c r="O516" s="252"/>
      <c r="P516" s="252"/>
      <c r="Q516" s="252"/>
      <c r="R516" s="252"/>
      <c r="S516" s="252"/>
      <c r="T516" s="300"/>
      <c r="U516" s="252"/>
      <c r="V516" s="252"/>
      <c r="W516" s="252"/>
      <c r="X516" s="252"/>
      <c r="Y516" s="245"/>
      <c r="Z516" s="285"/>
      <c r="AA516" s="258"/>
      <c r="AB516" s="284"/>
      <c r="AC516" s="293" t="s">
        <v>271</v>
      </c>
      <c r="AD516" s="286"/>
      <c r="AE516" s="286"/>
      <c r="AF516" s="286"/>
      <c r="AG516" s="286"/>
      <c r="AH516" s="286"/>
      <c r="AI516" s="286"/>
      <c r="AJ516" s="286"/>
      <c r="AK516" s="286"/>
      <c r="AL516" s="286"/>
      <c r="AM516" s="286"/>
      <c r="AN516" s="286"/>
      <c r="AO516" s="286"/>
      <c r="AP516" s="286"/>
      <c r="AQ516" s="286"/>
      <c r="AR516" s="286"/>
      <c r="AS516" s="286"/>
      <c r="AT516" s="286"/>
      <c r="AU516" s="286"/>
      <c r="AV516" s="286"/>
      <c r="AW516" s="286"/>
      <c r="AX516" s="286"/>
      <c r="AY516" s="286"/>
      <c r="AZ516" s="286"/>
    </row>
    <row r="517" spans="1:52" ht="15">
      <c r="A517" s="287">
        <f t="shared" si="143"/>
        <v>331</v>
      </c>
      <c r="B517" s="196" t="s">
        <v>234</v>
      </c>
      <c r="C517" s="252">
        <f t="shared" si="141"/>
        <v>3636014.28</v>
      </c>
      <c r="D517" s="245">
        <f t="shared" si="142"/>
        <v>0</v>
      </c>
      <c r="E517" s="252"/>
      <c r="F517" s="252"/>
      <c r="G517" s="252"/>
      <c r="H517" s="252"/>
      <c r="I517" s="252"/>
      <c r="J517" s="371"/>
      <c r="K517" s="252"/>
      <c r="L517" s="252"/>
      <c r="M517" s="252">
        <v>1384.5</v>
      </c>
      <c r="N517" s="252">
        <v>3636014.28</v>
      </c>
      <c r="O517" s="252"/>
      <c r="P517" s="252"/>
      <c r="Q517" s="252"/>
      <c r="R517" s="252"/>
      <c r="S517" s="252"/>
      <c r="T517" s="300"/>
      <c r="U517" s="252"/>
      <c r="V517" s="252"/>
      <c r="W517" s="252"/>
      <c r="X517" s="252"/>
      <c r="Y517" s="245"/>
      <c r="Z517" s="285"/>
      <c r="AA517" s="258"/>
      <c r="AB517" s="284"/>
      <c r="AC517" s="293" t="s">
        <v>271</v>
      </c>
      <c r="AD517" s="294"/>
      <c r="AE517" s="294"/>
      <c r="AF517" s="294"/>
      <c r="AG517" s="294"/>
      <c r="AH517" s="294"/>
      <c r="AI517" s="294"/>
      <c r="AJ517" s="294"/>
      <c r="AK517" s="294"/>
      <c r="AL517" s="294"/>
      <c r="AM517" s="294"/>
      <c r="AN517" s="294"/>
      <c r="AO517" s="294"/>
      <c r="AP517" s="294"/>
      <c r="AQ517" s="294"/>
      <c r="AR517" s="294"/>
      <c r="AS517" s="294"/>
      <c r="AT517" s="294"/>
      <c r="AU517" s="294"/>
      <c r="AV517" s="294"/>
      <c r="AW517" s="294"/>
      <c r="AX517" s="294"/>
      <c r="AY517" s="294"/>
      <c r="AZ517" s="294"/>
    </row>
    <row r="518" spans="1:52" ht="15">
      <c r="A518" s="287">
        <f t="shared" si="143"/>
        <v>332</v>
      </c>
      <c r="B518" s="143" t="s">
        <v>233</v>
      </c>
      <c r="C518" s="252">
        <f t="shared" si="141"/>
        <v>7065587.99</v>
      </c>
      <c r="D518" s="245">
        <f t="shared" si="142"/>
        <v>6822958.76</v>
      </c>
      <c r="E518" s="252"/>
      <c r="F518" s="252">
        <v>5819309.95</v>
      </c>
      <c r="G518" s="418">
        <v>500000</v>
      </c>
      <c r="H518" s="418">
        <v>503648.81</v>
      </c>
      <c r="I518" s="252"/>
      <c r="J518" s="371"/>
      <c r="K518" s="252"/>
      <c r="L518" s="252"/>
      <c r="M518" s="252"/>
      <c r="N518" s="252"/>
      <c r="O518" s="252"/>
      <c r="P518" s="252"/>
      <c r="Q518" s="252"/>
      <c r="R518" s="261"/>
      <c r="S518" s="261"/>
      <c r="T518" s="300"/>
      <c r="U518" s="252"/>
      <c r="V518" s="252"/>
      <c r="W518" s="252"/>
      <c r="X518" s="252">
        <v>242629.23</v>
      </c>
      <c r="Y518" s="245"/>
      <c r="Z518" s="245"/>
      <c r="AA518" s="284"/>
      <c r="AB518" s="285" t="s">
        <v>310</v>
      </c>
      <c r="AC518" s="286"/>
      <c r="AD518" s="286"/>
      <c r="AE518" s="286"/>
      <c r="AF518" s="286"/>
      <c r="AG518" s="286"/>
      <c r="AH518" s="286"/>
      <c r="AI518" s="286"/>
      <c r="AJ518" s="286"/>
      <c r="AK518" s="286"/>
      <c r="AL518" s="286"/>
      <c r="AM518" s="286"/>
      <c r="AN518" s="286"/>
      <c r="AO518" s="286"/>
      <c r="AP518" s="286"/>
      <c r="AQ518" s="286"/>
      <c r="AR518" s="286"/>
      <c r="AS518" s="286"/>
      <c r="AT518" s="286"/>
      <c r="AU518" s="286"/>
      <c r="AV518" s="286"/>
      <c r="AW518" s="286"/>
      <c r="AX518" s="286"/>
      <c r="AY518" s="286"/>
      <c r="AZ518" s="286"/>
    </row>
    <row r="519" spans="1:32" ht="18" customHeight="1">
      <c r="A519" s="211" t="s">
        <v>137</v>
      </c>
      <c r="B519" s="195"/>
      <c r="C519" s="157">
        <f aca="true" t="shared" si="144" ref="C519:Y519">SUM(C512:C518)</f>
        <v>100527102.941</v>
      </c>
      <c r="D519" s="157">
        <f t="shared" si="144"/>
        <v>31984718.020000003</v>
      </c>
      <c r="E519" s="157">
        <f t="shared" si="144"/>
        <v>2429093.52</v>
      </c>
      <c r="F519" s="157">
        <f t="shared" si="144"/>
        <v>23228837.84</v>
      </c>
      <c r="G519" s="157">
        <f t="shared" si="144"/>
        <v>4321437.82</v>
      </c>
      <c r="H519" s="157">
        <f t="shared" si="144"/>
        <v>503648.81</v>
      </c>
      <c r="I519" s="157">
        <f t="shared" si="144"/>
        <v>1501700.03</v>
      </c>
      <c r="J519" s="388">
        <f t="shared" si="144"/>
        <v>0</v>
      </c>
      <c r="K519" s="157">
        <f t="shared" si="144"/>
        <v>0</v>
      </c>
      <c r="L519" s="157">
        <f t="shared" si="144"/>
        <v>0</v>
      </c>
      <c r="M519" s="157">
        <f t="shared" si="144"/>
        <v>3419.5</v>
      </c>
      <c r="N519" s="157">
        <f t="shared" si="144"/>
        <v>9331828.649</v>
      </c>
      <c r="O519" s="157">
        <f t="shared" si="144"/>
        <v>879.3</v>
      </c>
      <c r="P519" s="157">
        <f t="shared" si="144"/>
        <v>14973838.511</v>
      </c>
      <c r="Q519" s="157">
        <f t="shared" si="144"/>
        <v>4314.2</v>
      </c>
      <c r="R519" s="157">
        <f t="shared" si="144"/>
        <v>35963668.503</v>
      </c>
      <c r="S519" s="157">
        <f t="shared" si="144"/>
        <v>6555580.428</v>
      </c>
      <c r="T519" s="304">
        <f t="shared" si="144"/>
        <v>0</v>
      </c>
      <c r="U519" s="157">
        <f t="shared" si="144"/>
        <v>0</v>
      </c>
      <c r="V519" s="157">
        <f t="shared" si="144"/>
        <v>0</v>
      </c>
      <c r="W519" s="157">
        <f t="shared" si="144"/>
        <v>0</v>
      </c>
      <c r="X519" s="157">
        <f t="shared" si="144"/>
        <v>812668.98</v>
      </c>
      <c r="Y519" s="157">
        <f t="shared" si="144"/>
        <v>904799.8500000001</v>
      </c>
      <c r="Z519" s="268">
        <f>(C519-Y519)*0.0214</f>
        <v>2131917.2861474</v>
      </c>
      <c r="AA519" s="9"/>
      <c r="AB519" s="20"/>
      <c r="AC519" s="44"/>
      <c r="AF519" s="45"/>
    </row>
    <row r="520" spans="1:29" ht="18" customHeight="1">
      <c r="A520" s="457" t="s">
        <v>81</v>
      </c>
      <c r="B520" s="458"/>
      <c r="C520" s="458"/>
      <c r="D520" s="458"/>
      <c r="E520" s="458"/>
      <c r="F520" s="458"/>
      <c r="G520" s="458"/>
      <c r="H520" s="458"/>
      <c r="I520" s="458"/>
      <c r="J520" s="458"/>
      <c r="K520" s="458"/>
      <c r="L520" s="458"/>
      <c r="M520" s="458"/>
      <c r="N520" s="458"/>
      <c r="O520" s="458"/>
      <c r="P520" s="458"/>
      <c r="Q520" s="458"/>
      <c r="R520" s="458"/>
      <c r="S520" s="458"/>
      <c r="T520" s="458"/>
      <c r="U520" s="458"/>
      <c r="V520" s="458"/>
      <c r="W520" s="458"/>
      <c r="X520" s="458"/>
      <c r="Y520" s="459"/>
      <c r="Z520" s="397"/>
      <c r="AA520" s="20"/>
      <c r="AB520" s="20"/>
      <c r="AC520" s="22"/>
    </row>
    <row r="521" spans="1:52" ht="15.75" customHeight="1">
      <c r="A521" s="395" t="s">
        <v>428</v>
      </c>
      <c r="B521" s="181"/>
      <c r="C521" s="397"/>
      <c r="D521" s="397"/>
      <c r="E521" s="397"/>
      <c r="F521" s="400"/>
      <c r="G521" s="400"/>
      <c r="H521" s="400"/>
      <c r="I521" s="400"/>
      <c r="J521" s="241"/>
      <c r="K521" s="400"/>
      <c r="L521" s="400"/>
      <c r="M521" s="400"/>
      <c r="N521" s="400"/>
      <c r="O521" s="400"/>
      <c r="P521" s="400"/>
      <c r="Q521" s="400"/>
      <c r="R521" s="400"/>
      <c r="S521" s="400"/>
      <c r="T521" s="301"/>
      <c r="U521" s="400"/>
      <c r="V521" s="400"/>
      <c r="W521" s="400"/>
      <c r="X521" s="400"/>
      <c r="Y521" s="400"/>
      <c r="Z521" s="400"/>
      <c r="AA521" s="59"/>
      <c r="AB521" s="59"/>
      <c r="AC521" s="63"/>
      <c r="AD521" s="63"/>
      <c r="AE521" s="63"/>
      <c r="AF521" s="63"/>
      <c r="AG521" s="63"/>
      <c r="AH521" s="63"/>
      <c r="AI521" s="63"/>
      <c r="AJ521" s="63"/>
      <c r="AK521" s="63"/>
      <c r="AL521" s="63"/>
      <c r="AM521" s="63"/>
      <c r="AN521" s="63"/>
      <c r="AO521" s="63"/>
      <c r="AP521" s="63"/>
      <c r="AQ521" s="63"/>
      <c r="AR521" s="63"/>
      <c r="AS521" s="63"/>
      <c r="AT521" s="63"/>
      <c r="AU521" s="63"/>
      <c r="AV521" s="63"/>
      <c r="AW521" s="63"/>
      <c r="AX521" s="63"/>
      <c r="AY521" s="63"/>
      <c r="AZ521" s="63"/>
    </row>
    <row r="522" spans="1:52" ht="15">
      <c r="A522" s="105">
        <f>A518+1</f>
        <v>333</v>
      </c>
      <c r="B522" s="256" t="s">
        <v>312</v>
      </c>
      <c r="C522" s="268">
        <f>D522+L522+N522+P522+R522+U522+W522+X522+Y522+K522+S522</f>
        <v>555445.998</v>
      </c>
      <c r="D522" s="400">
        <f>E522+F522+G522+H522+I522</f>
        <v>555445.998</v>
      </c>
      <c r="E522" s="268">
        <v>555445.998</v>
      </c>
      <c r="F522" s="268"/>
      <c r="G522" s="268"/>
      <c r="H522" s="268"/>
      <c r="I522" s="268"/>
      <c r="J522" s="240"/>
      <c r="K522" s="268"/>
      <c r="L522" s="268"/>
      <c r="M522" s="268"/>
      <c r="N522" s="268"/>
      <c r="O522" s="268"/>
      <c r="P522" s="268"/>
      <c r="Q522" s="268"/>
      <c r="R522" s="268"/>
      <c r="S522" s="268"/>
      <c r="T522" s="300"/>
      <c r="U522" s="268"/>
      <c r="V522" s="268"/>
      <c r="W522" s="268"/>
      <c r="X522" s="268"/>
      <c r="Y522" s="400"/>
      <c r="Z522" s="400"/>
      <c r="AA522" s="59"/>
      <c r="AB522" s="59" t="s">
        <v>432</v>
      </c>
      <c r="AC522" s="63"/>
      <c r="AD522" s="63"/>
      <c r="AE522" s="63"/>
      <c r="AF522" s="63"/>
      <c r="AG522" s="63"/>
      <c r="AH522" s="63"/>
      <c r="AI522" s="63"/>
      <c r="AJ522" s="63"/>
      <c r="AK522" s="63"/>
      <c r="AL522" s="63"/>
      <c r="AM522" s="63"/>
      <c r="AN522" s="63"/>
      <c r="AO522" s="63"/>
      <c r="AP522" s="63"/>
      <c r="AQ522" s="63"/>
      <c r="AR522" s="63"/>
      <c r="AS522" s="63"/>
      <c r="AT522" s="63"/>
      <c r="AU522" s="63"/>
      <c r="AV522" s="63"/>
      <c r="AW522" s="63"/>
      <c r="AX522" s="63"/>
      <c r="AY522" s="63"/>
      <c r="AZ522" s="63"/>
    </row>
    <row r="523" spans="1:52" ht="15">
      <c r="A523" s="218">
        <f>A522+1</f>
        <v>334</v>
      </c>
      <c r="B523" s="256" t="s">
        <v>313</v>
      </c>
      <c r="C523" s="268">
        <f>D523+L523+N523+P523+R523+U523+W523+X523+Y523+K523+S523</f>
        <v>620641.338</v>
      </c>
      <c r="D523" s="400">
        <f>E523+F523+G523+H523+I523</f>
        <v>620641.338</v>
      </c>
      <c r="E523" s="268">
        <v>620641.338</v>
      </c>
      <c r="F523" s="268"/>
      <c r="G523" s="268"/>
      <c r="H523" s="268"/>
      <c r="I523" s="268"/>
      <c r="J523" s="240"/>
      <c r="K523" s="268"/>
      <c r="L523" s="268"/>
      <c r="M523" s="268"/>
      <c r="N523" s="268"/>
      <c r="O523" s="268"/>
      <c r="P523" s="268"/>
      <c r="Q523" s="268"/>
      <c r="R523" s="268"/>
      <c r="S523" s="268"/>
      <c r="T523" s="300"/>
      <c r="U523" s="268"/>
      <c r="V523" s="268"/>
      <c r="W523" s="268"/>
      <c r="X523" s="268"/>
      <c r="Y523" s="400"/>
      <c r="Z523" s="400"/>
      <c r="AA523" s="59"/>
      <c r="AB523" s="59" t="s">
        <v>432</v>
      </c>
      <c r="AC523" s="63"/>
      <c r="AD523" s="63"/>
      <c r="AE523" s="63"/>
      <c r="AF523" s="63"/>
      <c r="AG523" s="63"/>
      <c r="AH523" s="63"/>
      <c r="AI523" s="63"/>
      <c r="AJ523" s="63"/>
      <c r="AK523" s="63"/>
      <c r="AL523" s="63"/>
      <c r="AM523" s="63"/>
      <c r="AN523" s="63"/>
      <c r="AO523" s="63"/>
      <c r="AP523" s="63"/>
      <c r="AQ523" s="63"/>
      <c r="AR523" s="63"/>
      <c r="AS523" s="63"/>
      <c r="AT523" s="63"/>
      <c r="AU523" s="63"/>
      <c r="AV523" s="63"/>
      <c r="AW523" s="63"/>
      <c r="AX523" s="63"/>
      <c r="AY523" s="63"/>
      <c r="AZ523" s="63"/>
    </row>
    <row r="524" spans="1:52" ht="15">
      <c r="A524" s="218">
        <f>A523+1</f>
        <v>335</v>
      </c>
      <c r="B524" s="143" t="s">
        <v>314</v>
      </c>
      <c r="C524" s="268">
        <f>D524+L524+N524+P524+R524+U524+W524+X524+Y524+K524+S524</f>
        <v>655264.779</v>
      </c>
      <c r="D524" s="400">
        <f>E524+F524+G524+H524+I524</f>
        <v>655264.779</v>
      </c>
      <c r="E524" s="268">
        <v>655264.779</v>
      </c>
      <c r="F524" s="268"/>
      <c r="G524" s="268"/>
      <c r="H524" s="268"/>
      <c r="I524" s="268"/>
      <c r="J524" s="240"/>
      <c r="K524" s="268"/>
      <c r="L524" s="268"/>
      <c r="M524" s="268"/>
      <c r="N524" s="268"/>
      <c r="O524" s="268"/>
      <c r="P524" s="268"/>
      <c r="Q524" s="268"/>
      <c r="R524" s="268"/>
      <c r="S524" s="268"/>
      <c r="T524" s="300"/>
      <c r="U524" s="268"/>
      <c r="V524" s="268"/>
      <c r="W524" s="268"/>
      <c r="X524" s="268"/>
      <c r="Y524" s="400"/>
      <c r="Z524" s="400"/>
      <c r="AA524" s="59"/>
      <c r="AB524" s="59" t="s">
        <v>432</v>
      </c>
      <c r="AC524" s="63"/>
      <c r="AD524" s="63"/>
      <c r="AE524" s="63"/>
      <c r="AF524" s="63"/>
      <c r="AG524" s="63"/>
      <c r="AH524" s="63"/>
      <c r="AI524" s="63"/>
      <c r="AJ524" s="63"/>
      <c r="AK524" s="63"/>
      <c r="AL524" s="63"/>
      <c r="AM524" s="63"/>
      <c r="AN524" s="63"/>
      <c r="AO524" s="63"/>
      <c r="AP524" s="63"/>
      <c r="AQ524" s="63"/>
      <c r="AR524" s="63"/>
      <c r="AS524" s="63"/>
      <c r="AT524" s="63"/>
      <c r="AU524" s="63"/>
      <c r="AV524" s="63"/>
      <c r="AW524" s="63"/>
      <c r="AX524" s="63"/>
      <c r="AY524" s="63"/>
      <c r="AZ524" s="63"/>
    </row>
    <row r="525" spans="1:52" ht="15">
      <c r="A525" s="218">
        <f>A524+1</f>
        <v>336</v>
      </c>
      <c r="B525" s="143" t="s">
        <v>315</v>
      </c>
      <c r="C525" s="268">
        <f>D525+L525+N525+P525+R525+U525+W525+X525+Y525+K525+S525</f>
        <v>2605998.66</v>
      </c>
      <c r="D525" s="400">
        <f>E525+F525+G525+H525+I525</f>
        <v>0</v>
      </c>
      <c r="E525" s="268"/>
      <c r="F525" s="268"/>
      <c r="G525" s="268"/>
      <c r="H525" s="268"/>
      <c r="I525" s="268"/>
      <c r="J525" s="240"/>
      <c r="K525" s="268"/>
      <c r="L525" s="268"/>
      <c r="M525" s="268">
        <v>542.64</v>
      </c>
      <c r="N525" s="268">
        <v>2605998.66</v>
      </c>
      <c r="O525" s="268"/>
      <c r="P525" s="268"/>
      <c r="Q525" s="268"/>
      <c r="R525" s="268"/>
      <c r="S525" s="268"/>
      <c r="T525" s="300"/>
      <c r="U525" s="268"/>
      <c r="V525" s="268"/>
      <c r="W525" s="268"/>
      <c r="X525" s="268"/>
      <c r="Y525" s="400"/>
      <c r="Z525" s="400"/>
      <c r="AA525" s="59"/>
      <c r="AB525" s="59" t="s">
        <v>464</v>
      </c>
      <c r="AC525" s="63"/>
      <c r="AD525" s="63"/>
      <c r="AE525" s="63"/>
      <c r="AF525" s="63"/>
      <c r="AG525" s="63"/>
      <c r="AH525" s="63"/>
      <c r="AI525" s="63"/>
      <c r="AJ525" s="63"/>
      <c r="AK525" s="63"/>
      <c r="AL525" s="63"/>
      <c r="AM525" s="63"/>
      <c r="AN525" s="63"/>
      <c r="AO525" s="63"/>
      <c r="AP525" s="63"/>
      <c r="AQ525" s="63"/>
      <c r="AR525" s="63"/>
      <c r="AS525" s="63"/>
      <c r="AT525" s="63"/>
      <c r="AU525" s="63"/>
      <c r="AV525" s="63"/>
      <c r="AW525" s="63"/>
      <c r="AX525" s="63"/>
      <c r="AY525" s="63"/>
      <c r="AZ525" s="63"/>
    </row>
    <row r="526" spans="1:52" ht="16.5" customHeight="1">
      <c r="A526" s="213" t="s">
        <v>15</v>
      </c>
      <c r="B526" s="184"/>
      <c r="C526" s="400">
        <f>SUM(C522:C525)</f>
        <v>4437350.775</v>
      </c>
      <c r="D526" s="400">
        <f aca="true" t="shared" si="145" ref="D526:R526">SUM(D522:D525)</f>
        <v>1831352.1150000002</v>
      </c>
      <c r="E526" s="400">
        <f t="shared" si="145"/>
        <v>1831352.1150000002</v>
      </c>
      <c r="F526" s="400">
        <f t="shared" si="145"/>
        <v>0</v>
      </c>
      <c r="G526" s="400">
        <f t="shared" si="145"/>
        <v>0</v>
      </c>
      <c r="H526" s="400">
        <f t="shared" si="145"/>
        <v>0</v>
      </c>
      <c r="I526" s="400">
        <f t="shared" si="145"/>
        <v>0</v>
      </c>
      <c r="J526" s="241">
        <f t="shared" si="145"/>
        <v>0</v>
      </c>
      <c r="K526" s="400">
        <f t="shared" si="145"/>
        <v>0</v>
      </c>
      <c r="L526" s="400">
        <f t="shared" si="145"/>
        <v>0</v>
      </c>
      <c r="M526" s="400">
        <f t="shared" si="145"/>
        <v>542.64</v>
      </c>
      <c r="N526" s="400">
        <f t="shared" si="145"/>
        <v>2605998.66</v>
      </c>
      <c r="O526" s="400">
        <f t="shared" si="145"/>
        <v>0</v>
      </c>
      <c r="P526" s="400">
        <f t="shared" si="145"/>
        <v>0</v>
      </c>
      <c r="Q526" s="400">
        <f t="shared" si="145"/>
        <v>0</v>
      </c>
      <c r="R526" s="400">
        <f t="shared" si="145"/>
        <v>0</v>
      </c>
      <c r="S526" s="400"/>
      <c r="T526" s="301">
        <f aca="true" t="shared" si="146" ref="T526:Y526">SUM(T522:T525)</f>
        <v>0</v>
      </c>
      <c r="U526" s="400">
        <f t="shared" si="146"/>
        <v>0</v>
      </c>
      <c r="V526" s="400">
        <f t="shared" si="146"/>
        <v>0</v>
      </c>
      <c r="W526" s="400">
        <f t="shared" si="146"/>
        <v>0</v>
      </c>
      <c r="X526" s="400">
        <f t="shared" si="146"/>
        <v>0</v>
      </c>
      <c r="Y526" s="400">
        <f t="shared" si="146"/>
        <v>0</v>
      </c>
      <c r="Z526" s="268">
        <f>(C526-Y526)*0.0214</f>
        <v>94959.306585</v>
      </c>
      <c r="AA526" s="103"/>
      <c r="AB526" s="103"/>
      <c r="AC526" s="102"/>
      <c r="AD526" s="102"/>
      <c r="AE526" s="102"/>
      <c r="AF526" s="102"/>
      <c r="AG526" s="102"/>
      <c r="AH526" s="102"/>
      <c r="AI526" s="102"/>
      <c r="AJ526" s="102"/>
      <c r="AK526" s="102"/>
      <c r="AL526" s="102"/>
      <c r="AM526" s="102"/>
      <c r="AN526" s="102"/>
      <c r="AO526" s="102"/>
      <c r="AP526" s="102"/>
      <c r="AQ526" s="102"/>
      <c r="AR526" s="102"/>
      <c r="AS526" s="102"/>
      <c r="AT526" s="102"/>
      <c r="AU526" s="102"/>
      <c r="AV526" s="102"/>
      <c r="AW526" s="102"/>
      <c r="AX526" s="102"/>
      <c r="AY526" s="102"/>
      <c r="AZ526" s="102"/>
    </row>
    <row r="527" spans="1:52" ht="14.25" customHeight="1">
      <c r="A527" s="401" t="s">
        <v>236</v>
      </c>
      <c r="B527" s="177"/>
      <c r="C527" s="394"/>
      <c r="D527" s="397"/>
      <c r="E527" s="397"/>
      <c r="F527" s="400"/>
      <c r="G527" s="400"/>
      <c r="H527" s="400"/>
      <c r="I527" s="400"/>
      <c r="J527" s="241"/>
      <c r="K527" s="400"/>
      <c r="L527" s="400"/>
      <c r="M527" s="400"/>
      <c r="N527" s="400"/>
      <c r="O527" s="400"/>
      <c r="P527" s="400"/>
      <c r="Q527" s="400"/>
      <c r="R527" s="400"/>
      <c r="S527" s="400"/>
      <c r="T527" s="301"/>
      <c r="U527" s="400"/>
      <c r="V527" s="400"/>
      <c r="W527" s="400"/>
      <c r="X527" s="400"/>
      <c r="Y527" s="400"/>
      <c r="Z527" s="400"/>
      <c r="AA527" s="59"/>
      <c r="AB527" s="59"/>
      <c r="AC527" s="104"/>
      <c r="AD527" s="104"/>
      <c r="AE527" s="63"/>
      <c r="AF527" s="63"/>
      <c r="AG527" s="63"/>
      <c r="AH527" s="63"/>
      <c r="AI527" s="63"/>
      <c r="AJ527" s="63"/>
      <c r="AK527" s="63"/>
      <c r="AL527" s="63"/>
      <c r="AM527" s="63"/>
      <c r="AN527" s="63"/>
      <c r="AO527" s="63"/>
      <c r="AP527" s="63"/>
      <c r="AQ527" s="63"/>
      <c r="AR527" s="63"/>
      <c r="AS527" s="63"/>
      <c r="AT527" s="63"/>
      <c r="AU527" s="63"/>
      <c r="AV527" s="63"/>
      <c r="AW527" s="63"/>
      <c r="AX527" s="63"/>
      <c r="AY527" s="63"/>
      <c r="AZ527" s="63"/>
    </row>
    <row r="528" spans="1:52" ht="15" customHeight="1">
      <c r="A528" s="218">
        <f>A525+1</f>
        <v>337</v>
      </c>
      <c r="B528" s="256" t="s">
        <v>237</v>
      </c>
      <c r="C528" s="268">
        <f>D528+L528+N528+P528+R528+U528+W528+X528+Y528+K528+S528</f>
        <v>4323721.38</v>
      </c>
      <c r="D528" s="400">
        <f>E528+F528+G528+H528+I528</f>
        <v>0</v>
      </c>
      <c r="E528" s="268">
        <v>0</v>
      </c>
      <c r="F528" s="268">
        <v>0</v>
      </c>
      <c r="G528" s="268">
        <v>0</v>
      </c>
      <c r="H528" s="268">
        <v>0</v>
      </c>
      <c r="I528" s="268">
        <v>0</v>
      </c>
      <c r="J528" s="240">
        <v>0</v>
      </c>
      <c r="K528" s="268">
        <v>0</v>
      </c>
      <c r="L528" s="268">
        <v>0</v>
      </c>
      <c r="M528" s="268">
        <v>864</v>
      </c>
      <c r="N528" s="268">
        <v>4323721.38</v>
      </c>
      <c r="O528" s="268"/>
      <c r="P528" s="268"/>
      <c r="Q528" s="268"/>
      <c r="R528" s="268"/>
      <c r="S528" s="268"/>
      <c r="T528" s="300"/>
      <c r="U528" s="268"/>
      <c r="V528" s="268"/>
      <c r="W528" s="268"/>
      <c r="X528" s="268"/>
      <c r="Y528" s="400"/>
      <c r="Z528" s="400"/>
      <c r="AA528" s="59"/>
      <c r="AB528" s="265" t="s">
        <v>271</v>
      </c>
      <c r="AC528" s="63"/>
      <c r="AD528" s="63"/>
      <c r="AE528" s="63"/>
      <c r="AF528" s="63"/>
      <c r="AG528" s="63"/>
      <c r="AH528" s="63"/>
      <c r="AI528" s="63"/>
      <c r="AJ528" s="63"/>
      <c r="AK528" s="63"/>
      <c r="AL528" s="63"/>
      <c r="AM528" s="63"/>
      <c r="AN528" s="63"/>
      <c r="AO528" s="63"/>
      <c r="AP528" s="63"/>
      <c r="AQ528" s="63"/>
      <c r="AR528" s="63"/>
      <c r="AS528" s="63"/>
      <c r="AT528" s="63"/>
      <c r="AU528" s="63"/>
      <c r="AV528" s="63"/>
      <c r="AW528" s="63"/>
      <c r="AX528" s="63"/>
      <c r="AY528" s="63"/>
      <c r="AZ528" s="63"/>
    </row>
    <row r="529" spans="1:52" ht="17.25" customHeight="1">
      <c r="A529" s="213" t="s">
        <v>15</v>
      </c>
      <c r="B529" s="185"/>
      <c r="C529" s="400">
        <f aca="true" t="shared" si="147" ref="C529:Y529">SUM(C528:C528)</f>
        <v>4323721.38</v>
      </c>
      <c r="D529" s="400">
        <f t="shared" si="147"/>
        <v>0</v>
      </c>
      <c r="E529" s="400">
        <f t="shared" si="147"/>
        <v>0</v>
      </c>
      <c r="F529" s="400">
        <f t="shared" si="147"/>
        <v>0</v>
      </c>
      <c r="G529" s="400">
        <f t="shared" si="147"/>
        <v>0</v>
      </c>
      <c r="H529" s="400">
        <f t="shared" si="147"/>
        <v>0</v>
      </c>
      <c r="I529" s="400">
        <f t="shared" si="147"/>
        <v>0</v>
      </c>
      <c r="J529" s="241">
        <f t="shared" si="147"/>
        <v>0</v>
      </c>
      <c r="K529" s="400">
        <f t="shared" si="147"/>
        <v>0</v>
      </c>
      <c r="L529" s="400">
        <f t="shared" si="147"/>
        <v>0</v>
      </c>
      <c r="M529" s="400">
        <f t="shared" si="147"/>
        <v>864</v>
      </c>
      <c r="N529" s="400">
        <f t="shared" si="147"/>
        <v>4323721.38</v>
      </c>
      <c r="O529" s="400">
        <f t="shared" si="147"/>
        <v>0</v>
      </c>
      <c r="P529" s="400">
        <f t="shared" si="147"/>
        <v>0</v>
      </c>
      <c r="Q529" s="400">
        <f t="shared" si="147"/>
        <v>0</v>
      </c>
      <c r="R529" s="400">
        <f t="shared" si="147"/>
        <v>0</v>
      </c>
      <c r="S529" s="400"/>
      <c r="T529" s="301">
        <f t="shared" si="147"/>
        <v>0</v>
      </c>
      <c r="U529" s="400">
        <f t="shared" si="147"/>
        <v>0</v>
      </c>
      <c r="V529" s="400">
        <f t="shared" si="147"/>
        <v>0</v>
      </c>
      <c r="W529" s="400">
        <f t="shared" si="147"/>
        <v>0</v>
      </c>
      <c r="X529" s="400">
        <f t="shared" si="147"/>
        <v>0</v>
      </c>
      <c r="Y529" s="400">
        <f t="shared" si="147"/>
        <v>0</v>
      </c>
      <c r="Z529" s="268">
        <f>(C529-Y529)*0.0214</f>
        <v>92527.637532</v>
      </c>
      <c r="AA529" s="103"/>
      <c r="AB529" s="103"/>
      <c r="AC529" s="102"/>
      <c r="AD529" s="102"/>
      <c r="AE529" s="102"/>
      <c r="AF529" s="102"/>
      <c r="AG529" s="102"/>
      <c r="AH529" s="102"/>
      <c r="AI529" s="102"/>
      <c r="AJ529" s="102"/>
      <c r="AK529" s="102"/>
      <c r="AL529" s="102"/>
      <c r="AM529" s="102"/>
      <c r="AN529" s="102"/>
      <c r="AO529" s="102"/>
      <c r="AP529" s="102"/>
      <c r="AQ529" s="102"/>
      <c r="AR529" s="102"/>
      <c r="AS529" s="102"/>
      <c r="AT529" s="102"/>
      <c r="AU529" s="102"/>
      <c r="AV529" s="102"/>
      <c r="AW529" s="102"/>
      <c r="AX529" s="102"/>
      <c r="AY529" s="102"/>
      <c r="AZ529" s="102"/>
    </row>
    <row r="530" spans="1:52" ht="14.25" customHeight="1">
      <c r="A530" s="401" t="s">
        <v>82</v>
      </c>
      <c r="B530" s="177"/>
      <c r="C530" s="394"/>
      <c r="D530" s="397"/>
      <c r="E530" s="397"/>
      <c r="F530" s="400"/>
      <c r="G530" s="400"/>
      <c r="H530" s="400"/>
      <c r="I530" s="400"/>
      <c r="J530" s="241"/>
      <c r="K530" s="400"/>
      <c r="L530" s="400"/>
      <c r="M530" s="400"/>
      <c r="N530" s="400"/>
      <c r="O530" s="400"/>
      <c r="P530" s="400"/>
      <c r="Q530" s="400"/>
      <c r="R530" s="400"/>
      <c r="S530" s="400"/>
      <c r="T530" s="301"/>
      <c r="U530" s="400"/>
      <c r="V530" s="400"/>
      <c r="W530" s="400"/>
      <c r="X530" s="400"/>
      <c r="Y530" s="400"/>
      <c r="Z530" s="400"/>
      <c r="AA530" s="59"/>
      <c r="AB530" s="59"/>
      <c r="AC530" s="63"/>
      <c r="AD530" s="63"/>
      <c r="AE530" s="63"/>
      <c r="AF530" s="63"/>
      <c r="AG530" s="63"/>
      <c r="AH530" s="63"/>
      <c r="AI530" s="63"/>
      <c r="AJ530" s="63"/>
      <c r="AK530" s="63"/>
      <c r="AL530" s="63"/>
      <c r="AM530" s="63"/>
      <c r="AN530" s="63"/>
      <c r="AO530" s="63"/>
      <c r="AP530" s="63"/>
      <c r="AQ530" s="63"/>
      <c r="AR530" s="63"/>
      <c r="AS530" s="63"/>
      <c r="AT530" s="63"/>
      <c r="AU530" s="63"/>
      <c r="AV530" s="63"/>
      <c r="AW530" s="63"/>
      <c r="AX530" s="63"/>
      <c r="AY530" s="63"/>
      <c r="AZ530" s="63"/>
    </row>
    <row r="531" spans="1:52" ht="15">
      <c r="A531" s="218">
        <f>A528+1</f>
        <v>338</v>
      </c>
      <c r="B531" s="256" t="s">
        <v>239</v>
      </c>
      <c r="C531" s="268">
        <f aca="true" t="shared" si="148" ref="C531:C563">D531+L531+N531+P531+R531+U531+W531+X531+Y531+K531+S531</f>
        <v>2723196.619</v>
      </c>
      <c r="D531" s="400">
        <f aca="true" t="shared" si="149" ref="D531:D563">E531+F531+G531+H531+I531</f>
        <v>2723196.619</v>
      </c>
      <c r="E531" s="268">
        <v>2723196.619</v>
      </c>
      <c r="F531" s="268"/>
      <c r="G531" s="268"/>
      <c r="H531" s="268"/>
      <c r="I531" s="268"/>
      <c r="J531" s="240"/>
      <c r="K531" s="268"/>
      <c r="L531" s="268"/>
      <c r="M531" s="268"/>
      <c r="N531" s="268"/>
      <c r="O531" s="268"/>
      <c r="P531" s="268"/>
      <c r="Q531" s="268"/>
      <c r="R531" s="268"/>
      <c r="S531" s="268"/>
      <c r="T531" s="300"/>
      <c r="U531" s="268"/>
      <c r="V531" s="268"/>
      <c r="W531" s="268"/>
      <c r="X531" s="268"/>
      <c r="Y531" s="400"/>
      <c r="Z531" s="400"/>
      <c r="AA531" s="59"/>
      <c r="AB531" s="59" t="s">
        <v>279</v>
      </c>
      <c r="AC531" s="63"/>
      <c r="AD531" s="63"/>
      <c r="AE531" s="63"/>
      <c r="AF531" s="63"/>
      <c r="AG531" s="63"/>
      <c r="AH531" s="63"/>
      <c r="AI531" s="63"/>
      <c r="AJ531" s="63"/>
      <c r="AK531" s="63"/>
      <c r="AL531" s="63"/>
      <c r="AM531" s="63"/>
      <c r="AN531" s="63"/>
      <c r="AO531" s="63"/>
      <c r="AP531" s="63"/>
      <c r="AQ531" s="63"/>
      <c r="AR531" s="63"/>
      <c r="AS531" s="63"/>
      <c r="AT531" s="63"/>
      <c r="AU531" s="63"/>
      <c r="AV531" s="63"/>
      <c r="AW531" s="63"/>
      <c r="AX531" s="63"/>
      <c r="AY531" s="63"/>
      <c r="AZ531" s="63"/>
    </row>
    <row r="532" spans="1:52" ht="15">
      <c r="A532" s="218">
        <f>A531+1</f>
        <v>339</v>
      </c>
      <c r="B532" s="143" t="s">
        <v>240</v>
      </c>
      <c r="C532" s="268">
        <f t="shared" si="148"/>
        <v>2723196.619</v>
      </c>
      <c r="D532" s="400">
        <f t="shared" si="149"/>
        <v>2723196.619</v>
      </c>
      <c r="E532" s="268">
        <v>2723196.619</v>
      </c>
      <c r="F532" s="268"/>
      <c r="G532" s="268"/>
      <c r="H532" s="268"/>
      <c r="I532" s="268"/>
      <c r="J532" s="240"/>
      <c r="K532" s="268"/>
      <c r="L532" s="268"/>
      <c r="M532" s="268"/>
      <c r="N532" s="268"/>
      <c r="O532" s="268"/>
      <c r="P532" s="268"/>
      <c r="Q532" s="268"/>
      <c r="R532" s="268"/>
      <c r="S532" s="268"/>
      <c r="T532" s="300"/>
      <c r="U532" s="268"/>
      <c r="V532" s="268"/>
      <c r="W532" s="268"/>
      <c r="X532" s="268"/>
      <c r="Y532" s="400"/>
      <c r="Z532" s="400"/>
      <c r="AA532" s="59"/>
      <c r="AB532" s="59" t="s">
        <v>279</v>
      </c>
      <c r="AC532" s="63"/>
      <c r="AD532" s="63"/>
      <c r="AE532" s="63"/>
      <c r="AF532" s="63"/>
      <c r="AG532" s="63"/>
      <c r="AH532" s="63"/>
      <c r="AI532" s="63"/>
      <c r="AJ532" s="63"/>
      <c r="AK532" s="63"/>
      <c r="AL532" s="63"/>
      <c r="AM532" s="63"/>
      <c r="AN532" s="63"/>
      <c r="AO532" s="63"/>
      <c r="AP532" s="63"/>
      <c r="AQ532" s="63"/>
      <c r="AR532" s="63"/>
      <c r="AS532" s="63"/>
      <c r="AT532" s="63"/>
      <c r="AU532" s="63"/>
      <c r="AV532" s="63"/>
      <c r="AW532" s="63"/>
      <c r="AX532" s="63"/>
      <c r="AY532" s="63"/>
      <c r="AZ532" s="63"/>
    </row>
    <row r="533" spans="1:52" ht="15">
      <c r="A533" s="218">
        <f aca="true" t="shared" si="150" ref="A533:A563">A532+1</f>
        <v>340</v>
      </c>
      <c r="B533" s="256" t="s">
        <v>241</v>
      </c>
      <c r="C533" s="268">
        <f t="shared" si="148"/>
        <v>2560198.0455</v>
      </c>
      <c r="D533" s="400">
        <f t="shared" si="149"/>
        <v>2560198.0455</v>
      </c>
      <c r="E533" s="268">
        <v>2560198.0455</v>
      </c>
      <c r="F533" s="268"/>
      <c r="G533" s="268"/>
      <c r="H533" s="268"/>
      <c r="I533" s="268"/>
      <c r="J533" s="240"/>
      <c r="K533" s="268"/>
      <c r="L533" s="268"/>
      <c r="M533" s="268"/>
      <c r="N533" s="268"/>
      <c r="O533" s="268"/>
      <c r="P533" s="268"/>
      <c r="Q533" s="268"/>
      <c r="R533" s="268"/>
      <c r="S533" s="268"/>
      <c r="T533" s="300"/>
      <c r="U533" s="268"/>
      <c r="V533" s="268"/>
      <c r="W533" s="268"/>
      <c r="X533" s="268"/>
      <c r="Y533" s="400"/>
      <c r="Z533" s="400"/>
      <c r="AA533" s="59"/>
      <c r="AB533" s="59" t="s">
        <v>279</v>
      </c>
      <c r="AC533" s="63"/>
      <c r="AD533" s="63"/>
      <c r="AE533" s="63"/>
      <c r="AF533" s="63"/>
      <c r="AG533" s="63"/>
      <c r="AH533" s="63"/>
      <c r="AI533" s="63"/>
      <c r="AJ533" s="63"/>
      <c r="AK533" s="63"/>
      <c r="AL533" s="63"/>
      <c r="AM533" s="63"/>
      <c r="AN533" s="63"/>
      <c r="AO533" s="63"/>
      <c r="AP533" s="63"/>
      <c r="AQ533" s="63"/>
      <c r="AR533" s="63"/>
      <c r="AS533" s="63"/>
      <c r="AT533" s="63"/>
      <c r="AU533" s="63"/>
      <c r="AV533" s="63"/>
      <c r="AW533" s="63"/>
      <c r="AX533" s="63"/>
      <c r="AY533" s="63"/>
      <c r="AZ533" s="63"/>
    </row>
    <row r="534" spans="1:52" ht="15">
      <c r="A534" s="218">
        <f t="shared" si="150"/>
        <v>341</v>
      </c>
      <c r="B534" s="256" t="s">
        <v>242</v>
      </c>
      <c r="C534" s="268">
        <f t="shared" si="148"/>
        <v>1784159.979</v>
      </c>
      <c r="D534" s="400">
        <f t="shared" si="149"/>
        <v>1784159.979</v>
      </c>
      <c r="E534" s="268">
        <v>1784159.979</v>
      </c>
      <c r="F534" s="268"/>
      <c r="G534" s="268"/>
      <c r="H534" s="268"/>
      <c r="I534" s="268"/>
      <c r="J534" s="240"/>
      <c r="K534" s="268"/>
      <c r="L534" s="268"/>
      <c r="M534" s="268"/>
      <c r="N534" s="268"/>
      <c r="O534" s="268"/>
      <c r="P534" s="268"/>
      <c r="Q534" s="268"/>
      <c r="R534" s="268"/>
      <c r="S534" s="268"/>
      <c r="T534" s="300"/>
      <c r="U534" s="268"/>
      <c r="V534" s="268"/>
      <c r="W534" s="268"/>
      <c r="X534" s="268"/>
      <c r="Y534" s="400"/>
      <c r="Z534" s="400"/>
      <c r="AA534" s="59"/>
      <c r="AB534" s="59" t="s">
        <v>279</v>
      </c>
      <c r="AC534" s="63"/>
      <c r="AD534" s="63"/>
      <c r="AE534" s="63"/>
      <c r="AF534" s="63"/>
      <c r="AG534" s="63"/>
      <c r="AH534" s="63"/>
      <c r="AI534" s="63"/>
      <c r="AJ534" s="63"/>
      <c r="AK534" s="63"/>
      <c r="AL534" s="63"/>
      <c r="AM534" s="63"/>
      <c r="AN534" s="63"/>
      <c r="AO534" s="63"/>
      <c r="AP534" s="63"/>
      <c r="AQ534" s="63"/>
      <c r="AR534" s="63"/>
      <c r="AS534" s="63"/>
      <c r="AT534" s="63"/>
      <c r="AU534" s="63"/>
      <c r="AV534" s="63"/>
      <c r="AW534" s="63"/>
      <c r="AX534" s="63"/>
      <c r="AY534" s="63"/>
      <c r="AZ534" s="63"/>
    </row>
    <row r="535" spans="1:52" ht="15">
      <c r="A535" s="218">
        <f t="shared" si="150"/>
        <v>342</v>
      </c>
      <c r="B535" s="256" t="s">
        <v>243</v>
      </c>
      <c r="C535" s="268">
        <f t="shared" si="148"/>
        <v>2008178.76</v>
      </c>
      <c r="D535" s="400">
        <f t="shared" si="149"/>
        <v>2008178.76</v>
      </c>
      <c r="E535" s="268">
        <v>2008178.76</v>
      </c>
      <c r="F535" s="268"/>
      <c r="G535" s="268"/>
      <c r="H535" s="268"/>
      <c r="I535" s="268"/>
      <c r="J535" s="240"/>
      <c r="K535" s="268"/>
      <c r="L535" s="268"/>
      <c r="M535" s="268"/>
      <c r="N535" s="268"/>
      <c r="O535" s="268"/>
      <c r="P535" s="268"/>
      <c r="Q535" s="268"/>
      <c r="R535" s="268"/>
      <c r="S535" s="268"/>
      <c r="T535" s="300"/>
      <c r="U535" s="268"/>
      <c r="V535" s="268"/>
      <c r="W535" s="268"/>
      <c r="X535" s="268"/>
      <c r="Y535" s="400"/>
      <c r="Z535" s="400"/>
      <c r="AA535" s="59"/>
      <c r="AB535" s="59" t="s">
        <v>279</v>
      </c>
      <c r="AC535" s="63"/>
      <c r="AD535" s="63"/>
      <c r="AE535" s="63"/>
      <c r="AF535" s="63"/>
      <c r="AG535" s="63"/>
      <c r="AH535" s="63"/>
      <c r="AI535" s="63"/>
      <c r="AJ535" s="63"/>
      <c r="AK535" s="63"/>
      <c r="AL535" s="63"/>
      <c r="AM535" s="63"/>
      <c r="AN535" s="63"/>
      <c r="AO535" s="63"/>
      <c r="AP535" s="63"/>
      <c r="AQ535" s="63"/>
      <c r="AR535" s="63"/>
      <c r="AS535" s="63"/>
      <c r="AT535" s="63"/>
      <c r="AU535" s="63"/>
      <c r="AV535" s="63"/>
      <c r="AW535" s="63"/>
      <c r="AX535" s="63"/>
      <c r="AY535" s="63"/>
      <c r="AZ535" s="63"/>
    </row>
    <row r="536" spans="1:52" ht="15">
      <c r="A536" s="218">
        <f t="shared" si="150"/>
        <v>343</v>
      </c>
      <c r="B536" s="256" t="s">
        <v>244</v>
      </c>
      <c r="C536" s="268">
        <f t="shared" si="148"/>
        <v>1784159.979</v>
      </c>
      <c r="D536" s="400">
        <f t="shared" si="149"/>
        <v>1784159.979</v>
      </c>
      <c r="E536" s="268">
        <v>1784159.979</v>
      </c>
      <c r="F536" s="268"/>
      <c r="G536" s="268"/>
      <c r="H536" s="268"/>
      <c r="I536" s="268"/>
      <c r="J536" s="240"/>
      <c r="K536" s="268"/>
      <c r="L536" s="268"/>
      <c r="M536" s="268"/>
      <c r="N536" s="268"/>
      <c r="O536" s="268"/>
      <c r="P536" s="268"/>
      <c r="Q536" s="268"/>
      <c r="R536" s="268"/>
      <c r="S536" s="268"/>
      <c r="T536" s="300"/>
      <c r="U536" s="268"/>
      <c r="V536" s="268"/>
      <c r="W536" s="268"/>
      <c r="X536" s="268"/>
      <c r="Y536" s="400"/>
      <c r="Z536" s="400"/>
      <c r="AA536" s="59"/>
      <c r="AB536" s="59" t="s">
        <v>279</v>
      </c>
      <c r="AC536" s="63"/>
      <c r="AD536" s="63"/>
      <c r="AE536" s="63"/>
      <c r="AF536" s="63"/>
      <c r="AG536" s="63"/>
      <c r="AH536" s="63"/>
      <c r="AI536" s="63"/>
      <c r="AJ536" s="63"/>
      <c r="AK536" s="63"/>
      <c r="AL536" s="63"/>
      <c r="AM536" s="63"/>
      <c r="AN536" s="63"/>
      <c r="AO536" s="63"/>
      <c r="AP536" s="63"/>
      <c r="AQ536" s="63"/>
      <c r="AR536" s="63"/>
      <c r="AS536" s="63"/>
      <c r="AT536" s="63"/>
      <c r="AU536" s="63"/>
      <c r="AV536" s="63"/>
      <c r="AW536" s="63"/>
      <c r="AX536" s="63"/>
      <c r="AY536" s="63"/>
      <c r="AZ536" s="63"/>
    </row>
    <row r="537" spans="1:52" ht="15">
      <c r="A537" s="218">
        <f t="shared" si="150"/>
        <v>344</v>
      </c>
      <c r="B537" s="256" t="s">
        <v>245</v>
      </c>
      <c r="C537" s="268">
        <f t="shared" si="148"/>
        <v>9043064.33</v>
      </c>
      <c r="D537" s="400">
        <f t="shared" si="149"/>
        <v>0</v>
      </c>
      <c r="E537" s="268"/>
      <c r="F537" s="268"/>
      <c r="G537" s="268"/>
      <c r="H537" s="268"/>
      <c r="I537" s="268"/>
      <c r="J537" s="240"/>
      <c r="K537" s="268"/>
      <c r="L537" s="268"/>
      <c r="M537" s="268">
        <v>1006</v>
      </c>
      <c r="N537" s="268">
        <v>9043064.33</v>
      </c>
      <c r="O537" s="268"/>
      <c r="P537" s="268"/>
      <c r="Q537" s="268"/>
      <c r="R537" s="268"/>
      <c r="S537" s="268"/>
      <c r="T537" s="300"/>
      <c r="U537" s="268"/>
      <c r="V537" s="268"/>
      <c r="W537" s="268"/>
      <c r="X537" s="268"/>
      <c r="Y537" s="400"/>
      <c r="Z537" s="400"/>
      <c r="AA537" s="59"/>
      <c r="AB537" s="59" t="s">
        <v>278</v>
      </c>
      <c r="AC537" s="63"/>
      <c r="AD537" s="63"/>
      <c r="AE537" s="63"/>
      <c r="AF537" s="63"/>
      <c r="AG537" s="63"/>
      <c r="AH537" s="63"/>
      <c r="AI537" s="63"/>
      <c r="AJ537" s="63"/>
      <c r="AK537" s="63"/>
      <c r="AL537" s="63"/>
      <c r="AM537" s="63"/>
      <c r="AN537" s="63"/>
      <c r="AO537" s="63"/>
      <c r="AP537" s="63"/>
      <c r="AQ537" s="63"/>
      <c r="AR537" s="63"/>
      <c r="AS537" s="63"/>
      <c r="AT537" s="63"/>
      <c r="AU537" s="63"/>
      <c r="AV537" s="63"/>
      <c r="AW537" s="63"/>
      <c r="AX537" s="63"/>
      <c r="AY537" s="63"/>
      <c r="AZ537" s="63"/>
    </row>
    <row r="538" spans="1:52" ht="15">
      <c r="A538" s="218">
        <f t="shared" si="150"/>
        <v>345</v>
      </c>
      <c r="B538" s="143" t="s">
        <v>246</v>
      </c>
      <c r="C538" s="268">
        <f t="shared" si="148"/>
        <v>438449.46</v>
      </c>
      <c r="D538" s="400">
        <f t="shared" si="149"/>
        <v>438449.46</v>
      </c>
      <c r="E538" s="400">
        <v>438449.46</v>
      </c>
      <c r="F538" s="268"/>
      <c r="G538" s="268"/>
      <c r="H538" s="268"/>
      <c r="I538" s="268"/>
      <c r="J538" s="240"/>
      <c r="K538" s="268"/>
      <c r="L538" s="268"/>
      <c r="M538" s="400"/>
      <c r="N538" s="400"/>
      <c r="O538" s="400"/>
      <c r="P538" s="268"/>
      <c r="Q538" s="400"/>
      <c r="R538" s="268"/>
      <c r="S538" s="268"/>
      <c r="T538" s="300"/>
      <c r="U538" s="268"/>
      <c r="V538" s="268"/>
      <c r="W538" s="268"/>
      <c r="X538" s="268"/>
      <c r="Y538" s="400"/>
      <c r="Z538" s="400"/>
      <c r="AA538" s="59"/>
      <c r="AB538" s="59" t="s">
        <v>279</v>
      </c>
      <c r="AC538" s="63"/>
      <c r="AD538" s="63"/>
      <c r="AE538" s="63"/>
      <c r="AF538" s="63"/>
      <c r="AG538" s="63"/>
      <c r="AH538" s="63"/>
      <c r="AI538" s="63"/>
      <c r="AJ538" s="63"/>
      <c r="AK538" s="63"/>
      <c r="AL538" s="63"/>
      <c r="AM538" s="63"/>
      <c r="AN538" s="63"/>
      <c r="AO538" s="63"/>
      <c r="AP538" s="63"/>
      <c r="AQ538" s="63"/>
      <c r="AR538" s="63"/>
      <c r="AS538" s="63"/>
      <c r="AT538" s="63"/>
      <c r="AU538" s="63"/>
      <c r="AV538" s="63"/>
      <c r="AW538" s="63"/>
      <c r="AX538" s="63"/>
      <c r="AY538" s="63"/>
      <c r="AZ538" s="63"/>
    </row>
    <row r="539" spans="1:52" ht="15">
      <c r="A539" s="218">
        <f t="shared" si="150"/>
        <v>346</v>
      </c>
      <c r="B539" s="143" t="s">
        <v>247</v>
      </c>
      <c r="C539" s="268">
        <f t="shared" si="148"/>
        <v>438449.46</v>
      </c>
      <c r="D539" s="400">
        <f t="shared" si="149"/>
        <v>438449.46</v>
      </c>
      <c r="E539" s="400">
        <v>438449.46</v>
      </c>
      <c r="F539" s="268"/>
      <c r="G539" s="268"/>
      <c r="H539" s="268"/>
      <c r="I539" s="268"/>
      <c r="J539" s="240"/>
      <c r="K539" s="268"/>
      <c r="L539" s="268"/>
      <c r="M539" s="400"/>
      <c r="N539" s="400"/>
      <c r="O539" s="400"/>
      <c r="P539" s="268"/>
      <c r="Q539" s="400"/>
      <c r="R539" s="268"/>
      <c r="S539" s="268"/>
      <c r="T539" s="300"/>
      <c r="U539" s="268"/>
      <c r="V539" s="268"/>
      <c r="W539" s="268"/>
      <c r="X539" s="268"/>
      <c r="Y539" s="400"/>
      <c r="Z539" s="400"/>
      <c r="AA539" s="59"/>
      <c r="AB539" s="59" t="s">
        <v>279</v>
      </c>
      <c r="AC539" s="63"/>
      <c r="AD539" s="63"/>
      <c r="AE539" s="63"/>
      <c r="AF539" s="63"/>
      <c r="AG539" s="63"/>
      <c r="AH539" s="63"/>
      <c r="AI539" s="63"/>
      <c r="AJ539" s="63"/>
      <c r="AK539" s="63"/>
      <c r="AL539" s="63"/>
      <c r="AM539" s="63"/>
      <c r="AN539" s="63"/>
      <c r="AO539" s="63"/>
      <c r="AP539" s="63"/>
      <c r="AQ539" s="63"/>
      <c r="AR539" s="63"/>
      <c r="AS539" s="63"/>
      <c r="AT539" s="63"/>
      <c r="AU539" s="63"/>
      <c r="AV539" s="63"/>
      <c r="AW539" s="63"/>
      <c r="AX539" s="63"/>
      <c r="AY539" s="63"/>
      <c r="AZ539" s="63"/>
    </row>
    <row r="540" spans="1:52" ht="15">
      <c r="A540" s="218">
        <f t="shared" si="150"/>
        <v>347</v>
      </c>
      <c r="B540" s="143" t="s">
        <v>248</v>
      </c>
      <c r="C540" s="268">
        <f t="shared" si="148"/>
        <v>479148.42</v>
      </c>
      <c r="D540" s="400">
        <f t="shared" si="149"/>
        <v>479148.42</v>
      </c>
      <c r="E540" s="400">
        <v>479148.42</v>
      </c>
      <c r="F540" s="268"/>
      <c r="G540" s="268"/>
      <c r="H540" s="268"/>
      <c r="I540" s="268"/>
      <c r="J540" s="240"/>
      <c r="K540" s="268"/>
      <c r="L540" s="268"/>
      <c r="M540" s="400"/>
      <c r="N540" s="400"/>
      <c r="O540" s="400"/>
      <c r="P540" s="268"/>
      <c r="Q540" s="400"/>
      <c r="R540" s="268"/>
      <c r="S540" s="268"/>
      <c r="T540" s="300"/>
      <c r="U540" s="268"/>
      <c r="V540" s="268"/>
      <c r="W540" s="268"/>
      <c r="X540" s="268"/>
      <c r="Y540" s="400"/>
      <c r="Z540" s="400"/>
      <c r="AA540" s="59"/>
      <c r="AB540" s="59" t="s">
        <v>329</v>
      </c>
      <c r="AC540" s="63"/>
      <c r="AD540" s="63"/>
      <c r="AE540" s="63"/>
      <c r="AF540" s="63"/>
      <c r="AG540" s="63"/>
      <c r="AH540" s="63"/>
      <c r="AI540" s="63"/>
      <c r="AJ540" s="63"/>
      <c r="AK540" s="63"/>
      <c r="AL540" s="63"/>
      <c r="AM540" s="63"/>
      <c r="AN540" s="63"/>
      <c r="AO540" s="63"/>
      <c r="AP540" s="63"/>
      <c r="AQ540" s="63"/>
      <c r="AR540" s="63"/>
      <c r="AS540" s="63"/>
      <c r="AT540" s="63"/>
      <c r="AU540" s="63"/>
      <c r="AV540" s="63"/>
      <c r="AW540" s="63"/>
      <c r="AX540" s="63"/>
      <c r="AY540" s="63"/>
      <c r="AZ540" s="63"/>
    </row>
    <row r="541" spans="1:52" ht="15">
      <c r="A541" s="218">
        <f t="shared" si="150"/>
        <v>348</v>
      </c>
      <c r="B541" s="143" t="s">
        <v>249</v>
      </c>
      <c r="C541" s="268">
        <f t="shared" si="148"/>
        <v>481432.32</v>
      </c>
      <c r="D541" s="400">
        <f t="shared" si="149"/>
        <v>481432.32</v>
      </c>
      <c r="E541" s="400">
        <v>481432.32</v>
      </c>
      <c r="F541" s="268"/>
      <c r="G541" s="268"/>
      <c r="H541" s="268"/>
      <c r="I541" s="268"/>
      <c r="J541" s="240"/>
      <c r="K541" s="268"/>
      <c r="L541" s="268"/>
      <c r="M541" s="400"/>
      <c r="N541" s="400"/>
      <c r="O541" s="400"/>
      <c r="P541" s="268"/>
      <c r="Q541" s="400"/>
      <c r="R541" s="268"/>
      <c r="S541" s="268"/>
      <c r="T541" s="300"/>
      <c r="U541" s="268"/>
      <c r="V541" s="268"/>
      <c r="W541" s="268"/>
      <c r="X541" s="268"/>
      <c r="Y541" s="400"/>
      <c r="Z541" s="400"/>
      <c r="AA541" s="59"/>
      <c r="AB541" s="59" t="s">
        <v>329</v>
      </c>
      <c r="AC541" s="63"/>
      <c r="AD541" s="63"/>
      <c r="AE541" s="63"/>
      <c r="AF541" s="63"/>
      <c r="AG541" s="63"/>
      <c r="AH541" s="63"/>
      <c r="AI541" s="63"/>
      <c r="AJ541" s="63"/>
      <c r="AK541" s="63"/>
      <c r="AL541" s="63"/>
      <c r="AM541" s="63"/>
      <c r="AN541" s="63"/>
      <c r="AO541" s="63"/>
      <c r="AP541" s="63"/>
      <c r="AQ541" s="63"/>
      <c r="AR541" s="63"/>
      <c r="AS541" s="63"/>
      <c r="AT541" s="63"/>
      <c r="AU541" s="63"/>
      <c r="AV541" s="63"/>
      <c r="AW541" s="63"/>
      <c r="AX541" s="63"/>
      <c r="AY541" s="63"/>
      <c r="AZ541" s="63"/>
    </row>
    <row r="542" spans="1:52" ht="15">
      <c r="A542" s="218">
        <f t="shared" si="150"/>
        <v>349</v>
      </c>
      <c r="B542" s="143" t="s">
        <v>250</v>
      </c>
      <c r="C542" s="268">
        <f t="shared" si="148"/>
        <v>438449.46</v>
      </c>
      <c r="D542" s="400">
        <f t="shared" si="149"/>
        <v>438449.46</v>
      </c>
      <c r="E542" s="400">
        <v>438449.46</v>
      </c>
      <c r="F542" s="268"/>
      <c r="G542" s="268"/>
      <c r="H542" s="268"/>
      <c r="I542" s="268"/>
      <c r="J542" s="240"/>
      <c r="K542" s="268"/>
      <c r="L542" s="268"/>
      <c r="M542" s="400"/>
      <c r="N542" s="400"/>
      <c r="O542" s="400"/>
      <c r="P542" s="268"/>
      <c r="Q542" s="400"/>
      <c r="R542" s="268"/>
      <c r="S542" s="268"/>
      <c r="T542" s="300"/>
      <c r="U542" s="268"/>
      <c r="V542" s="268"/>
      <c r="W542" s="268"/>
      <c r="X542" s="268"/>
      <c r="Y542" s="400"/>
      <c r="Z542" s="400"/>
      <c r="AA542" s="59"/>
      <c r="AB542" s="59" t="s">
        <v>329</v>
      </c>
      <c r="AC542" s="63"/>
      <c r="AD542" s="63"/>
      <c r="AE542" s="63"/>
      <c r="AF542" s="63"/>
      <c r="AG542" s="63"/>
      <c r="AH542" s="63"/>
      <c r="AI542" s="63"/>
      <c r="AJ542" s="63"/>
      <c r="AK542" s="63"/>
      <c r="AL542" s="63"/>
      <c r="AM542" s="63"/>
      <c r="AN542" s="63"/>
      <c r="AO542" s="63"/>
      <c r="AP542" s="63"/>
      <c r="AQ542" s="63"/>
      <c r="AR542" s="63"/>
      <c r="AS542" s="63"/>
      <c r="AT542" s="63"/>
      <c r="AU542" s="63"/>
      <c r="AV542" s="63"/>
      <c r="AW542" s="63"/>
      <c r="AX542" s="63"/>
      <c r="AY542" s="63"/>
      <c r="AZ542" s="63"/>
    </row>
    <row r="543" spans="1:52" ht="15">
      <c r="A543" s="218">
        <f t="shared" si="150"/>
        <v>350</v>
      </c>
      <c r="B543" s="143" t="s">
        <v>251</v>
      </c>
      <c r="C543" s="268">
        <f t="shared" si="148"/>
        <v>482188.56</v>
      </c>
      <c r="D543" s="400">
        <f t="shared" si="149"/>
        <v>482188.56</v>
      </c>
      <c r="E543" s="400">
        <v>482188.56</v>
      </c>
      <c r="F543" s="268"/>
      <c r="G543" s="268"/>
      <c r="H543" s="268"/>
      <c r="I543" s="268"/>
      <c r="J543" s="240"/>
      <c r="K543" s="268"/>
      <c r="L543" s="268"/>
      <c r="M543" s="400"/>
      <c r="N543" s="400"/>
      <c r="O543" s="400"/>
      <c r="P543" s="268"/>
      <c r="Q543" s="400"/>
      <c r="R543" s="268"/>
      <c r="S543" s="268"/>
      <c r="T543" s="300"/>
      <c r="U543" s="268"/>
      <c r="V543" s="268"/>
      <c r="W543" s="268"/>
      <c r="X543" s="268"/>
      <c r="Y543" s="400"/>
      <c r="Z543" s="400"/>
      <c r="AA543" s="59"/>
      <c r="AB543" s="59" t="s">
        <v>279</v>
      </c>
      <c r="AC543" s="63"/>
      <c r="AD543" s="63"/>
      <c r="AE543" s="63"/>
      <c r="AF543" s="63"/>
      <c r="AG543" s="63"/>
      <c r="AH543" s="63"/>
      <c r="AI543" s="63"/>
      <c r="AJ543" s="63"/>
      <c r="AK543" s="63"/>
      <c r="AL543" s="63"/>
      <c r="AM543" s="63"/>
      <c r="AN543" s="63"/>
      <c r="AO543" s="63"/>
      <c r="AP543" s="63"/>
      <c r="AQ543" s="63"/>
      <c r="AR543" s="63"/>
      <c r="AS543" s="63"/>
      <c r="AT543" s="63"/>
      <c r="AU543" s="63"/>
      <c r="AV543" s="63"/>
      <c r="AW543" s="63"/>
      <c r="AX543" s="63"/>
      <c r="AY543" s="63"/>
      <c r="AZ543" s="63"/>
    </row>
    <row r="544" spans="1:52" ht="15">
      <c r="A544" s="218">
        <f t="shared" si="150"/>
        <v>351</v>
      </c>
      <c r="B544" s="143" t="s">
        <v>252</v>
      </c>
      <c r="C544" s="268">
        <f t="shared" si="148"/>
        <v>482188.56</v>
      </c>
      <c r="D544" s="400">
        <f t="shared" si="149"/>
        <v>482188.56</v>
      </c>
      <c r="E544" s="400">
        <v>482188.56</v>
      </c>
      <c r="F544" s="268"/>
      <c r="G544" s="268"/>
      <c r="H544" s="268"/>
      <c r="I544" s="268"/>
      <c r="J544" s="240"/>
      <c r="K544" s="268"/>
      <c r="L544" s="268"/>
      <c r="M544" s="400"/>
      <c r="N544" s="400"/>
      <c r="O544" s="400"/>
      <c r="P544" s="268"/>
      <c r="Q544" s="400"/>
      <c r="R544" s="268"/>
      <c r="S544" s="268"/>
      <c r="T544" s="300"/>
      <c r="U544" s="268"/>
      <c r="V544" s="268"/>
      <c r="W544" s="268"/>
      <c r="X544" s="268"/>
      <c r="Y544" s="400"/>
      <c r="Z544" s="400"/>
      <c r="AA544" s="59"/>
      <c r="AB544" s="59" t="s">
        <v>330</v>
      </c>
      <c r="AC544" s="63"/>
      <c r="AD544" s="63"/>
      <c r="AE544" s="63"/>
      <c r="AF544" s="63"/>
      <c r="AG544" s="63"/>
      <c r="AH544" s="63"/>
      <c r="AI544" s="63"/>
      <c r="AJ544" s="63"/>
      <c r="AK544" s="63"/>
      <c r="AL544" s="63"/>
      <c r="AM544" s="63"/>
      <c r="AN544" s="63"/>
      <c r="AO544" s="63"/>
      <c r="AP544" s="63"/>
      <c r="AQ544" s="63"/>
      <c r="AR544" s="63"/>
      <c r="AS544" s="63"/>
      <c r="AT544" s="63"/>
      <c r="AU544" s="63"/>
      <c r="AV544" s="63"/>
      <c r="AW544" s="63"/>
      <c r="AX544" s="63"/>
      <c r="AY544" s="63"/>
      <c r="AZ544" s="63"/>
    </row>
    <row r="545" spans="1:52" ht="15">
      <c r="A545" s="218">
        <f t="shared" si="150"/>
        <v>352</v>
      </c>
      <c r="B545" s="143" t="s">
        <v>253</v>
      </c>
      <c r="C545" s="268">
        <f t="shared" si="148"/>
        <v>438449.46</v>
      </c>
      <c r="D545" s="400">
        <f t="shared" si="149"/>
        <v>438449.46</v>
      </c>
      <c r="E545" s="400">
        <v>438449.46</v>
      </c>
      <c r="F545" s="268"/>
      <c r="G545" s="268"/>
      <c r="H545" s="268"/>
      <c r="I545" s="268"/>
      <c r="J545" s="240"/>
      <c r="K545" s="268"/>
      <c r="L545" s="268"/>
      <c r="M545" s="400"/>
      <c r="N545" s="400"/>
      <c r="O545" s="400"/>
      <c r="P545" s="268"/>
      <c r="Q545" s="400"/>
      <c r="R545" s="268"/>
      <c r="S545" s="268"/>
      <c r="T545" s="300"/>
      <c r="U545" s="268"/>
      <c r="V545" s="268"/>
      <c r="W545" s="268"/>
      <c r="X545" s="268"/>
      <c r="Y545" s="400"/>
      <c r="Z545" s="400"/>
      <c r="AA545" s="59"/>
      <c r="AB545" s="59" t="s">
        <v>282</v>
      </c>
      <c r="AC545" s="63"/>
      <c r="AD545" s="63"/>
      <c r="AE545" s="63"/>
      <c r="AF545" s="63"/>
      <c r="AG545" s="63"/>
      <c r="AH545" s="63"/>
      <c r="AI545" s="63"/>
      <c r="AJ545" s="63"/>
      <c r="AK545" s="63"/>
      <c r="AL545" s="63"/>
      <c r="AM545" s="63"/>
      <c r="AN545" s="63"/>
      <c r="AO545" s="63"/>
      <c r="AP545" s="63"/>
      <c r="AQ545" s="63"/>
      <c r="AR545" s="63"/>
      <c r="AS545" s="63"/>
      <c r="AT545" s="63"/>
      <c r="AU545" s="63"/>
      <c r="AV545" s="63"/>
      <c r="AW545" s="63"/>
      <c r="AX545" s="63"/>
      <c r="AY545" s="63"/>
      <c r="AZ545" s="63"/>
    </row>
    <row r="546" spans="1:52" ht="15">
      <c r="A546" s="218">
        <f t="shared" si="150"/>
        <v>353</v>
      </c>
      <c r="B546" s="143" t="s">
        <v>254</v>
      </c>
      <c r="C546" s="268">
        <f t="shared" si="148"/>
        <v>515707.38</v>
      </c>
      <c r="D546" s="400">
        <f t="shared" si="149"/>
        <v>515707.38</v>
      </c>
      <c r="E546" s="400">
        <v>515707.38</v>
      </c>
      <c r="F546" s="268"/>
      <c r="G546" s="268"/>
      <c r="H546" s="268"/>
      <c r="I546" s="268"/>
      <c r="J546" s="240"/>
      <c r="K546" s="268"/>
      <c r="L546" s="268"/>
      <c r="M546" s="400"/>
      <c r="N546" s="400"/>
      <c r="O546" s="400"/>
      <c r="P546" s="268"/>
      <c r="Q546" s="400"/>
      <c r="R546" s="268"/>
      <c r="S546" s="268"/>
      <c r="T546" s="300"/>
      <c r="U546" s="268"/>
      <c r="V546" s="268"/>
      <c r="W546" s="268"/>
      <c r="X546" s="268"/>
      <c r="Y546" s="400"/>
      <c r="Z546" s="400"/>
      <c r="AA546" s="59"/>
      <c r="AB546" s="59" t="s">
        <v>279</v>
      </c>
      <c r="AC546" s="63"/>
      <c r="AD546" s="63"/>
      <c r="AE546" s="63"/>
      <c r="AF546" s="63"/>
      <c r="AG546" s="63"/>
      <c r="AH546" s="63"/>
      <c r="AI546" s="63"/>
      <c r="AJ546" s="63"/>
      <c r="AK546" s="63"/>
      <c r="AL546" s="63"/>
      <c r="AM546" s="63"/>
      <c r="AN546" s="63"/>
      <c r="AO546" s="63"/>
      <c r="AP546" s="63"/>
      <c r="AQ546" s="63"/>
      <c r="AR546" s="63"/>
      <c r="AS546" s="63"/>
      <c r="AT546" s="63"/>
      <c r="AU546" s="63"/>
      <c r="AV546" s="63"/>
      <c r="AW546" s="63"/>
      <c r="AX546" s="63"/>
      <c r="AY546" s="63"/>
      <c r="AZ546" s="63"/>
    </row>
    <row r="547" spans="1:52" ht="15">
      <c r="A547" s="218">
        <f t="shared" si="150"/>
        <v>354</v>
      </c>
      <c r="B547" s="257" t="s">
        <v>703</v>
      </c>
      <c r="C547" s="268">
        <f t="shared" si="148"/>
        <v>344293.739</v>
      </c>
      <c r="D547" s="400">
        <f t="shared" si="149"/>
        <v>344293.739</v>
      </c>
      <c r="E547" s="400">
        <v>344293.739</v>
      </c>
      <c r="F547" s="400"/>
      <c r="G547" s="400"/>
      <c r="H547" s="400"/>
      <c r="I547" s="400"/>
      <c r="J547" s="241"/>
      <c r="K547" s="400"/>
      <c r="L547" s="400"/>
      <c r="M547" s="400"/>
      <c r="N547" s="400"/>
      <c r="O547" s="400"/>
      <c r="P547" s="268"/>
      <c r="Q547" s="400"/>
      <c r="R547" s="268"/>
      <c r="S547" s="268"/>
      <c r="T547" s="300"/>
      <c r="U547" s="268"/>
      <c r="V547" s="268"/>
      <c r="W547" s="268"/>
      <c r="X547" s="268"/>
      <c r="Y547" s="400"/>
      <c r="Z547" s="400"/>
      <c r="AA547" s="59"/>
      <c r="AB547" s="59" t="s">
        <v>282</v>
      </c>
      <c r="AC547" s="63"/>
      <c r="AD547" s="63"/>
      <c r="AE547" s="63"/>
      <c r="AF547" s="63"/>
      <c r="AG547" s="63"/>
      <c r="AH547" s="63"/>
      <c r="AI547" s="63"/>
      <c r="AJ547" s="63"/>
      <c r="AK547" s="63"/>
      <c r="AL547" s="63"/>
      <c r="AM547" s="63"/>
      <c r="AN547" s="63"/>
      <c r="AO547" s="63"/>
      <c r="AP547" s="63"/>
      <c r="AQ547" s="63"/>
      <c r="AR547" s="63"/>
      <c r="AS547" s="63"/>
      <c r="AT547" s="63"/>
      <c r="AU547" s="63"/>
      <c r="AV547" s="63"/>
      <c r="AW547" s="63"/>
      <c r="AX547" s="63"/>
      <c r="AY547" s="63"/>
      <c r="AZ547" s="63"/>
    </row>
    <row r="548" spans="1:52" ht="15">
      <c r="A548" s="218">
        <f t="shared" si="150"/>
        <v>355</v>
      </c>
      <c r="B548" s="257" t="s">
        <v>238</v>
      </c>
      <c r="C548" s="268">
        <f t="shared" si="148"/>
        <v>273727.14</v>
      </c>
      <c r="D548" s="400">
        <f t="shared" si="149"/>
        <v>273727.14</v>
      </c>
      <c r="E548" s="400">
        <v>273727.14</v>
      </c>
      <c r="F548" s="400"/>
      <c r="G548" s="400"/>
      <c r="H548" s="400"/>
      <c r="I548" s="400"/>
      <c r="J548" s="241"/>
      <c r="K548" s="400"/>
      <c r="L548" s="400"/>
      <c r="M548" s="400"/>
      <c r="N548" s="400"/>
      <c r="O548" s="400"/>
      <c r="P548" s="268"/>
      <c r="Q548" s="400"/>
      <c r="R548" s="268"/>
      <c r="S548" s="268"/>
      <c r="T548" s="300"/>
      <c r="U548" s="268"/>
      <c r="V548" s="268"/>
      <c r="W548" s="268"/>
      <c r="X548" s="268"/>
      <c r="Y548" s="400"/>
      <c r="Z548" s="400"/>
      <c r="AA548" s="59"/>
      <c r="AB548" s="59" t="s">
        <v>282</v>
      </c>
      <c r="AC548" s="63"/>
      <c r="AD548" s="63"/>
      <c r="AE548" s="63"/>
      <c r="AF548" s="63"/>
      <c r="AG548" s="63"/>
      <c r="AH548" s="63"/>
      <c r="AI548" s="63"/>
      <c r="AJ548" s="63"/>
      <c r="AK548" s="63"/>
      <c r="AL548" s="63"/>
      <c r="AM548" s="63"/>
      <c r="AN548" s="63"/>
      <c r="AO548" s="63"/>
      <c r="AP548" s="63"/>
      <c r="AQ548" s="63"/>
      <c r="AR548" s="63"/>
      <c r="AS548" s="63"/>
      <c r="AT548" s="63"/>
      <c r="AU548" s="63"/>
      <c r="AV548" s="63"/>
      <c r="AW548" s="63"/>
      <c r="AX548" s="63"/>
      <c r="AY548" s="63"/>
      <c r="AZ548" s="63"/>
    </row>
    <row r="549" spans="1:52" ht="15">
      <c r="A549" s="218">
        <f t="shared" si="150"/>
        <v>356</v>
      </c>
      <c r="B549" s="143" t="s">
        <v>705</v>
      </c>
      <c r="C549" s="268">
        <f t="shared" si="148"/>
        <v>572260.562</v>
      </c>
      <c r="D549" s="400">
        <f t="shared" si="149"/>
        <v>572260.562</v>
      </c>
      <c r="E549" s="268">
        <v>572260.562</v>
      </c>
      <c r="F549" s="268"/>
      <c r="G549" s="268"/>
      <c r="H549" s="268"/>
      <c r="I549" s="268"/>
      <c r="J549" s="240"/>
      <c r="K549" s="268"/>
      <c r="L549" s="268"/>
      <c r="M549" s="268"/>
      <c r="N549" s="268"/>
      <c r="O549" s="268"/>
      <c r="P549" s="268"/>
      <c r="Q549" s="268"/>
      <c r="R549" s="268"/>
      <c r="S549" s="268"/>
      <c r="T549" s="300"/>
      <c r="U549" s="268"/>
      <c r="V549" s="268"/>
      <c r="W549" s="268"/>
      <c r="X549" s="268"/>
      <c r="Y549" s="400"/>
      <c r="Z549" s="400"/>
      <c r="AA549" s="59"/>
      <c r="AB549" s="59" t="s">
        <v>310</v>
      </c>
      <c r="AC549" s="63"/>
      <c r="AD549" s="63"/>
      <c r="AE549" s="63"/>
      <c r="AF549" s="63"/>
      <c r="AG549" s="63"/>
      <c r="AH549" s="63"/>
      <c r="AI549" s="63"/>
      <c r="AJ549" s="63"/>
      <c r="AK549" s="63"/>
      <c r="AL549" s="63"/>
      <c r="AM549" s="63"/>
      <c r="AN549" s="63"/>
      <c r="AO549" s="63"/>
      <c r="AP549" s="63"/>
      <c r="AQ549" s="63"/>
      <c r="AR549" s="63"/>
      <c r="AS549" s="63"/>
      <c r="AT549" s="63"/>
      <c r="AU549" s="63"/>
      <c r="AV549" s="63"/>
      <c r="AW549" s="63"/>
      <c r="AX549" s="63"/>
      <c r="AY549" s="63"/>
      <c r="AZ549" s="63"/>
    </row>
    <row r="550" spans="1:52" ht="15">
      <c r="A550" s="218">
        <f t="shared" si="150"/>
        <v>357</v>
      </c>
      <c r="B550" s="143" t="s">
        <v>706</v>
      </c>
      <c r="C550" s="268">
        <f t="shared" si="148"/>
        <v>570756.362</v>
      </c>
      <c r="D550" s="400">
        <f t="shared" si="149"/>
        <v>570756.362</v>
      </c>
      <c r="E550" s="268">
        <v>570756.362</v>
      </c>
      <c r="F550" s="268"/>
      <c r="G550" s="268"/>
      <c r="H550" s="268"/>
      <c r="I550" s="268"/>
      <c r="J550" s="240"/>
      <c r="K550" s="268"/>
      <c r="L550" s="268"/>
      <c r="M550" s="268"/>
      <c r="N550" s="268"/>
      <c r="O550" s="268"/>
      <c r="P550" s="268"/>
      <c r="Q550" s="268"/>
      <c r="R550" s="268"/>
      <c r="S550" s="268"/>
      <c r="T550" s="300"/>
      <c r="U550" s="268"/>
      <c r="V550" s="268"/>
      <c r="W550" s="268"/>
      <c r="X550" s="268"/>
      <c r="Y550" s="400"/>
      <c r="Z550" s="400"/>
      <c r="AA550" s="59"/>
      <c r="AB550" s="59" t="s">
        <v>270</v>
      </c>
      <c r="AC550" s="63"/>
      <c r="AD550" s="63"/>
      <c r="AE550" s="63"/>
      <c r="AF550" s="63"/>
      <c r="AG550" s="63"/>
      <c r="AH550" s="63"/>
      <c r="AI550" s="63"/>
      <c r="AJ550" s="63"/>
      <c r="AK550" s="63"/>
      <c r="AL550" s="63"/>
      <c r="AM550" s="63"/>
      <c r="AN550" s="63"/>
      <c r="AO550" s="63"/>
      <c r="AP550" s="63"/>
      <c r="AQ550" s="63"/>
      <c r="AR550" s="63"/>
      <c r="AS550" s="63"/>
      <c r="AT550" s="63"/>
      <c r="AU550" s="63"/>
      <c r="AV550" s="63"/>
      <c r="AW550" s="63"/>
      <c r="AX550" s="63"/>
      <c r="AY550" s="63"/>
      <c r="AZ550" s="63"/>
    </row>
    <row r="551" spans="1:52" ht="15">
      <c r="A551" s="218">
        <f t="shared" si="150"/>
        <v>358</v>
      </c>
      <c r="B551" s="143" t="s">
        <v>707</v>
      </c>
      <c r="C551" s="268">
        <f t="shared" si="148"/>
        <v>426098.46</v>
      </c>
      <c r="D551" s="400">
        <f t="shared" si="149"/>
        <v>426098.46</v>
      </c>
      <c r="E551" s="268">
        <v>426098.46</v>
      </c>
      <c r="F551" s="268"/>
      <c r="G551" s="268"/>
      <c r="H551" s="268"/>
      <c r="I551" s="268"/>
      <c r="J551" s="240"/>
      <c r="K551" s="268"/>
      <c r="L551" s="268"/>
      <c r="M551" s="268"/>
      <c r="N551" s="268"/>
      <c r="O551" s="268"/>
      <c r="P551" s="268"/>
      <c r="Q551" s="268"/>
      <c r="R551" s="268"/>
      <c r="S551" s="268"/>
      <c r="T551" s="300"/>
      <c r="U551" s="268"/>
      <c r="V551" s="268"/>
      <c r="W551" s="268"/>
      <c r="X551" s="268"/>
      <c r="Y551" s="400"/>
      <c r="Z551" s="400"/>
      <c r="AA551" s="59"/>
      <c r="AB551" s="59"/>
      <c r="AC551" s="63"/>
      <c r="AD551" s="63"/>
      <c r="AE551" s="63"/>
      <c r="AF551" s="63"/>
      <c r="AG551" s="63"/>
      <c r="AH551" s="63"/>
      <c r="AI551" s="63"/>
      <c r="AJ551" s="63"/>
      <c r="AK551" s="63"/>
      <c r="AL551" s="63"/>
      <c r="AM551" s="63"/>
      <c r="AN551" s="63"/>
      <c r="AO551" s="63"/>
      <c r="AP551" s="63"/>
      <c r="AQ551" s="63"/>
      <c r="AR551" s="63"/>
      <c r="AS551" s="63"/>
      <c r="AT551" s="63"/>
      <c r="AU551" s="63"/>
      <c r="AV551" s="63"/>
      <c r="AW551" s="63"/>
      <c r="AX551" s="63"/>
      <c r="AY551" s="63"/>
      <c r="AZ551" s="63"/>
    </row>
    <row r="552" spans="1:52" ht="15">
      <c r="A552" s="218">
        <f t="shared" si="150"/>
        <v>359</v>
      </c>
      <c r="B552" s="143" t="s">
        <v>708</v>
      </c>
      <c r="C552" s="268">
        <f t="shared" si="148"/>
        <v>310160.52</v>
      </c>
      <c r="D552" s="400">
        <f t="shared" si="149"/>
        <v>310160.52</v>
      </c>
      <c r="E552" s="268">
        <v>310160.52</v>
      </c>
      <c r="F552" s="268"/>
      <c r="G552" s="268"/>
      <c r="H552" s="268"/>
      <c r="I552" s="268"/>
      <c r="J552" s="240"/>
      <c r="K552" s="268"/>
      <c r="L552" s="268"/>
      <c r="M552" s="268"/>
      <c r="N552" s="268"/>
      <c r="O552" s="268"/>
      <c r="P552" s="268"/>
      <c r="Q552" s="268"/>
      <c r="R552" s="268"/>
      <c r="S552" s="268"/>
      <c r="T552" s="300"/>
      <c r="U552" s="268"/>
      <c r="V552" s="268"/>
      <c r="W552" s="268"/>
      <c r="X552" s="268"/>
      <c r="Y552" s="400"/>
      <c r="Z552" s="400"/>
      <c r="AA552" s="59"/>
      <c r="AB552" s="59"/>
      <c r="AC552" s="63"/>
      <c r="AD552" s="63"/>
      <c r="AE552" s="63"/>
      <c r="AF552" s="63"/>
      <c r="AG552" s="63"/>
      <c r="AH552" s="63"/>
      <c r="AI552" s="63"/>
      <c r="AJ552" s="63"/>
      <c r="AK552" s="63"/>
      <c r="AL552" s="63"/>
      <c r="AM552" s="63"/>
      <c r="AN552" s="63"/>
      <c r="AO552" s="63"/>
      <c r="AP552" s="63"/>
      <c r="AQ552" s="63"/>
      <c r="AR552" s="63"/>
      <c r="AS552" s="63"/>
      <c r="AT552" s="63"/>
      <c r="AU552" s="63"/>
      <c r="AV552" s="63"/>
      <c r="AW552" s="63"/>
      <c r="AX552" s="63"/>
      <c r="AY552" s="63"/>
      <c r="AZ552" s="63"/>
    </row>
    <row r="553" spans="1:52" ht="22.5" customHeight="1">
      <c r="A553" s="218">
        <f t="shared" si="150"/>
        <v>360</v>
      </c>
      <c r="B553" s="143" t="s">
        <v>702</v>
      </c>
      <c r="C553" s="268">
        <f t="shared" si="148"/>
        <v>641067.96</v>
      </c>
      <c r="D553" s="400">
        <f t="shared" si="149"/>
        <v>641067.96</v>
      </c>
      <c r="E553" s="268">
        <v>641067.96</v>
      </c>
      <c r="F553" s="268"/>
      <c r="G553" s="268"/>
      <c r="H553" s="268"/>
      <c r="I553" s="268"/>
      <c r="J553" s="240"/>
      <c r="K553" s="268"/>
      <c r="L553" s="268"/>
      <c r="M553" s="268"/>
      <c r="N553" s="268"/>
      <c r="O553" s="268"/>
      <c r="P553" s="268"/>
      <c r="Q553" s="268"/>
      <c r="R553" s="268"/>
      <c r="S553" s="268"/>
      <c r="T553" s="300"/>
      <c r="U553" s="268"/>
      <c r="V553" s="268"/>
      <c r="W553" s="268"/>
      <c r="X553" s="268"/>
      <c r="Y553" s="400"/>
      <c r="Z553" s="400"/>
      <c r="AA553" s="59"/>
      <c r="AB553" s="59" t="s">
        <v>293</v>
      </c>
      <c r="AC553" s="63"/>
      <c r="AD553" s="63"/>
      <c r="AE553" s="63"/>
      <c r="AF553" s="63"/>
      <c r="AG553" s="63"/>
      <c r="AH553" s="63"/>
      <c r="AI553" s="63"/>
      <c r="AJ553" s="63"/>
      <c r="AK553" s="63"/>
      <c r="AL553" s="63"/>
      <c r="AM553" s="63"/>
      <c r="AN553" s="63"/>
      <c r="AO553" s="63"/>
      <c r="AP553" s="63"/>
      <c r="AQ553" s="63"/>
      <c r="AR553" s="63"/>
      <c r="AS553" s="63"/>
      <c r="AT553" s="63"/>
      <c r="AU553" s="63"/>
      <c r="AV553" s="63"/>
      <c r="AW553" s="63"/>
      <c r="AX553" s="63"/>
      <c r="AY553" s="63"/>
      <c r="AZ553" s="63"/>
    </row>
    <row r="554" spans="1:52" ht="15">
      <c r="A554" s="218">
        <f t="shared" si="150"/>
        <v>361</v>
      </c>
      <c r="B554" s="143" t="s">
        <v>700</v>
      </c>
      <c r="C554" s="268">
        <f t="shared" si="148"/>
        <v>400952.1</v>
      </c>
      <c r="D554" s="400">
        <f t="shared" si="149"/>
        <v>400952.1</v>
      </c>
      <c r="E554" s="268">
        <v>400952.1</v>
      </c>
      <c r="F554" s="268"/>
      <c r="G554" s="268"/>
      <c r="H554" s="268"/>
      <c r="I554" s="268"/>
      <c r="J554" s="240"/>
      <c r="K554" s="268"/>
      <c r="L554" s="268"/>
      <c r="M554" s="268"/>
      <c r="N554" s="268"/>
      <c r="O554" s="268"/>
      <c r="P554" s="268"/>
      <c r="Q554" s="268"/>
      <c r="R554" s="268"/>
      <c r="S554" s="268"/>
      <c r="T554" s="300"/>
      <c r="U554" s="268"/>
      <c r="V554" s="268"/>
      <c r="W554" s="268"/>
      <c r="X554" s="268"/>
      <c r="Y554" s="400"/>
      <c r="Z554" s="400"/>
      <c r="AA554" s="59"/>
      <c r="AB554" s="59" t="s">
        <v>299</v>
      </c>
      <c r="AC554" s="63"/>
      <c r="AD554" s="63"/>
      <c r="AE554" s="63"/>
      <c r="AF554" s="63"/>
      <c r="AG554" s="63"/>
      <c r="AH554" s="63"/>
      <c r="AI554" s="63"/>
      <c r="AJ554" s="63"/>
      <c r="AK554" s="63"/>
      <c r="AL554" s="63"/>
      <c r="AM554" s="63"/>
      <c r="AN554" s="63"/>
      <c r="AO554" s="63"/>
      <c r="AP554" s="63"/>
      <c r="AQ554" s="63"/>
      <c r="AR554" s="63"/>
      <c r="AS554" s="63"/>
      <c r="AT554" s="63"/>
      <c r="AU554" s="63"/>
      <c r="AV554" s="63"/>
      <c r="AW554" s="63"/>
      <c r="AX554" s="63"/>
      <c r="AY554" s="63"/>
      <c r="AZ554" s="63"/>
    </row>
    <row r="555" spans="1:52" ht="15">
      <c r="A555" s="218">
        <f t="shared" si="150"/>
        <v>362</v>
      </c>
      <c r="B555" s="143" t="s">
        <v>255</v>
      </c>
      <c r="C555" s="268">
        <f t="shared" si="148"/>
        <v>3052584.91</v>
      </c>
      <c r="D555" s="400">
        <f t="shared" si="149"/>
        <v>686359.56</v>
      </c>
      <c r="E555" s="268">
        <v>686359.56</v>
      </c>
      <c r="F555" s="268"/>
      <c r="G555" s="268"/>
      <c r="H555" s="268"/>
      <c r="I555" s="268"/>
      <c r="J555" s="240"/>
      <c r="K555" s="268"/>
      <c r="L555" s="268"/>
      <c r="M555" s="268">
        <v>424</v>
      </c>
      <c r="N555" s="268">
        <v>2366225.35</v>
      </c>
      <c r="O555" s="268"/>
      <c r="P555" s="268"/>
      <c r="Q555" s="268"/>
      <c r="R555" s="268"/>
      <c r="S555" s="268"/>
      <c r="T555" s="300"/>
      <c r="U555" s="268"/>
      <c r="V555" s="268"/>
      <c r="W555" s="268"/>
      <c r="X555" s="268"/>
      <c r="Y555" s="400"/>
      <c r="Z555" s="400"/>
      <c r="AA555" s="59"/>
      <c r="AB555" s="59"/>
      <c r="AC555" s="63"/>
      <c r="AD555" s="63"/>
      <c r="AE555" s="63"/>
      <c r="AF555" s="63"/>
      <c r="AG555" s="63"/>
      <c r="AH555" s="63"/>
      <c r="AI555" s="63"/>
      <c r="AJ555" s="63"/>
      <c r="AK555" s="63"/>
      <c r="AL555" s="63"/>
      <c r="AM555" s="63"/>
      <c r="AN555" s="63"/>
      <c r="AO555" s="63"/>
      <c r="AP555" s="63"/>
      <c r="AQ555" s="63"/>
      <c r="AR555" s="63"/>
      <c r="AS555" s="63"/>
      <c r="AT555" s="63"/>
      <c r="AU555" s="63"/>
      <c r="AV555" s="63"/>
      <c r="AW555" s="63"/>
      <c r="AX555" s="63"/>
      <c r="AY555" s="63"/>
      <c r="AZ555" s="63"/>
    </row>
    <row r="556" spans="1:52" ht="15">
      <c r="A556" s="218">
        <f t="shared" si="150"/>
        <v>363</v>
      </c>
      <c r="B556" s="143" t="s">
        <v>699</v>
      </c>
      <c r="C556" s="268">
        <f t="shared" si="148"/>
        <v>672819</v>
      </c>
      <c r="D556" s="400">
        <f t="shared" si="149"/>
        <v>672819</v>
      </c>
      <c r="E556" s="268">
        <v>672819</v>
      </c>
      <c r="F556" s="268"/>
      <c r="G556" s="268"/>
      <c r="H556" s="268"/>
      <c r="I556" s="268"/>
      <c r="J556" s="240"/>
      <c r="K556" s="268"/>
      <c r="L556" s="268"/>
      <c r="M556" s="268"/>
      <c r="N556" s="268"/>
      <c r="O556" s="268"/>
      <c r="P556" s="268"/>
      <c r="Q556" s="268"/>
      <c r="R556" s="268"/>
      <c r="S556" s="268"/>
      <c r="T556" s="300"/>
      <c r="U556" s="268"/>
      <c r="V556" s="268"/>
      <c r="W556" s="268"/>
      <c r="X556" s="268"/>
      <c r="Y556" s="400"/>
      <c r="Z556" s="400"/>
      <c r="AA556" s="59"/>
      <c r="AB556" s="59"/>
      <c r="AC556" s="63"/>
      <c r="AD556" s="63"/>
      <c r="AE556" s="63"/>
      <c r="AF556" s="63"/>
      <c r="AG556" s="63"/>
      <c r="AH556" s="63"/>
      <c r="AI556" s="63"/>
      <c r="AJ556" s="63"/>
      <c r="AK556" s="63"/>
      <c r="AL556" s="63"/>
      <c r="AM556" s="63"/>
      <c r="AN556" s="63"/>
      <c r="AO556" s="63"/>
      <c r="AP556" s="63"/>
      <c r="AQ556" s="63"/>
      <c r="AR556" s="63"/>
      <c r="AS556" s="63"/>
      <c r="AT556" s="63"/>
      <c r="AU556" s="63"/>
      <c r="AV556" s="63"/>
      <c r="AW556" s="63"/>
      <c r="AX556" s="63"/>
      <c r="AY556" s="63"/>
      <c r="AZ556" s="63"/>
    </row>
    <row r="557" spans="1:52" ht="15">
      <c r="A557" s="218">
        <f t="shared" si="150"/>
        <v>364</v>
      </c>
      <c r="B557" s="257" t="s">
        <v>256</v>
      </c>
      <c r="C557" s="268">
        <f t="shared" si="148"/>
        <v>386253.0875</v>
      </c>
      <c r="D557" s="400">
        <f t="shared" si="149"/>
        <v>386253.0875</v>
      </c>
      <c r="E557" s="268">
        <v>386253.0875</v>
      </c>
      <c r="F557" s="268"/>
      <c r="G557" s="268"/>
      <c r="H557" s="268"/>
      <c r="I557" s="268"/>
      <c r="J557" s="240"/>
      <c r="K557" s="268"/>
      <c r="L557" s="268"/>
      <c r="M557" s="268"/>
      <c r="N557" s="268"/>
      <c r="O557" s="268"/>
      <c r="P557" s="268"/>
      <c r="Q557" s="268"/>
      <c r="R557" s="268"/>
      <c r="S557" s="268"/>
      <c r="T557" s="300"/>
      <c r="U557" s="268"/>
      <c r="V557" s="268"/>
      <c r="W557" s="268"/>
      <c r="X557" s="268"/>
      <c r="Y557" s="400"/>
      <c r="Z557" s="400"/>
      <c r="AA557" s="59"/>
      <c r="AB557" s="59" t="s">
        <v>271</v>
      </c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  <c r="AQ557" s="63"/>
      <c r="AR557" s="63"/>
      <c r="AS557" s="63"/>
      <c r="AT557" s="63"/>
      <c r="AU557" s="63"/>
      <c r="AV557" s="63"/>
      <c r="AW557" s="63"/>
      <c r="AX557" s="63"/>
      <c r="AY557" s="63"/>
      <c r="AZ557" s="63"/>
    </row>
    <row r="558" spans="1:52" ht="15">
      <c r="A558" s="218">
        <f t="shared" si="150"/>
        <v>365</v>
      </c>
      <c r="B558" s="257" t="s">
        <v>257</v>
      </c>
      <c r="C558" s="268">
        <f t="shared" si="148"/>
        <v>2366896.15</v>
      </c>
      <c r="D558" s="400">
        <f t="shared" si="149"/>
        <v>427973.88</v>
      </c>
      <c r="E558" s="268">
        <v>427973.88</v>
      </c>
      <c r="F558" s="268"/>
      <c r="G558" s="268"/>
      <c r="H558" s="268"/>
      <c r="I558" s="268"/>
      <c r="J558" s="240"/>
      <c r="K558" s="268"/>
      <c r="L558" s="268"/>
      <c r="M558" s="268">
        <v>330</v>
      </c>
      <c r="N558" s="268">
        <v>1938922.27</v>
      </c>
      <c r="O558" s="268"/>
      <c r="P558" s="268"/>
      <c r="Q558" s="268"/>
      <c r="R558" s="268"/>
      <c r="S558" s="268"/>
      <c r="T558" s="300"/>
      <c r="U558" s="268"/>
      <c r="V558" s="268"/>
      <c r="W558" s="268"/>
      <c r="X558" s="268"/>
      <c r="Y558" s="400"/>
      <c r="Z558" s="400"/>
      <c r="AA558" s="59"/>
      <c r="AB558" s="59"/>
      <c r="AC558" s="63"/>
      <c r="AD558" s="63"/>
      <c r="AE558" s="63"/>
      <c r="AF558" s="63"/>
      <c r="AG558" s="63"/>
      <c r="AH558" s="63"/>
      <c r="AI558" s="63"/>
      <c r="AJ558" s="63"/>
      <c r="AK558" s="63"/>
      <c r="AL558" s="63"/>
      <c r="AM558" s="63"/>
      <c r="AN558" s="63"/>
      <c r="AO558" s="63"/>
      <c r="AP558" s="63"/>
      <c r="AQ558" s="63"/>
      <c r="AR558" s="63"/>
      <c r="AS558" s="63"/>
      <c r="AT558" s="63"/>
      <c r="AU558" s="63"/>
      <c r="AV558" s="63"/>
      <c r="AW558" s="63"/>
      <c r="AX558" s="63"/>
      <c r="AY558" s="63"/>
      <c r="AZ558" s="63"/>
    </row>
    <row r="559" spans="1:52" ht="15">
      <c r="A559" s="218">
        <f t="shared" si="150"/>
        <v>366</v>
      </c>
      <c r="B559" s="257" t="s">
        <v>258</v>
      </c>
      <c r="C559" s="268">
        <f t="shared" si="148"/>
        <v>427973.88</v>
      </c>
      <c r="D559" s="400">
        <f t="shared" si="149"/>
        <v>427973.88</v>
      </c>
      <c r="E559" s="268">
        <v>427973.88</v>
      </c>
      <c r="F559" s="268"/>
      <c r="G559" s="268"/>
      <c r="H559" s="268"/>
      <c r="I559" s="268"/>
      <c r="J559" s="240"/>
      <c r="K559" s="268"/>
      <c r="L559" s="268"/>
      <c r="M559" s="268"/>
      <c r="N559" s="268"/>
      <c r="O559" s="268"/>
      <c r="P559" s="268"/>
      <c r="Q559" s="268"/>
      <c r="R559" s="268"/>
      <c r="S559" s="268"/>
      <c r="T559" s="300"/>
      <c r="U559" s="268"/>
      <c r="V559" s="268"/>
      <c r="W559" s="268"/>
      <c r="X559" s="268"/>
      <c r="Y559" s="400"/>
      <c r="Z559" s="400"/>
      <c r="AA559" s="59"/>
      <c r="AB559" s="59" t="s">
        <v>271</v>
      </c>
      <c r="AC559" s="63"/>
      <c r="AD559" s="63"/>
      <c r="AE559" s="63"/>
      <c r="AF559" s="63"/>
      <c r="AG559" s="63"/>
      <c r="AH559" s="63"/>
      <c r="AI559" s="63"/>
      <c r="AJ559" s="63"/>
      <c r="AK559" s="63"/>
      <c r="AL559" s="63"/>
      <c r="AM559" s="63"/>
      <c r="AN559" s="63"/>
      <c r="AO559" s="63"/>
      <c r="AP559" s="63"/>
      <c r="AQ559" s="63"/>
      <c r="AR559" s="63"/>
      <c r="AS559" s="63"/>
      <c r="AT559" s="63"/>
      <c r="AU559" s="63"/>
      <c r="AV559" s="63"/>
      <c r="AW559" s="63"/>
      <c r="AX559" s="63"/>
      <c r="AY559" s="63"/>
      <c r="AZ559" s="63"/>
    </row>
    <row r="560" spans="1:52" ht="15">
      <c r="A560" s="218">
        <f t="shared" si="150"/>
        <v>367</v>
      </c>
      <c r="B560" s="257" t="s">
        <v>704</v>
      </c>
      <c r="C560" s="268">
        <f t="shared" si="148"/>
        <v>649519.08</v>
      </c>
      <c r="D560" s="400">
        <f t="shared" si="149"/>
        <v>649519.08</v>
      </c>
      <c r="E560" s="268">
        <v>649519.08</v>
      </c>
      <c r="F560" s="268"/>
      <c r="G560" s="268"/>
      <c r="H560" s="268"/>
      <c r="I560" s="268"/>
      <c r="J560" s="240"/>
      <c r="K560" s="268"/>
      <c r="L560" s="268"/>
      <c r="M560" s="268"/>
      <c r="N560" s="268"/>
      <c r="O560" s="268"/>
      <c r="P560" s="268"/>
      <c r="Q560" s="268"/>
      <c r="R560" s="268"/>
      <c r="S560" s="268"/>
      <c r="T560" s="300"/>
      <c r="U560" s="268"/>
      <c r="V560" s="268"/>
      <c r="W560" s="268"/>
      <c r="X560" s="268"/>
      <c r="Y560" s="400"/>
      <c r="Z560" s="400"/>
      <c r="AA560" s="59"/>
      <c r="AB560" s="59" t="s">
        <v>271</v>
      </c>
      <c r="AC560" s="63"/>
      <c r="AD560" s="63"/>
      <c r="AE560" s="63"/>
      <c r="AF560" s="63"/>
      <c r="AG560" s="63"/>
      <c r="AH560" s="63"/>
      <c r="AI560" s="63"/>
      <c r="AJ560" s="63"/>
      <c r="AK560" s="63"/>
      <c r="AL560" s="63"/>
      <c r="AM560" s="63"/>
      <c r="AN560" s="63"/>
      <c r="AO560" s="63"/>
      <c r="AP560" s="63"/>
      <c r="AQ560" s="63"/>
      <c r="AR560" s="63"/>
      <c r="AS560" s="63"/>
      <c r="AT560" s="63"/>
      <c r="AU560" s="63"/>
      <c r="AV560" s="63"/>
      <c r="AW560" s="63"/>
      <c r="AX560" s="63"/>
      <c r="AY560" s="63"/>
      <c r="AZ560" s="63"/>
    </row>
    <row r="561" spans="1:52" ht="15">
      <c r="A561" s="218">
        <f t="shared" si="150"/>
        <v>368</v>
      </c>
      <c r="B561" s="257" t="s">
        <v>259</v>
      </c>
      <c r="C561" s="268">
        <f t="shared" si="148"/>
        <v>2267411.78</v>
      </c>
      <c r="D561" s="400">
        <f t="shared" si="149"/>
        <v>0</v>
      </c>
      <c r="E561" s="268"/>
      <c r="F561" s="268"/>
      <c r="G561" s="268"/>
      <c r="H561" s="268"/>
      <c r="I561" s="268"/>
      <c r="J561" s="240"/>
      <c r="K561" s="268"/>
      <c r="L561" s="268"/>
      <c r="M561" s="268">
        <v>388</v>
      </c>
      <c r="N561" s="268">
        <v>2267411.78</v>
      </c>
      <c r="O561" s="268"/>
      <c r="P561" s="268"/>
      <c r="Q561" s="268"/>
      <c r="R561" s="268"/>
      <c r="S561" s="268"/>
      <c r="T561" s="300"/>
      <c r="U561" s="268"/>
      <c r="V561" s="268"/>
      <c r="W561" s="268"/>
      <c r="X561" s="268"/>
      <c r="Y561" s="400"/>
      <c r="Z561" s="400"/>
      <c r="AA561" s="59"/>
      <c r="AB561" s="59" t="s">
        <v>271</v>
      </c>
      <c r="AC561" s="63"/>
      <c r="AD561" s="63"/>
      <c r="AE561" s="63"/>
      <c r="AF561" s="63"/>
      <c r="AG561" s="63"/>
      <c r="AH561" s="63"/>
      <c r="AI561" s="63"/>
      <c r="AJ561" s="63"/>
      <c r="AK561" s="63"/>
      <c r="AL561" s="63"/>
      <c r="AM561" s="63"/>
      <c r="AN561" s="63"/>
      <c r="AO561" s="63"/>
      <c r="AP561" s="63"/>
      <c r="AQ561" s="63"/>
      <c r="AR561" s="63"/>
      <c r="AS561" s="63"/>
      <c r="AT561" s="63"/>
      <c r="AU561" s="63"/>
      <c r="AV561" s="63"/>
      <c r="AW561" s="63"/>
      <c r="AX561" s="63"/>
      <c r="AY561" s="63"/>
      <c r="AZ561" s="63"/>
    </row>
    <row r="562" spans="1:52" ht="15">
      <c r="A562" s="218">
        <f t="shared" si="150"/>
        <v>369</v>
      </c>
      <c r="B562" s="257" t="s">
        <v>701</v>
      </c>
      <c r="C562" s="268">
        <f t="shared" si="148"/>
        <v>479359.56</v>
      </c>
      <c r="D562" s="400">
        <f t="shared" si="149"/>
        <v>479359.56</v>
      </c>
      <c r="E562" s="268">
        <v>479359.56</v>
      </c>
      <c r="F562" s="268"/>
      <c r="G562" s="268"/>
      <c r="H562" s="268"/>
      <c r="I562" s="268"/>
      <c r="J562" s="240"/>
      <c r="K562" s="268"/>
      <c r="L562" s="268"/>
      <c r="M562" s="268"/>
      <c r="N562" s="268"/>
      <c r="O562" s="268"/>
      <c r="P562" s="268"/>
      <c r="Q562" s="268"/>
      <c r="R562" s="268"/>
      <c r="S562" s="268"/>
      <c r="T562" s="300"/>
      <c r="U562" s="268"/>
      <c r="V562" s="268"/>
      <c r="W562" s="268"/>
      <c r="X562" s="268"/>
      <c r="Y562" s="400"/>
      <c r="Z562" s="400"/>
      <c r="AA562" s="59"/>
      <c r="AB562" s="59"/>
      <c r="AC562" s="63"/>
      <c r="AD562" s="63"/>
      <c r="AE562" s="63"/>
      <c r="AF562" s="63"/>
      <c r="AG562" s="63"/>
      <c r="AH562" s="63"/>
      <c r="AI562" s="63"/>
      <c r="AJ562" s="63"/>
      <c r="AK562" s="63"/>
      <c r="AL562" s="63"/>
      <c r="AM562" s="63"/>
      <c r="AN562" s="63"/>
      <c r="AO562" s="63"/>
      <c r="AP562" s="63"/>
      <c r="AQ562" s="63"/>
      <c r="AR562" s="63"/>
      <c r="AS562" s="63"/>
      <c r="AT562" s="63"/>
      <c r="AU562" s="63"/>
      <c r="AV562" s="63"/>
      <c r="AW562" s="63"/>
      <c r="AX562" s="63"/>
      <c r="AY562" s="63"/>
      <c r="AZ562" s="63"/>
    </row>
    <row r="563" spans="1:29" ht="19.5" customHeight="1">
      <c r="A563" s="218">
        <f t="shared" si="150"/>
        <v>370</v>
      </c>
      <c r="B563" s="255" t="s">
        <v>698</v>
      </c>
      <c r="C563" s="268">
        <f t="shared" si="148"/>
        <v>366205.47</v>
      </c>
      <c r="D563" s="400">
        <f t="shared" si="149"/>
        <v>366205.47</v>
      </c>
      <c r="E563" s="400">
        <v>366205.47</v>
      </c>
      <c r="F563" s="400"/>
      <c r="G563" s="400"/>
      <c r="H563" s="400"/>
      <c r="I563" s="400"/>
      <c r="J563" s="240"/>
      <c r="K563" s="268"/>
      <c r="L563" s="268"/>
      <c r="M563" s="400"/>
      <c r="N563" s="268"/>
      <c r="O563" s="400"/>
      <c r="P563" s="400"/>
      <c r="Q563" s="400"/>
      <c r="R563" s="400"/>
      <c r="S563" s="400"/>
      <c r="T563" s="300"/>
      <c r="U563" s="268"/>
      <c r="V563" s="268"/>
      <c r="W563" s="268"/>
      <c r="X563" s="268"/>
      <c r="Y563" s="268"/>
      <c r="Z563" s="268"/>
      <c r="AA563" s="20"/>
      <c r="AB563" s="20"/>
      <c r="AC563" s="22"/>
    </row>
    <row r="564" spans="1:32" ht="19.5" customHeight="1">
      <c r="A564" s="405" t="s">
        <v>15</v>
      </c>
      <c r="B564" s="269"/>
      <c r="C564" s="268">
        <f aca="true" t="shared" si="151" ref="C564:Y564">SUM(C531:C563)</f>
        <v>41028957.172000006</v>
      </c>
      <c r="D564" s="268">
        <f t="shared" si="151"/>
        <v>25413333.441999994</v>
      </c>
      <c r="E564" s="268">
        <f t="shared" si="151"/>
        <v>25413333.441999994</v>
      </c>
      <c r="F564" s="268">
        <f t="shared" si="151"/>
        <v>0</v>
      </c>
      <c r="G564" s="268">
        <f t="shared" si="151"/>
        <v>0</v>
      </c>
      <c r="H564" s="268">
        <f t="shared" si="151"/>
        <v>0</v>
      </c>
      <c r="I564" s="268">
        <f t="shared" si="151"/>
        <v>0</v>
      </c>
      <c r="J564" s="240">
        <f t="shared" si="151"/>
        <v>0</v>
      </c>
      <c r="K564" s="268">
        <f t="shared" si="151"/>
        <v>0</v>
      </c>
      <c r="L564" s="268">
        <f t="shared" si="151"/>
        <v>0</v>
      </c>
      <c r="M564" s="268">
        <f t="shared" si="151"/>
        <v>2148</v>
      </c>
      <c r="N564" s="268">
        <f t="shared" si="151"/>
        <v>15615623.729999999</v>
      </c>
      <c r="O564" s="268">
        <f t="shared" si="151"/>
        <v>0</v>
      </c>
      <c r="P564" s="268">
        <f t="shared" si="151"/>
        <v>0</v>
      </c>
      <c r="Q564" s="268">
        <f t="shared" si="151"/>
        <v>0</v>
      </c>
      <c r="R564" s="268">
        <f t="shared" si="151"/>
        <v>0</v>
      </c>
      <c r="S564" s="268">
        <f t="shared" si="151"/>
        <v>0</v>
      </c>
      <c r="T564" s="268">
        <f t="shared" si="151"/>
        <v>0</v>
      </c>
      <c r="U564" s="268">
        <f t="shared" si="151"/>
        <v>0</v>
      </c>
      <c r="V564" s="268">
        <f t="shared" si="151"/>
        <v>0</v>
      </c>
      <c r="W564" s="268">
        <f t="shared" si="151"/>
        <v>0</v>
      </c>
      <c r="X564" s="268">
        <f t="shared" si="151"/>
        <v>0</v>
      </c>
      <c r="Y564" s="268">
        <f t="shared" si="151"/>
        <v>0</v>
      </c>
      <c r="Z564" s="268">
        <f>(C564-Y564)*0.0214</f>
        <v>878019.6834808001</v>
      </c>
      <c r="AA564" s="20"/>
      <c r="AB564" s="20"/>
      <c r="AC564" s="44"/>
      <c r="AF564" s="45"/>
    </row>
    <row r="565" spans="1:32" ht="19.5" customHeight="1">
      <c r="A565" s="395" t="s">
        <v>709</v>
      </c>
      <c r="B565" s="269"/>
      <c r="C565" s="268"/>
      <c r="D565" s="268"/>
      <c r="E565" s="268"/>
      <c r="F565" s="268"/>
      <c r="G565" s="268"/>
      <c r="H565" s="268"/>
      <c r="I565" s="268"/>
      <c r="J565" s="240"/>
      <c r="K565" s="268"/>
      <c r="L565" s="268"/>
      <c r="M565" s="268"/>
      <c r="N565" s="268"/>
      <c r="O565" s="268"/>
      <c r="P565" s="268"/>
      <c r="Q565" s="268"/>
      <c r="R565" s="268"/>
      <c r="S565" s="268"/>
      <c r="T565" s="300"/>
      <c r="U565" s="268"/>
      <c r="V565" s="268"/>
      <c r="W565" s="268"/>
      <c r="X565" s="268"/>
      <c r="Y565" s="268"/>
      <c r="Z565" s="268"/>
      <c r="AA565" s="20"/>
      <c r="AB565" s="20"/>
      <c r="AC565" s="44"/>
      <c r="AF565" s="45"/>
    </row>
    <row r="566" spans="1:32" ht="19.5" customHeight="1">
      <c r="A566" s="218">
        <f>A563+1</f>
        <v>371</v>
      </c>
      <c r="B566" s="269" t="s">
        <v>710</v>
      </c>
      <c r="C566" s="268">
        <f aca="true" t="shared" si="152" ref="C566:C574">D566+L566+N566+P566+R566+U566+W566+X566+Y566+K566+S566</f>
        <v>630368.82</v>
      </c>
      <c r="D566" s="400">
        <f aca="true" t="shared" si="153" ref="D566:D574">E566+F566+G566+H566+I566</f>
        <v>630368.82</v>
      </c>
      <c r="E566" s="268">
        <v>630368.82</v>
      </c>
      <c r="F566" s="268"/>
      <c r="G566" s="268"/>
      <c r="H566" s="268"/>
      <c r="I566" s="268"/>
      <c r="J566" s="240"/>
      <c r="K566" s="268"/>
      <c r="L566" s="268"/>
      <c r="M566" s="268"/>
      <c r="N566" s="268"/>
      <c r="O566" s="268"/>
      <c r="P566" s="268"/>
      <c r="Q566" s="268"/>
      <c r="R566" s="268"/>
      <c r="S566" s="268"/>
      <c r="T566" s="300"/>
      <c r="U566" s="268"/>
      <c r="V566" s="268"/>
      <c r="W566" s="268"/>
      <c r="X566" s="268"/>
      <c r="Y566" s="268"/>
      <c r="Z566" s="268"/>
      <c r="AA566" s="20"/>
      <c r="AB566" s="20"/>
      <c r="AC566" s="44"/>
      <c r="AF566" s="45"/>
    </row>
    <row r="567" spans="1:32" ht="19.5" customHeight="1">
      <c r="A567" s="218">
        <f aca="true" t="shared" si="154" ref="A567:A574">A566+1</f>
        <v>372</v>
      </c>
      <c r="B567" s="269" t="s">
        <v>711</v>
      </c>
      <c r="C567" s="268">
        <f t="shared" si="152"/>
        <v>301672.14</v>
      </c>
      <c r="D567" s="400">
        <f t="shared" si="153"/>
        <v>301672.14</v>
      </c>
      <c r="E567" s="268">
        <v>301672.14</v>
      </c>
      <c r="F567" s="268"/>
      <c r="G567" s="268"/>
      <c r="H567" s="268"/>
      <c r="I567" s="268"/>
      <c r="J567" s="240"/>
      <c r="K567" s="268"/>
      <c r="L567" s="268"/>
      <c r="M567" s="268"/>
      <c r="N567" s="268"/>
      <c r="O567" s="268"/>
      <c r="P567" s="268"/>
      <c r="Q567" s="268"/>
      <c r="R567" s="268"/>
      <c r="S567" s="268"/>
      <c r="T567" s="300"/>
      <c r="U567" s="268"/>
      <c r="V567" s="268"/>
      <c r="W567" s="268"/>
      <c r="X567" s="268"/>
      <c r="Y567" s="268"/>
      <c r="Z567" s="268"/>
      <c r="AA567" s="20"/>
      <c r="AB567" s="20"/>
      <c r="AC567" s="44"/>
      <c r="AF567" s="45"/>
    </row>
    <row r="568" spans="1:32" ht="19.5" customHeight="1">
      <c r="A568" s="218">
        <f t="shared" si="154"/>
        <v>373</v>
      </c>
      <c r="B568" s="269" t="s">
        <v>712</v>
      </c>
      <c r="C568" s="268">
        <f t="shared" si="152"/>
        <v>518474.211</v>
      </c>
      <c r="D568" s="400">
        <f t="shared" si="153"/>
        <v>518474.211</v>
      </c>
      <c r="E568" s="268">
        <v>518474.211</v>
      </c>
      <c r="F568" s="268"/>
      <c r="G568" s="268"/>
      <c r="H568" s="268"/>
      <c r="I568" s="268"/>
      <c r="J568" s="240"/>
      <c r="K568" s="268"/>
      <c r="L568" s="268"/>
      <c r="M568" s="268"/>
      <c r="N568" s="268"/>
      <c r="O568" s="268"/>
      <c r="P568" s="268"/>
      <c r="Q568" s="268"/>
      <c r="R568" s="268"/>
      <c r="S568" s="268"/>
      <c r="T568" s="300"/>
      <c r="U568" s="268"/>
      <c r="V568" s="268"/>
      <c r="W568" s="268"/>
      <c r="X568" s="268"/>
      <c r="Y568" s="268"/>
      <c r="Z568" s="268"/>
      <c r="AA568" s="20"/>
      <c r="AB568" s="20"/>
      <c r="AC568" s="44"/>
      <c r="AF568" s="45"/>
    </row>
    <row r="569" spans="1:32" ht="19.5" customHeight="1">
      <c r="A569" s="218">
        <f t="shared" si="154"/>
        <v>374</v>
      </c>
      <c r="B569" s="269" t="s">
        <v>713</v>
      </c>
      <c r="C569" s="268">
        <f t="shared" si="152"/>
        <v>285259.524</v>
      </c>
      <c r="D569" s="400">
        <f t="shared" si="153"/>
        <v>285259.524</v>
      </c>
      <c r="E569" s="268">
        <v>285259.524</v>
      </c>
      <c r="F569" s="268"/>
      <c r="G569" s="268"/>
      <c r="H569" s="268"/>
      <c r="I569" s="268"/>
      <c r="J569" s="240"/>
      <c r="K569" s="268"/>
      <c r="L569" s="268"/>
      <c r="M569" s="268"/>
      <c r="N569" s="268"/>
      <c r="O569" s="268"/>
      <c r="P569" s="268"/>
      <c r="Q569" s="268"/>
      <c r="R569" s="268"/>
      <c r="S569" s="268"/>
      <c r="T569" s="300"/>
      <c r="U569" s="268"/>
      <c r="V569" s="268"/>
      <c r="W569" s="268"/>
      <c r="X569" s="268"/>
      <c r="Y569" s="268"/>
      <c r="Z569" s="268"/>
      <c r="AA569" s="20"/>
      <c r="AB569" s="20"/>
      <c r="AC569" s="44"/>
      <c r="AF569" s="45"/>
    </row>
    <row r="570" spans="1:32" ht="19.5" customHeight="1">
      <c r="A570" s="218">
        <f t="shared" si="154"/>
        <v>375</v>
      </c>
      <c r="B570" s="269" t="s">
        <v>714</v>
      </c>
      <c r="C570" s="268">
        <f t="shared" si="152"/>
        <v>286821.96</v>
      </c>
      <c r="D570" s="400">
        <f t="shared" si="153"/>
        <v>286821.96</v>
      </c>
      <c r="E570" s="268">
        <v>286821.96</v>
      </c>
      <c r="F570" s="268"/>
      <c r="G570" s="268"/>
      <c r="H570" s="268"/>
      <c r="I570" s="268"/>
      <c r="J570" s="240"/>
      <c r="K570" s="268"/>
      <c r="L570" s="268"/>
      <c r="M570" s="268"/>
      <c r="N570" s="268"/>
      <c r="O570" s="268"/>
      <c r="P570" s="268"/>
      <c r="Q570" s="268"/>
      <c r="R570" s="268"/>
      <c r="S570" s="268"/>
      <c r="T570" s="300"/>
      <c r="U570" s="268"/>
      <c r="V570" s="268"/>
      <c r="W570" s="268"/>
      <c r="X570" s="268"/>
      <c r="Y570" s="268"/>
      <c r="Z570" s="268"/>
      <c r="AA570" s="20"/>
      <c r="AB570" s="20"/>
      <c r="AC570" s="44"/>
      <c r="AF570" s="45"/>
    </row>
    <row r="571" spans="1:32" ht="19.5" customHeight="1">
      <c r="A571" s="218">
        <f t="shared" si="154"/>
        <v>376</v>
      </c>
      <c r="B571" s="269" t="s">
        <v>715</v>
      </c>
      <c r="C571" s="268">
        <f t="shared" si="152"/>
        <v>196262.841</v>
      </c>
      <c r="D571" s="400">
        <f t="shared" si="153"/>
        <v>196262.841</v>
      </c>
      <c r="E571" s="268">
        <v>196262.841</v>
      </c>
      <c r="F571" s="268"/>
      <c r="G571" s="268"/>
      <c r="H571" s="268"/>
      <c r="I571" s="268"/>
      <c r="J571" s="240"/>
      <c r="K571" s="268"/>
      <c r="L571" s="268"/>
      <c r="M571" s="268"/>
      <c r="N571" s="268"/>
      <c r="O571" s="268"/>
      <c r="P571" s="268"/>
      <c r="Q571" s="268"/>
      <c r="R571" s="268"/>
      <c r="S571" s="268"/>
      <c r="T571" s="300"/>
      <c r="U571" s="268"/>
      <c r="V571" s="268"/>
      <c r="W571" s="268"/>
      <c r="X571" s="268"/>
      <c r="Y571" s="268"/>
      <c r="Z571" s="268"/>
      <c r="AA571" s="20"/>
      <c r="AB571" s="20"/>
      <c r="AC571" s="44"/>
      <c r="AF571" s="45"/>
    </row>
    <row r="572" spans="1:32" ht="19.5" customHeight="1">
      <c r="A572" s="218">
        <f t="shared" si="154"/>
        <v>377</v>
      </c>
      <c r="B572" s="269" t="s">
        <v>716</v>
      </c>
      <c r="C572" s="268">
        <f t="shared" si="152"/>
        <v>399245.799</v>
      </c>
      <c r="D572" s="400">
        <f t="shared" si="153"/>
        <v>399245.799</v>
      </c>
      <c r="E572" s="268">
        <v>399245.799</v>
      </c>
      <c r="F572" s="268"/>
      <c r="G572" s="268"/>
      <c r="H572" s="268"/>
      <c r="I572" s="268"/>
      <c r="J572" s="240"/>
      <c r="K572" s="268"/>
      <c r="L572" s="268"/>
      <c r="M572" s="268"/>
      <c r="N572" s="268"/>
      <c r="O572" s="268"/>
      <c r="P572" s="268"/>
      <c r="Q572" s="268"/>
      <c r="R572" s="268"/>
      <c r="S572" s="268"/>
      <c r="T572" s="300"/>
      <c r="U572" s="268"/>
      <c r="V572" s="268"/>
      <c r="W572" s="268"/>
      <c r="X572" s="268"/>
      <c r="Y572" s="268"/>
      <c r="Z572" s="268"/>
      <c r="AA572" s="20"/>
      <c r="AB572" s="20"/>
      <c r="AC572" s="44"/>
      <c r="AF572" s="45"/>
    </row>
    <row r="573" spans="1:32" ht="19.5" customHeight="1">
      <c r="A573" s="218">
        <f t="shared" si="154"/>
        <v>378</v>
      </c>
      <c r="B573" s="269" t="s">
        <v>717</v>
      </c>
      <c r="C573" s="268">
        <f t="shared" si="152"/>
        <v>300841.656</v>
      </c>
      <c r="D573" s="400">
        <f t="shared" si="153"/>
        <v>300841.656</v>
      </c>
      <c r="E573" s="268">
        <v>300841.656</v>
      </c>
      <c r="F573" s="268"/>
      <c r="G573" s="268"/>
      <c r="H573" s="268"/>
      <c r="I573" s="268"/>
      <c r="J573" s="240"/>
      <c r="K573" s="268"/>
      <c r="L573" s="268"/>
      <c r="M573" s="268"/>
      <c r="N573" s="268"/>
      <c r="O573" s="268"/>
      <c r="P573" s="268"/>
      <c r="Q573" s="268"/>
      <c r="R573" s="268"/>
      <c r="S573" s="268"/>
      <c r="T573" s="300"/>
      <c r="U573" s="268"/>
      <c r="V573" s="268"/>
      <c r="W573" s="268"/>
      <c r="X573" s="268"/>
      <c r="Y573" s="268"/>
      <c r="Z573" s="268"/>
      <c r="AA573" s="20"/>
      <c r="AB573" s="20"/>
      <c r="AC573" s="44"/>
      <c r="AF573" s="45"/>
    </row>
    <row r="574" spans="1:32" ht="19.5" customHeight="1">
      <c r="A574" s="218">
        <f t="shared" si="154"/>
        <v>379</v>
      </c>
      <c r="B574" s="269" t="s">
        <v>718</v>
      </c>
      <c r="C574" s="268">
        <f t="shared" si="152"/>
        <v>288027.7925</v>
      </c>
      <c r="D574" s="400">
        <f t="shared" si="153"/>
        <v>288027.7925</v>
      </c>
      <c r="E574" s="268">
        <v>288027.7925</v>
      </c>
      <c r="F574" s="268"/>
      <c r="G574" s="268"/>
      <c r="H574" s="268"/>
      <c r="I574" s="268"/>
      <c r="J574" s="240"/>
      <c r="K574" s="268"/>
      <c r="L574" s="268"/>
      <c r="M574" s="268"/>
      <c r="N574" s="268"/>
      <c r="O574" s="268"/>
      <c r="P574" s="268"/>
      <c r="Q574" s="268"/>
      <c r="R574" s="268"/>
      <c r="S574" s="268"/>
      <c r="T574" s="300"/>
      <c r="U574" s="268"/>
      <c r="V574" s="268"/>
      <c r="W574" s="268"/>
      <c r="X574" s="268"/>
      <c r="Y574" s="268"/>
      <c r="Z574" s="268"/>
      <c r="AA574" s="20"/>
      <c r="AB574" s="20"/>
      <c r="AC574" s="44"/>
      <c r="AF574" s="45"/>
    </row>
    <row r="575" spans="1:32" ht="19.5" customHeight="1">
      <c r="A575" s="405" t="s">
        <v>15</v>
      </c>
      <c r="B575" s="269"/>
      <c r="C575" s="268">
        <f>SUM(C566:C574)</f>
        <v>3206974.7435</v>
      </c>
      <c r="D575" s="268">
        <f aca="true" t="shared" si="155" ref="D575:Y575">SUM(D566:D574)</f>
        <v>3206974.7435</v>
      </c>
      <c r="E575" s="268">
        <f t="shared" si="155"/>
        <v>3206974.7435</v>
      </c>
      <c r="F575" s="268">
        <f t="shared" si="155"/>
        <v>0</v>
      </c>
      <c r="G575" s="268">
        <f t="shared" si="155"/>
        <v>0</v>
      </c>
      <c r="H575" s="268">
        <f t="shared" si="155"/>
        <v>0</v>
      </c>
      <c r="I575" s="268">
        <f t="shared" si="155"/>
        <v>0</v>
      </c>
      <c r="J575" s="240">
        <f t="shared" si="155"/>
        <v>0</v>
      </c>
      <c r="K575" s="268">
        <f t="shared" si="155"/>
        <v>0</v>
      </c>
      <c r="L575" s="268">
        <f t="shared" si="155"/>
        <v>0</v>
      </c>
      <c r="M575" s="268">
        <f t="shared" si="155"/>
        <v>0</v>
      </c>
      <c r="N575" s="268">
        <f t="shared" si="155"/>
        <v>0</v>
      </c>
      <c r="O575" s="268">
        <f t="shared" si="155"/>
        <v>0</v>
      </c>
      <c r="P575" s="268">
        <f t="shared" si="155"/>
        <v>0</v>
      </c>
      <c r="Q575" s="268">
        <f t="shared" si="155"/>
        <v>0</v>
      </c>
      <c r="R575" s="268">
        <f t="shared" si="155"/>
        <v>0</v>
      </c>
      <c r="S575" s="268">
        <f t="shared" si="155"/>
        <v>0</v>
      </c>
      <c r="T575" s="300">
        <f t="shared" si="155"/>
        <v>0</v>
      </c>
      <c r="U575" s="268">
        <f t="shared" si="155"/>
        <v>0</v>
      </c>
      <c r="V575" s="268">
        <f t="shared" si="155"/>
        <v>0</v>
      </c>
      <c r="W575" s="268">
        <f t="shared" si="155"/>
        <v>0</v>
      </c>
      <c r="X575" s="268">
        <f t="shared" si="155"/>
        <v>0</v>
      </c>
      <c r="Y575" s="268">
        <f t="shared" si="155"/>
        <v>0</v>
      </c>
      <c r="Z575" s="268">
        <f>(C575-Y575)*0.0214</f>
        <v>68629.2595109</v>
      </c>
      <c r="AA575" s="20"/>
      <c r="AB575" s="20"/>
      <c r="AC575" s="44"/>
      <c r="AF575" s="45"/>
    </row>
    <row r="576" spans="1:52" ht="15.75" customHeight="1">
      <c r="A576" s="395" t="s">
        <v>83</v>
      </c>
      <c r="B576" s="181"/>
      <c r="C576" s="397">
        <f>C564+C529+C526+C575</f>
        <v>52997004.07050001</v>
      </c>
      <c r="D576" s="397">
        <f aca="true" t="shared" si="156" ref="D576:Y576">D564+D529+D526+D575</f>
        <v>30451660.300499998</v>
      </c>
      <c r="E576" s="397">
        <f t="shared" si="156"/>
        <v>30451660.300499998</v>
      </c>
      <c r="F576" s="397">
        <f t="shared" si="156"/>
        <v>0</v>
      </c>
      <c r="G576" s="397">
        <f t="shared" si="156"/>
        <v>0</v>
      </c>
      <c r="H576" s="397">
        <f t="shared" si="156"/>
        <v>0</v>
      </c>
      <c r="I576" s="397">
        <f t="shared" si="156"/>
        <v>0</v>
      </c>
      <c r="J576" s="352">
        <f t="shared" si="156"/>
        <v>0</v>
      </c>
      <c r="K576" s="397">
        <f t="shared" si="156"/>
        <v>0</v>
      </c>
      <c r="L576" s="397">
        <f t="shared" si="156"/>
        <v>0</v>
      </c>
      <c r="M576" s="397">
        <f t="shared" si="156"/>
        <v>3554.64</v>
      </c>
      <c r="N576" s="397">
        <f t="shared" si="156"/>
        <v>22545343.77</v>
      </c>
      <c r="O576" s="397">
        <f t="shared" si="156"/>
        <v>0</v>
      </c>
      <c r="P576" s="397">
        <f t="shared" si="156"/>
        <v>0</v>
      </c>
      <c r="Q576" s="397">
        <f t="shared" si="156"/>
        <v>0</v>
      </c>
      <c r="R576" s="397">
        <f t="shared" si="156"/>
        <v>0</v>
      </c>
      <c r="S576" s="397">
        <f t="shared" si="156"/>
        <v>0</v>
      </c>
      <c r="T576" s="299">
        <f t="shared" si="156"/>
        <v>0</v>
      </c>
      <c r="U576" s="397">
        <f t="shared" si="156"/>
        <v>0</v>
      </c>
      <c r="V576" s="397">
        <f t="shared" si="156"/>
        <v>0</v>
      </c>
      <c r="W576" s="397">
        <f t="shared" si="156"/>
        <v>0</v>
      </c>
      <c r="X576" s="397">
        <f t="shared" si="156"/>
        <v>0</v>
      </c>
      <c r="Y576" s="397">
        <f t="shared" si="156"/>
        <v>0</v>
      </c>
      <c r="Z576" s="268">
        <f>(C576-Y576)*0.0214</f>
        <v>1134135.8871087001</v>
      </c>
      <c r="AA576" s="20"/>
      <c r="AB576" s="20"/>
      <c r="AC576" s="4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</row>
    <row r="577" spans="1:28" ht="18" customHeight="1">
      <c r="A577" s="457" t="s">
        <v>133</v>
      </c>
      <c r="B577" s="458"/>
      <c r="C577" s="458"/>
      <c r="D577" s="458"/>
      <c r="E577" s="458"/>
      <c r="F577" s="458"/>
      <c r="G577" s="458"/>
      <c r="H577" s="458"/>
      <c r="I577" s="458"/>
      <c r="J577" s="458"/>
      <c r="K577" s="458"/>
      <c r="L577" s="458"/>
      <c r="M577" s="458"/>
      <c r="N577" s="458"/>
      <c r="O577" s="458"/>
      <c r="P577" s="458"/>
      <c r="Q577" s="458"/>
      <c r="R577" s="458"/>
      <c r="S577" s="458"/>
      <c r="T577" s="458"/>
      <c r="U577" s="458"/>
      <c r="V577" s="458"/>
      <c r="W577" s="458"/>
      <c r="X577" s="458"/>
      <c r="Y577" s="459"/>
      <c r="Z577" s="397"/>
      <c r="AA577" s="20"/>
      <c r="AB577" s="20"/>
    </row>
    <row r="578" spans="1:28" ht="18" customHeight="1">
      <c r="A578" s="401" t="s">
        <v>44</v>
      </c>
      <c r="B578" s="396"/>
      <c r="C578" s="394"/>
      <c r="D578" s="182"/>
      <c r="E578" s="182"/>
      <c r="F578" s="182"/>
      <c r="G578" s="182"/>
      <c r="H578" s="182"/>
      <c r="I578" s="182"/>
      <c r="J578" s="383"/>
      <c r="K578" s="182"/>
      <c r="L578" s="182"/>
      <c r="M578" s="182"/>
      <c r="N578" s="182"/>
      <c r="O578" s="182"/>
      <c r="P578" s="182"/>
      <c r="Q578" s="182"/>
      <c r="R578" s="182"/>
      <c r="S578" s="182"/>
      <c r="T578" s="303"/>
      <c r="U578" s="182"/>
      <c r="V578" s="182"/>
      <c r="W578" s="182"/>
      <c r="X578" s="182"/>
      <c r="Y578" s="182"/>
      <c r="Z578" s="182"/>
      <c r="AA578" s="20"/>
      <c r="AB578" s="20"/>
    </row>
    <row r="579" spans="1:52" ht="15">
      <c r="A579" s="218">
        <f>A574+1</f>
        <v>380</v>
      </c>
      <c r="B579" s="197" t="s">
        <v>260</v>
      </c>
      <c r="C579" s="268">
        <f>D579+L579+N579+P579+R579+U579+W579+X579+Y579+K579+S579</f>
        <v>5003670.35</v>
      </c>
      <c r="D579" s="400">
        <f>E579+F579+G579+H579+I579</f>
        <v>0</v>
      </c>
      <c r="E579" s="268"/>
      <c r="F579" s="268"/>
      <c r="G579" s="268"/>
      <c r="H579" s="268"/>
      <c r="I579" s="268"/>
      <c r="J579" s="240"/>
      <c r="K579" s="171"/>
      <c r="L579" s="171"/>
      <c r="M579" s="268">
        <v>1228</v>
      </c>
      <c r="N579" s="268">
        <v>5003670.35</v>
      </c>
      <c r="O579" s="268"/>
      <c r="P579" s="397"/>
      <c r="Q579" s="268"/>
      <c r="R579" s="397"/>
      <c r="S579" s="397"/>
      <c r="T579" s="316"/>
      <c r="U579" s="171"/>
      <c r="V579" s="171"/>
      <c r="W579" s="171"/>
      <c r="X579" s="171"/>
      <c r="Y579" s="268"/>
      <c r="Z579" s="268"/>
      <c r="AA579" s="151" t="s">
        <v>261</v>
      </c>
      <c r="AB579" s="20" t="s">
        <v>291</v>
      </c>
      <c r="AC579" s="63"/>
      <c r="AD579" s="63"/>
      <c r="AE579" s="63"/>
      <c r="AF579" s="63"/>
      <c r="AG579" s="63"/>
      <c r="AH579" s="63"/>
      <c r="AI579" s="63"/>
      <c r="AJ579" s="63"/>
      <c r="AK579" s="63"/>
      <c r="AL579" s="63"/>
      <c r="AM579" s="63"/>
      <c r="AN579" s="63"/>
      <c r="AO579" s="63"/>
      <c r="AP579" s="63"/>
      <c r="AQ579" s="63"/>
      <c r="AR579" s="63"/>
      <c r="AS579" s="63"/>
      <c r="AT579" s="63"/>
      <c r="AU579" s="63"/>
      <c r="AV579" s="63"/>
      <c r="AW579" s="63"/>
      <c r="AX579" s="63"/>
      <c r="AY579" s="63"/>
      <c r="AZ579" s="63"/>
    </row>
    <row r="580" spans="1:52" ht="18.75" customHeight="1">
      <c r="A580" s="218">
        <f>A579+1</f>
        <v>381</v>
      </c>
      <c r="B580" s="197" t="s">
        <v>262</v>
      </c>
      <c r="C580" s="268">
        <f>D580+L580+N580+P580+R580+U580+W580+X580+Y580+K580+S580</f>
        <v>823943.3</v>
      </c>
      <c r="D580" s="400">
        <f>E580+F580+G580+H580+I580</f>
        <v>110143.3</v>
      </c>
      <c r="E580" s="397"/>
      <c r="F580" s="397"/>
      <c r="G580" s="268">
        <v>31528.3</v>
      </c>
      <c r="H580" s="397"/>
      <c r="I580" s="268">
        <v>78615</v>
      </c>
      <c r="J580" s="240"/>
      <c r="K580" s="171"/>
      <c r="L580" s="171"/>
      <c r="M580" s="171"/>
      <c r="N580" s="171"/>
      <c r="O580" s="268"/>
      <c r="P580" s="397"/>
      <c r="Q580" s="268"/>
      <c r="R580" s="397"/>
      <c r="S580" s="397"/>
      <c r="T580" s="300">
        <v>75.4</v>
      </c>
      <c r="U580" s="268">
        <v>713800</v>
      </c>
      <c r="V580" s="171"/>
      <c r="W580" s="171"/>
      <c r="X580" s="317"/>
      <c r="Y580" s="268"/>
      <c r="Z580" s="268"/>
      <c r="AA580" s="150" t="s">
        <v>263</v>
      </c>
      <c r="AB580" s="20" t="s">
        <v>295</v>
      </c>
      <c r="AC580" s="63"/>
      <c r="AD580" s="63"/>
      <c r="AE580" s="63"/>
      <c r="AF580" s="63"/>
      <c r="AG580" s="63"/>
      <c r="AH580" s="63"/>
      <c r="AI580" s="63"/>
      <c r="AJ580" s="63"/>
      <c r="AK580" s="63"/>
      <c r="AL580" s="63"/>
      <c r="AM580" s="63"/>
      <c r="AN580" s="63"/>
      <c r="AO580" s="63"/>
      <c r="AP580" s="63"/>
      <c r="AQ580" s="63"/>
      <c r="AR580" s="63"/>
      <c r="AS580" s="63"/>
      <c r="AT580" s="63"/>
      <c r="AU580" s="63"/>
      <c r="AV580" s="63"/>
      <c r="AW580" s="63"/>
      <c r="AX580" s="63"/>
      <c r="AY580" s="63"/>
      <c r="AZ580" s="63"/>
    </row>
    <row r="581" spans="1:32" ht="18" customHeight="1">
      <c r="A581" s="405" t="s">
        <v>15</v>
      </c>
      <c r="B581" s="269"/>
      <c r="C581" s="268">
        <f>SUM(C579:C580)</f>
        <v>5827613.649999999</v>
      </c>
      <c r="D581" s="268">
        <f aca="true" t="shared" si="157" ref="D581:Y581">SUM(D579:D580)</f>
        <v>110143.3</v>
      </c>
      <c r="E581" s="268">
        <f t="shared" si="157"/>
        <v>0</v>
      </c>
      <c r="F581" s="268">
        <f t="shared" si="157"/>
        <v>0</v>
      </c>
      <c r="G581" s="268">
        <f t="shared" si="157"/>
        <v>31528.3</v>
      </c>
      <c r="H581" s="268">
        <f t="shared" si="157"/>
        <v>0</v>
      </c>
      <c r="I581" s="268">
        <f t="shared" si="157"/>
        <v>78615</v>
      </c>
      <c r="J581" s="240">
        <f t="shared" si="157"/>
        <v>0</v>
      </c>
      <c r="K581" s="268">
        <f t="shared" si="157"/>
        <v>0</v>
      </c>
      <c r="L581" s="268">
        <f t="shared" si="157"/>
        <v>0</v>
      </c>
      <c r="M581" s="268">
        <f t="shared" si="157"/>
        <v>1228</v>
      </c>
      <c r="N581" s="268">
        <f t="shared" si="157"/>
        <v>5003670.35</v>
      </c>
      <c r="O581" s="268">
        <f t="shared" si="157"/>
        <v>0</v>
      </c>
      <c r="P581" s="268">
        <f t="shared" si="157"/>
        <v>0</v>
      </c>
      <c r="Q581" s="268">
        <f t="shared" si="157"/>
        <v>0</v>
      </c>
      <c r="R581" s="268">
        <f t="shared" si="157"/>
        <v>0</v>
      </c>
      <c r="S581" s="268">
        <f t="shared" si="157"/>
        <v>0</v>
      </c>
      <c r="T581" s="300">
        <f t="shared" si="157"/>
        <v>75.4</v>
      </c>
      <c r="U581" s="268">
        <f t="shared" si="157"/>
        <v>713800</v>
      </c>
      <c r="V581" s="268">
        <f t="shared" si="157"/>
        <v>0</v>
      </c>
      <c r="W581" s="268">
        <f t="shared" si="157"/>
        <v>0</v>
      </c>
      <c r="X581" s="268">
        <f t="shared" si="157"/>
        <v>0</v>
      </c>
      <c r="Y581" s="268">
        <f t="shared" si="157"/>
        <v>0</v>
      </c>
      <c r="Z581" s="268">
        <f>(C581-Y581)*0.0214</f>
        <v>124710.93210999998</v>
      </c>
      <c r="AA581" s="20"/>
      <c r="AB581" s="20"/>
      <c r="AF581" s="45"/>
    </row>
    <row r="582" spans="1:28" ht="18" customHeight="1">
      <c r="A582" s="401" t="s">
        <v>55</v>
      </c>
      <c r="B582" s="396"/>
      <c r="C582" s="394"/>
      <c r="D582" s="182"/>
      <c r="E582" s="182"/>
      <c r="F582" s="182"/>
      <c r="G582" s="182"/>
      <c r="H582" s="182"/>
      <c r="I582" s="182"/>
      <c r="J582" s="383"/>
      <c r="K582" s="182"/>
      <c r="L582" s="182"/>
      <c r="M582" s="182"/>
      <c r="N582" s="182"/>
      <c r="O582" s="182"/>
      <c r="P582" s="182"/>
      <c r="Q582" s="182"/>
      <c r="R582" s="182"/>
      <c r="S582" s="182"/>
      <c r="T582" s="303"/>
      <c r="U582" s="182"/>
      <c r="V582" s="182"/>
      <c r="W582" s="182"/>
      <c r="X582" s="182"/>
      <c r="Y582" s="182"/>
      <c r="Z582" s="182"/>
      <c r="AA582" s="20"/>
      <c r="AB582" s="20"/>
    </row>
    <row r="583" spans="1:52" ht="18" customHeight="1">
      <c r="A583" s="218">
        <f>A580+1</f>
        <v>382</v>
      </c>
      <c r="B583" s="255" t="s">
        <v>385</v>
      </c>
      <c r="C583" s="268">
        <f>D583+L583+N583+P583+R583+U583+W583+X583+Y583+K583+S583</f>
        <v>314723.398</v>
      </c>
      <c r="D583" s="400">
        <f>E583+F583+G583+H583+I583</f>
        <v>314723.398</v>
      </c>
      <c r="E583" s="400">
        <v>314723.398</v>
      </c>
      <c r="F583" s="400"/>
      <c r="G583" s="400"/>
      <c r="H583" s="400"/>
      <c r="I583" s="400"/>
      <c r="J583" s="241"/>
      <c r="K583" s="400"/>
      <c r="L583" s="400"/>
      <c r="M583" s="400"/>
      <c r="N583" s="268"/>
      <c r="O583" s="268"/>
      <c r="P583" s="268"/>
      <c r="Q583" s="400"/>
      <c r="R583" s="268"/>
      <c r="S583" s="268"/>
      <c r="T583" s="301"/>
      <c r="U583" s="268"/>
      <c r="V583" s="268"/>
      <c r="W583" s="268"/>
      <c r="X583" s="268"/>
      <c r="Y583" s="268"/>
      <c r="Z583" s="268"/>
      <c r="AA583" s="20" t="s">
        <v>386</v>
      </c>
      <c r="AB583" s="20" t="s">
        <v>386</v>
      </c>
      <c r="AC583" s="11"/>
      <c r="AD583" s="12"/>
      <c r="AE583" s="265"/>
      <c r="AF583" s="265"/>
      <c r="AG583" s="265"/>
      <c r="AH583" s="265"/>
      <c r="AI583" s="265"/>
      <c r="AJ583" s="265"/>
      <c r="AK583" s="265"/>
      <c r="AL583" s="265"/>
      <c r="AM583" s="265"/>
      <c r="AN583" s="265"/>
      <c r="AO583" s="265"/>
      <c r="AP583" s="265"/>
      <c r="AQ583" s="265"/>
      <c r="AR583" s="265"/>
      <c r="AS583" s="265"/>
      <c r="AT583" s="265"/>
      <c r="AU583" s="265"/>
      <c r="AV583" s="265"/>
      <c r="AW583" s="265"/>
      <c r="AX583" s="265"/>
      <c r="AY583" s="265"/>
      <c r="AZ583" s="265"/>
    </row>
    <row r="584" spans="1:52" ht="18" customHeight="1">
      <c r="A584" s="218">
        <f>A583+1</f>
        <v>383</v>
      </c>
      <c r="B584" s="255" t="s">
        <v>387</v>
      </c>
      <c r="C584" s="268">
        <f>D584+L584+N584+P584+R584+U584+W584+X584+Y584+K584+S584</f>
        <v>606797.776</v>
      </c>
      <c r="D584" s="400">
        <f>E584+F584+G584+H584+I584</f>
        <v>606797.776</v>
      </c>
      <c r="E584" s="400">
        <v>606797.776</v>
      </c>
      <c r="F584" s="400"/>
      <c r="G584" s="400"/>
      <c r="H584" s="400"/>
      <c r="I584" s="400"/>
      <c r="J584" s="241"/>
      <c r="K584" s="400"/>
      <c r="L584" s="400"/>
      <c r="M584" s="400"/>
      <c r="N584" s="268"/>
      <c r="O584" s="268"/>
      <c r="P584" s="268"/>
      <c r="Q584" s="400"/>
      <c r="R584" s="268"/>
      <c r="S584" s="268"/>
      <c r="T584" s="301"/>
      <c r="U584" s="268"/>
      <c r="V584" s="268"/>
      <c r="W584" s="268"/>
      <c r="X584" s="268"/>
      <c r="Y584" s="268"/>
      <c r="Z584" s="268"/>
      <c r="AA584" s="20" t="s">
        <v>347</v>
      </c>
      <c r="AB584" s="20" t="s">
        <v>347</v>
      </c>
      <c r="AC584" s="11"/>
      <c r="AD584" s="12"/>
      <c r="AE584" s="265"/>
      <c r="AF584" s="265"/>
      <c r="AG584" s="265"/>
      <c r="AH584" s="265"/>
      <c r="AI584" s="265"/>
      <c r="AJ584" s="265"/>
      <c r="AK584" s="265"/>
      <c r="AL584" s="265"/>
      <c r="AM584" s="265"/>
      <c r="AN584" s="265"/>
      <c r="AO584" s="265"/>
      <c r="AP584" s="265"/>
      <c r="AQ584" s="265"/>
      <c r="AR584" s="265"/>
      <c r="AS584" s="265"/>
      <c r="AT584" s="265"/>
      <c r="AU584" s="265"/>
      <c r="AV584" s="265"/>
      <c r="AW584" s="265"/>
      <c r="AX584" s="265"/>
      <c r="AY584" s="265"/>
      <c r="AZ584" s="265"/>
    </row>
    <row r="585" spans="1:32" ht="18" customHeight="1">
      <c r="A585" s="405" t="s">
        <v>15</v>
      </c>
      <c r="B585" s="269"/>
      <c r="C585" s="268">
        <f>SUM(C583:C584)</f>
        <v>921521.1739999999</v>
      </c>
      <c r="D585" s="268">
        <f aca="true" t="shared" si="158" ref="D585:Y585">SUM(D583:D584)</f>
        <v>921521.1739999999</v>
      </c>
      <c r="E585" s="268">
        <f t="shared" si="158"/>
        <v>921521.1739999999</v>
      </c>
      <c r="F585" s="268">
        <f t="shared" si="158"/>
        <v>0</v>
      </c>
      <c r="G585" s="268">
        <f t="shared" si="158"/>
        <v>0</v>
      </c>
      <c r="H585" s="268">
        <f t="shared" si="158"/>
        <v>0</v>
      </c>
      <c r="I585" s="268">
        <f t="shared" si="158"/>
        <v>0</v>
      </c>
      <c r="J585" s="240">
        <f t="shared" si="158"/>
        <v>0</v>
      </c>
      <c r="K585" s="268">
        <f t="shared" si="158"/>
        <v>0</v>
      </c>
      <c r="L585" s="268">
        <f t="shared" si="158"/>
        <v>0</v>
      </c>
      <c r="M585" s="268">
        <f t="shared" si="158"/>
        <v>0</v>
      </c>
      <c r="N585" s="268">
        <f t="shared" si="158"/>
        <v>0</v>
      </c>
      <c r="O585" s="268">
        <f t="shared" si="158"/>
        <v>0</v>
      </c>
      <c r="P585" s="268">
        <f t="shared" si="158"/>
        <v>0</v>
      </c>
      <c r="Q585" s="268">
        <f t="shared" si="158"/>
        <v>0</v>
      </c>
      <c r="R585" s="268">
        <f t="shared" si="158"/>
        <v>0</v>
      </c>
      <c r="S585" s="268">
        <f t="shared" si="158"/>
        <v>0</v>
      </c>
      <c r="T585" s="300">
        <f t="shared" si="158"/>
        <v>0</v>
      </c>
      <c r="U585" s="268">
        <f t="shared" si="158"/>
        <v>0</v>
      </c>
      <c r="V585" s="268">
        <f t="shared" si="158"/>
        <v>0</v>
      </c>
      <c r="W585" s="268">
        <f t="shared" si="158"/>
        <v>0</v>
      </c>
      <c r="X585" s="268">
        <f t="shared" si="158"/>
        <v>0</v>
      </c>
      <c r="Y585" s="268">
        <f t="shared" si="158"/>
        <v>0</v>
      </c>
      <c r="Z585" s="268">
        <f>(C585-Y585)*0.0214</f>
        <v>19720.553123599995</v>
      </c>
      <c r="AA585" s="20"/>
      <c r="AB585" s="20"/>
      <c r="AC585" s="44"/>
      <c r="AF585" s="45"/>
    </row>
    <row r="586" spans="1:28" ht="18" customHeight="1">
      <c r="A586" s="401" t="s">
        <v>56</v>
      </c>
      <c r="B586" s="396"/>
      <c r="C586" s="394"/>
      <c r="D586" s="182"/>
      <c r="E586" s="182"/>
      <c r="F586" s="182"/>
      <c r="G586" s="182"/>
      <c r="H586" s="182"/>
      <c r="I586" s="182"/>
      <c r="J586" s="383"/>
      <c r="K586" s="182"/>
      <c r="L586" s="182"/>
      <c r="M586" s="182"/>
      <c r="N586" s="182"/>
      <c r="O586" s="182"/>
      <c r="P586" s="182"/>
      <c r="Q586" s="182"/>
      <c r="R586" s="182"/>
      <c r="S586" s="182"/>
      <c r="T586" s="303"/>
      <c r="U586" s="182"/>
      <c r="V586" s="182"/>
      <c r="W586" s="182"/>
      <c r="X586" s="182"/>
      <c r="Y586" s="182"/>
      <c r="Z586" s="182"/>
      <c r="AA586" s="20"/>
      <c r="AB586" s="20"/>
    </row>
    <row r="587" spans="1:29" ht="18" customHeight="1">
      <c r="A587" s="218">
        <f>A584+1</f>
        <v>384</v>
      </c>
      <c r="B587" s="255" t="s">
        <v>719</v>
      </c>
      <c r="C587" s="268">
        <f aca="true" t="shared" si="159" ref="C587:C596">D587+L587+N587+P587+R587+U587+W587+X587+Y587+K587+S587</f>
        <v>89990.35</v>
      </c>
      <c r="D587" s="400">
        <f aca="true" t="shared" si="160" ref="D587:D596">E587+F587+G587+H587+I587</f>
        <v>0</v>
      </c>
      <c r="E587" s="268"/>
      <c r="F587" s="268"/>
      <c r="G587" s="268"/>
      <c r="H587" s="268"/>
      <c r="I587" s="268"/>
      <c r="J587" s="240"/>
      <c r="K587" s="268"/>
      <c r="L587" s="268"/>
      <c r="M587" s="268"/>
      <c r="N587" s="268"/>
      <c r="O587" s="268"/>
      <c r="P587" s="268"/>
      <c r="Q587" s="268"/>
      <c r="R587" s="268"/>
      <c r="S587" s="268"/>
      <c r="T587" s="300"/>
      <c r="U587" s="268"/>
      <c r="V587" s="268"/>
      <c r="W587" s="268"/>
      <c r="X587" s="268"/>
      <c r="Y587" s="268">
        <v>89990.35</v>
      </c>
      <c r="Z587" s="268" t="s">
        <v>347</v>
      </c>
      <c r="AA587" s="20"/>
      <c r="AB587" s="20"/>
      <c r="AC587" s="44"/>
    </row>
    <row r="588" spans="1:29" ht="18" customHeight="1">
      <c r="A588" s="218">
        <f>A587+1</f>
        <v>385</v>
      </c>
      <c r="B588" s="255" t="s">
        <v>720</v>
      </c>
      <c r="C588" s="268">
        <f t="shared" si="159"/>
        <v>98348.82</v>
      </c>
      <c r="D588" s="400">
        <f t="shared" si="160"/>
        <v>0</v>
      </c>
      <c r="E588" s="268"/>
      <c r="F588" s="268"/>
      <c r="G588" s="268"/>
      <c r="H588" s="268"/>
      <c r="I588" s="268"/>
      <c r="J588" s="240"/>
      <c r="K588" s="268"/>
      <c r="L588" s="268"/>
      <c r="M588" s="268"/>
      <c r="N588" s="268"/>
      <c r="O588" s="268"/>
      <c r="P588" s="268"/>
      <c r="Q588" s="268"/>
      <c r="R588" s="268"/>
      <c r="S588" s="268"/>
      <c r="T588" s="300"/>
      <c r="U588" s="268"/>
      <c r="V588" s="268"/>
      <c r="W588" s="268"/>
      <c r="X588" s="268"/>
      <c r="Y588" s="268">
        <v>98348.82</v>
      </c>
      <c r="Z588" s="268" t="s">
        <v>347</v>
      </c>
      <c r="AA588" s="20"/>
      <c r="AB588" s="20"/>
      <c r="AC588" s="44"/>
    </row>
    <row r="589" spans="1:28" ht="18" customHeight="1">
      <c r="A589" s="209">
        <f aca="true" t="shared" si="161" ref="A589:A596">A588+1</f>
        <v>386</v>
      </c>
      <c r="B589" s="255" t="s">
        <v>721</v>
      </c>
      <c r="C589" s="268">
        <f t="shared" si="159"/>
        <v>110046.66</v>
      </c>
      <c r="D589" s="400">
        <f t="shared" si="160"/>
        <v>0</v>
      </c>
      <c r="E589" s="268"/>
      <c r="F589" s="268"/>
      <c r="G589" s="268"/>
      <c r="H589" s="268"/>
      <c r="I589" s="268"/>
      <c r="J589" s="240"/>
      <c r="K589" s="268"/>
      <c r="L589" s="268"/>
      <c r="M589" s="268"/>
      <c r="N589" s="268"/>
      <c r="O589" s="268"/>
      <c r="P589" s="268"/>
      <c r="Q589" s="268"/>
      <c r="R589" s="268"/>
      <c r="S589" s="268"/>
      <c r="T589" s="300"/>
      <c r="U589" s="268"/>
      <c r="V589" s="268"/>
      <c r="W589" s="268"/>
      <c r="X589" s="268"/>
      <c r="Y589" s="268">
        <v>110046.66</v>
      </c>
      <c r="Z589" s="268"/>
      <c r="AA589" s="20"/>
      <c r="AB589" s="20"/>
    </row>
    <row r="590" spans="1:28" ht="18" customHeight="1">
      <c r="A590" s="209">
        <f t="shared" si="161"/>
        <v>387</v>
      </c>
      <c r="B590" s="255" t="s">
        <v>722</v>
      </c>
      <c r="C590" s="268">
        <f t="shared" si="159"/>
        <v>157291.33</v>
      </c>
      <c r="D590" s="400">
        <f t="shared" si="160"/>
        <v>0</v>
      </c>
      <c r="E590" s="268"/>
      <c r="F590" s="268"/>
      <c r="G590" s="268"/>
      <c r="H590" s="268"/>
      <c r="I590" s="268"/>
      <c r="J590" s="240"/>
      <c r="K590" s="268"/>
      <c r="L590" s="268"/>
      <c r="M590" s="268"/>
      <c r="N590" s="268"/>
      <c r="O590" s="268"/>
      <c r="P590" s="268"/>
      <c r="Q590" s="268"/>
      <c r="R590" s="268"/>
      <c r="S590" s="268"/>
      <c r="T590" s="300"/>
      <c r="U590" s="268"/>
      <c r="V590" s="268"/>
      <c r="W590" s="268"/>
      <c r="X590" s="268"/>
      <c r="Y590" s="268">
        <v>157291.33</v>
      </c>
      <c r="Z590" s="268" t="s">
        <v>756</v>
      </c>
      <c r="AA590" s="20"/>
      <c r="AB590" s="20"/>
    </row>
    <row r="591" spans="1:28" ht="18" customHeight="1">
      <c r="A591" s="209">
        <f t="shared" si="161"/>
        <v>388</v>
      </c>
      <c r="B591" s="255" t="s">
        <v>723</v>
      </c>
      <c r="C591" s="268">
        <f t="shared" si="159"/>
        <v>177698.01</v>
      </c>
      <c r="D591" s="400">
        <f t="shared" si="160"/>
        <v>0</v>
      </c>
      <c r="E591" s="268"/>
      <c r="F591" s="268"/>
      <c r="G591" s="268"/>
      <c r="H591" s="268"/>
      <c r="I591" s="268"/>
      <c r="J591" s="240"/>
      <c r="K591" s="268"/>
      <c r="L591" s="268"/>
      <c r="M591" s="268"/>
      <c r="N591" s="268"/>
      <c r="O591" s="268"/>
      <c r="P591" s="268"/>
      <c r="Q591" s="268"/>
      <c r="R591" s="268"/>
      <c r="S591" s="268"/>
      <c r="T591" s="300"/>
      <c r="U591" s="268"/>
      <c r="V591" s="268"/>
      <c r="W591" s="268"/>
      <c r="X591" s="268"/>
      <c r="Y591" s="268">
        <v>177698.01</v>
      </c>
      <c r="Z591" s="268" t="s">
        <v>756</v>
      </c>
      <c r="AA591" s="20"/>
      <c r="AB591" s="20"/>
    </row>
    <row r="592" spans="1:28" ht="18" customHeight="1">
      <c r="A592" s="209">
        <f t="shared" si="161"/>
        <v>389</v>
      </c>
      <c r="B592" s="255" t="s">
        <v>724</v>
      </c>
      <c r="C592" s="268">
        <f t="shared" si="159"/>
        <v>379723.13</v>
      </c>
      <c r="D592" s="400">
        <f t="shared" si="160"/>
        <v>0</v>
      </c>
      <c r="E592" s="268"/>
      <c r="F592" s="268"/>
      <c r="G592" s="268"/>
      <c r="H592" s="268"/>
      <c r="I592" s="268"/>
      <c r="J592" s="240"/>
      <c r="K592" s="268"/>
      <c r="L592" s="268"/>
      <c r="M592" s="268"/>
      <c r="N592" s="268"/>
      <c r="O592" s="268"/>
      <c r="P592" s="268"/>
      <c r="Q592" s="268"/>
      <c r="R592" s="268"/>
      <c r="S592" s="268"/>
      <c r="T592" s="300"/>
      <c r="U592" s="268"/>
      <c r="V592" s="268"/>
      <c r="W592" s="268"/>
      <c r="X592" s="268"/>
      <c r="Y592" s="268">
        <v>379723.13</v>
      </c>
      <c r="Z592" s="268" t="s">
        <v>758</v>
      </c>
      <c r="AA592" s="20"/>
      <c r="AB592" s="20"/>
    </row>
    <row r="593" spans="1:29" ht="18" customHeight="1">
      <c r="A593" s="209">
        <f t="shared" si="161"/>
        <v>390</v>
      </c>
      <c r="B593" s="255" t="s">
        <v>725</v>
      </c>
      <c r="C593" s="268">
        <f t="shared" si="159"/>
        <v>119935.65</v>
      </c>
      <c r="D593" s="400">
        <f t="shared" si="160"/>
        <v>0</v>
      </c>
      <c r="E593" s="268"/>
      <c r="F593" s="268"/>
      <c r="G593" s="268"/>
      <c r="H593" s="268"/>
      <c r="I593" s="268"/>
      <c r="J593" s="240"/>
      <c r="K593" s="268"/>
      <c r="L593" s="268"/>
      <c r="M593" s="268"/>
      <c r="N593" s="268"/>
      <c r="O593" s="268"/>
      <c r="P593" s="268"/>
      <c r="Q593" s="268"/>
      <c r="R593" s="268"/>
      <c r="S593" s="268"/>
      <c r="T593" s="300"/>
      <c r="U593" s="268"/>
      <c r="V593" s="268"/>
      <c r="W593" s="268"/>
      <c r="X593" s="268"/>
      <c r="Y593" s="268">
        <v>119935.65</v>
      </c>
      <c r="Z593" s="268" t="s">
        <v>347</v>
      </c>
      <c r="AA593" s="20" t="s">
        <v>138</v>
      </c>
      <c r="AB593" s="20"/>
      <c r="AC593" s="44"/>
    </row>
    <row r="594" spans="1:29" ht="18" customHeight="1">
      <c r="A594" s="209">
        <f t="shared" si="161"/>
        <v>391</v>
      </c>
      <c r="B594" s="255" t="s">
        <v>726</v>
      </c>
      <c r="C594" s="268">
        <f t="shared" si="159"/>
        <v>99014.71</v>
      </c>
      <c r="D594" s="400">
        <f t="shared" si="160"/>
        <v>0</v>
      </c>
      <c r="E594" s="268"/>
      <c r="F594" s="268"/>
      <c r="G594" s="268"/>
      <c r="H594" s="268"/>
      <c r="I594" s="268"/>
      <c r="J594" s="240"/>
      <c r="K594" s="268"/>
      <c r="L594" s="268"/>
      <c r="M594" s="268"/>
      <c r="N594" s="268"/>
      <c r="O594" s="268"/>
      <c r="P594" s="268"/>
      <c r="Q594" s="268"/>
      <c r="R594" s="268"/>
      <c r="S594" s="268"/>
      <c r="T594" s="300"/>
      <c r="U594" s="268"/>
      <c r="V594" s="268"/>
      <c r="W594" s="268"/>
      <c r="X594" s="268"/>
      <c r="Y594" s="268">
        <v>99014.71</v>
      </c>
      <c r="Z594" s="268" t="s">
        <v>347</v>
      </c>
      <c r="AA594" s="20"/>
      <c r="AB594" s="20"/>
      <c r="AC594" s="44"/>
    </row>
    <row r="595" spans="1:29" ht="18" customHeight="1">
      <c r="A595" s="209">
        <f t="shared" si="161"/>
        <v>392</v>
      </c>
      <c r="B595" s="255" t="s">
        <v>727</v>
      </c>
      <c r="C595" s="268">
        <f t="shared" si="159"/>
        <v>99109.64</v>
      </c>
      <c r="D595" s="400">
        <f t="shared" si="160"/>
        <v>0</v>
      </c>
      <c r="E595" s="268"/>
      <c r="F595" s="268"/>
      <c r="G595" s="268"/>
      <c r="H595" s="268"/>
      <c r="I595" s="268"/>
      <c r="J595" s="240"/>
      <c r="K595" s="268"/>
      <c r="L595" s="268"/>
      <c r="M595" s="268"/>
      <c r="N595" s="268"/>
      <c r="O595" s="268"/>
      <c r="P595" s="268"/>
      <c r="Q595" s="268"/>
      <c r="R595" s="268"/>
      <c r="S595" s="268"/>
      <c r="T595" s="300"/>
      <c r="U595" s="268"/>
      <c r="V595" s="268"/>
      <c r="W595" s="268"/>
      <c r="X595" s="268"/>
      <c r="Y595" s="268">
        <v>99109.64</v>
      </c>
      <c r="Z595" s="268" t="s">
        <v>347</v>
      </c>
      <c r="AA595" s="20"/>
      <c r="AB595" s="20"/>
      <c r="AC595" s="44"/>
    </row>
    <row r="596" spans="1:29" ht="18" customHeight="1">
      <c r="A596" s="209">
        <f t="shared" si="161"/>
        <v>393</v>
      </c>
      <c r="B596" s="255" t="s">
        <v>728</v>
      </c>
      <c r="C596" s="268">
        <f t="shared" si="159"/>
        <v>91082.55</v>
      </c>
      <c r="D596" s="400">
        <f t="shared" si="160"/>
        <v>0</v>
      </c>
      <c r="E596" s="268"/>
      <c r="F596" s="268"/>
      <c r="G596" s="268"/>
      <c r="H596" s="268"/>
      <c r="I596" s="268"/>
      <c r="J596" s="240"/>
      <c r="K596" s="268"/>
      <c r="L596" s="268"/>
      <c r="M596" s="268"/>
      <c r="N596" s="268"/>
      <c r="O596" s="268"/>
      <c r="P596" s="268"/>
      <c r="Q596" s="268"/>
      <c r="R596" s="268"/>
      <c r="S596" s="268"/>
      <c r="T596" s="300"/>
      <c r="U596" s="268"/>
      <c r="V596" s="268"/>
      <c r="W596" s="268"/>
      <c r="X596" s="268"/>
      <c r="Y596" s="268">
        <v>91082.55</v>
      </c>
      <c r="Z596" s="268" t="s">
        <v>347</v>
      </c>
      <c r="AA596" s="20"/>
      <c r="AB596" s="20"/>
      <c r="AC596" s="44"/>
    </row>
    <row r="597" spans="1:32" ht="18" customHeight="1">
      <c r="A597" s="405" t="s">
        <v>15</v>
      </c>
      <c r="B597" s="269"/>
      <c r="C597" s="268">
        <f>SUM(C587:C596)</f>
        <v>1422240.8499999999</v>
      </c>
      <c r="D597" s="268">
        <f aca="true" t="shared" si="162" ref="D597:Y597">SUM(D587:D596)</f>
        <v>0</v>
      </c>
      <c r="E597" s="268">
        <f t="shared" si="162"/>
        <v>0</v>
      </c>
      <c r="F597" s="268">
        <f t="shared" si="162"/>
        <v>0</v>
      </c>
      <c r="G597" s="268">
        <f t="shared" si="162"/>
        <v>0</v>
      </c>
      <c r="H597" s="268">
        <f t="shared" si="162"/>
        <v>0</v>
      </c>
      <c r="I597" s="268">
        <f t="shared" si="162"/>
        <v>0</v>
      </c>
      <c r="J597" s="240">
        <f t="shared" si="162"/>
        <v>0</v>
      </c>
      <c r="K597" s="268">
        <f t="shared" si="162"/>
        <v>0</v>
      </c>
      <c r="L597" s="268">
        <f t="shared" si="162"/>
        <v>0</v>
      </c>
      <c r="M597" s="268">
        <f t="shared" si="162"/>
        <v>0</v>
      </c>
      <c r="N597" s="268">
        <f t="shared" si="162"/>
        <v>0</v>
      </c>
      <c r="O597" s="268">
        <f t="shared" si="162"/>
        <v>0</v>
      </c>
      <c r="P597" s="268">
        <f t="shared" si="162"/>
        <v>0</v>
      </c>
      <c r="Q597" s="268">
        <f t="shared" si="162"/>
        <v>0</v>
      </c>
      <c r="R597" s="268">
        <f t="shared" si="162"/>
        <v>0</v>
      </c>
      <c r="S597" s="268">
        <f t="shared" si="162"/>
        <v>0</v>
      </c>
      <c r="T597" s="300">
        <f t="shared" si="162"/>
        <v>0</v>
      </c>
      <c r="U597" s="268">
        <f t="shared" si="162"/>
        <v>0</v>
      </c>
      <c r="V597" s="268">
        <f t="shared" si="162"/>
        <v>0</v>
      </c>
      <c r="W597" s="268">
        <f t="shared" si="162"/>
        <v>0</v>
      </c>
      <c r="X597" s="268">
        <f t="shared" si="162"/>
        <v>0</v>
      </c>
      <c r="Y597" s="268">
        <f t="shared" si="162"/>
        <v>1422240.8499999999</v>
      </c>
      <c r="Z597" s="268">
        <f>(C597-Y597)*0.0214</f>
        <v>0</v>
      </c>
      <c r="AA597" s="20"/>
      <c r="AB597" s="20"/>
      <c r="AC597" s="44"/>
      <c r="AF597" s="45"/>
    </row>
    <row r="598" spans="1:52" ht="18" customHeight="1">
      <c r="A598" s="401" t="s">
        <v>57</v>
      </c>
      <c r="B598" s="178"/>
      <c r="C598" s="397">
        <f>C581+C585+C597</f>
        <v>8171375.673999999</v>
      </c>
      <c r="D598" s="397">
        <f aca="true" t="shared" si="163" ref="D598:Y598">D581+D585+D597</f>
        <v>1031664.4739999999</v>
      </c>
      <c r="E598" s="397">
        <f t="shared" si="163"/>
        <v>921521.1739999999</v>
      </c>
      <c r="F598" s="397">
        <f t="shared" si="163"/>
        <v>0</v>
      </c>
      <c r="G598" s="397">
        <f t="shared" si="163"/>
        <v>31528.3</v>
      </c>
      <c r="H598" s="397">
        <f t="shared" si="163"/>
        <v>0</v>
      </c>
      <c r="I598" s="397">
        <f t="shared" si="163"/>
        <v>78615</v>
      </c>
      <c r="J598" s="352">
        <f t="shared" si="163"/>
        <v>0</v>
      </c>
      <c r="K598" s="397">
        <f t="shared" si="163"/>
        <v>0</v>
      </c>
      <c r="L598" s="397">
        <f t="shared" si="163"/>
        <v>0</v>
      </c>
      <c r="M598" s="397">
        <f t="shared" si="163"/>
        <v>1228</v>
      </c>
      <c r="N598" s="397">
        <f t="shared" si="163"/>
        <v>5003670.35</v>
      </c>
      <c r="O598" s="397">
        <f t="shared" si="163"/>
        <v>0</v>
      </c>
      <c r="P598" s="397">
        <f t="shared" si="163"/>
        <v>0</v>
      </c>
      <c r="Q598" s="397">
        <f t="shared" si="163"/>
        <v>0</v>
      </c>
      <c r="R598" s="397">
        <f t="shared" si="163"/>
        <v>0</v>
      </c>
      <c r="S598" s="397">
        <f t="shared" si="163"/>
        <v>0</v>
      </c>
      <c r="T598" s="299">
        <f t="shared" si="163"/>
        <v>75.4</v>
      </c>
      <c r="U598" s="397">
        <f t="shared" si="163"/>
        <v>713800</v>
      </c>
      <c r="V598" s="397">
        <f t="shared" si="163"/>
        <v>0</v>
      </c>
      <c r="W598" s="397">
        <f t="shared" si="163"/>
        <v>0</v>
      </c>
      <c r="X598" s="397">
        <f t="shared" si="163"/>
        <v>0</v>
      </c>
      <c r="Y598" s="397">
        <f t="shared" si="163"/>
        <v>1422240.8499999999</v>
      </c>
      <c r="Z598" s="268">
        <f>(C598-Y598)*0.0214</f>
        <v>144431.48523359996</v>
      </c>
      <c r="AA598" s="9"/>
      <c r="AB598" s="20"/>
      <c r="AC598" s="4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</row>
    <row r="599" spans="1:29" ht="18" customHeight="1">
      <c r="A599" s="212" t="s">
        <v>58</v>
      </c>
      <c r="B599" s="399"/>
      <c r="C599" s="397">
        <f aca="true" t="shared" si="164" ref="C599:Z599">C85+C128+C176+C231+C258+C296+C314+C351+C380+C386+C424+C451+C473+C492+C510+C519+C576+C598</f>
        <v>1867712173.69744</v>
      </c>
      <c r="D599" s="397">
        <f t="shared" si="164"/>
        <v>438536599.35012996</v>
      </c>
      <c r="E599" s="397">
        <f t="shared" si="164"/>
        <v>177328446.877</v>
      </c>
      <c r="F599" s="397">
        <f t="shared" si="164"/>
        <v>196871933.75881</v>
      </c>
      <c r="G599" s="397">
        <f t="shared" si="164"/>
        <v>30175161.46412</v>
      </c>
      <c r="H599" s="397">
        <f t="shared" si="164"/>
        <v>16940388.75114</v>
      </c>
      <c r="I599" s="397">
        <f t="shared" si="164"/>
        <v>17220668.49906</v>
      </c>
      <c r="J599" s="352">
        <f t="shared" si="164"/>
        <v>30</v>
      </c>
      <c r="K599" s="397">
        <f t="shared" si="164"/>
        <v>62299215.480000004</v>
      </c>
      <c r="L599" s="397">
        <f t="shared" si="164"/>
        <v>1279486.72</v>
      </c>
      <c r="M599" s="397">
        <f t="shared" si="164"/>
        <v>111086.7</v>
      </c>
      <c r="N599" s="397">
        <f t="shared" si="164"/>
        <v>487214407.24931</v>
      </c>
      <c r="O599" s="397">
        <f t="shared" si="164"/>
        <v>4313.6</v>
      </c>
      <c r="P599" s="397">
        <f t="shared" si="164"/>
        <v>34794993.270500004</v>
      </c>
      <c r="Q599" s="397">
        <f t="shared" si="164"/>
        <v>82546.36</v>
      </c>
      <c r="R599" s="397">
        <f t="shared" si="164"/>
        <v>514512834.37649995</v>
      </c>
      <c r="S599" s="397">
        <f t="shared" si="164"/>
        <v>39040754.878</v>
      </c>
      <c r="T599" s="397">
        <f t="shared" si="164"/>
        <v>12158.859999999999</v>
      </c>
      <c r="U599" s="397">
        <f t="shared" si="164"/>
        <v>245743009.159</v>
      </c>
      <c r="V599" s="397">
        <f t="shared" si="164"/>
        <v>0</v>
      </c>
      <c r="W599" s="397">
        <f t="shared" si="164"/>
        <v>0</v>
      </c>
      <c r="X599" s="397">
        <f t="shared" si="164"/>
        <v>2413730.074</v>
      </c>
      <c r="Y599" s="397">
        <f t="shared" si="164"/>
        <v>41877143.140000015</v>
      </c>
      <c r="Z599" s="57" t="e">
        <f t="shared" si="164"/>
        <v>#REF!</v>
      </c>
      <c r="AA599" s="9"/>
      <c r="AB599" s="20"/>
      <c r="AC599" s="44"/>
    </row>
    <row r="600" spans="1:28" ht="18" customHeight="1">
      <c r="A600" s="219" t="s">
        <v>85</v>
      </c>
      <c r="B600" s="407"/>
      <c r="C600" s="268">
        <f>(C599-Y599-L599)*0.0214</f>
        <v>39045488.63812121</v>
      </c>
      <c r="D600" s="268"/>
      <c r="E600" s="268"/>
      <c r="F600" s="268"/>
      <c r="G600" s="268"/>
      <c r="H600" s="268"/>
      <c r="I600" s="268"/>
      <c r="J600" s="268"/>
      <c r="K600" s="268"/>
      <c r="L600" s="268"/>
      <c r="M600" s="268"/>
      <c r="N600" s="268"/>
      <c r="O600" s="268"/>
      <c r="P600" s="268"/>
      <c r="Q600" s="268"/>
      <c r="R600" s="268"/>
      <c r="S600" s="268"/>
      <c r="T600" s="300"/>
      <c r="U600" s="268"/>
      <c r="V600" s="268"/>
      <c r="W600" s="268"/>
      <c r="X600" s="268"/>
      <c r="Y600" s="268"/>
      <c r="Z600" s="268" t="e">
        <f>Z599-C600</f>
        <v>#REF!</v>
      </c>
      <c r="AA600" s="9"/>
      <c r="AB600" s="20"/>
    </row>
    <row r="601" spans="1:32" ht="26.25" customHeight="1">
      <c r="A601" s="466" t="s">
        <v>84</v>
      </c>
      <c r="B601" s="543"/>
      <c r="C601" s="397">
        <f>C599+C600</f>
        <v>1906757662.335561</v>
      </c>
      <c r="D601" s="268"/>
      <c r="E601" s="268"/>
      <c r="F601" s="268"/>
      <c r="G601" s="268"/>
      <c r="H601" s="268"/>
      <c r="I601" s="268"/>
      <c r="J601" s="268"/>
      <c r="K601" s="268"/>
      <c r="L601" s="268"/>
      <c r="M601" s="268"/>
      <c r="N601" s="268"/>
      <c r="O601" s="268"/>
      <c r="P601" s="268"/>
      <c r="Q601" s="268"/>
      <c r="R601" s="268"/>
      <c r="S601" s="268"/>
      <c r="T601" s="300"/>
      <c r="U601" s="268"/>
      <c r="V601" s="268"/>
      <c r="W601" s="268"/>
      <c r="X601" s="268"/>
      <c r="Y601" s="268"/>
      <c r="Z601" s="268"/>
      <c r="AA601" s="9"/>
      <c r="AB601" s="20"/>
      <c r="AF601" s="45"/>
    </row>
    <row r="602" spans="1:28" ht="15" hidden="1">
      <c r="A602" s="275"/>
      <c r="B602" s="140"/>
      <c r="C602" s="268"/>
      <c r="D602" s="242"/>
      <c r="E602" s="242"/>
      <c r="F602" s="242"/>
      <c r="G602" s="242"/>
      <c r="H602" s="242"/>
      <c r="I602" s="242"/>
      <c r="J602" s="242"/>
      <c r="K602" s="242"/>
      <c r="L602" s="242"/>
      <c r="M602" s="242"/>
      <c r="N602" s="268"/>
      <c r="O602" s="242"/>
      <c r="P602" s="242"/>
      <c r="Q602" s="242"/>
      <c r="R602" s="268"/>
      <c r="S602" s="268"/>
      <c r="T602" s="168"/>
      <c r="U602" s="242"/>
      <c r="V602" s="242"/>
      <c r="W602" s="242"/>
      <c r="X602" s="242"/>
      <c r="Y602" s="268"/>
      <c r="Z602" s="268"/>
      <c r="AA602" s="146"/>
      <c r="AB602" s="265"/>
    </row>
    <row r="845" ht="15"/>
    <row r="846" ht="15"/>
    <row r="847" ht="15"/>
    <row r="848" ht="15"/>
    <row r="849" ht="15"/>
    <row r="850" ht="15"/>
    <row r="851" ht="15"/>
    <row r="852" ht="15"/>
    <row r="853" ht="15"/>
    <row r="976" ht="15"/>
  </sheetData>
  <sheetProtection/>
  <autoFilter ref="A9:Y601"/>
  <mergeCells count="41">
    <mergeCell ref="A601:B601"/>
    <mergeCell ref="A577:Y577"/>
    <mergeCell ref="A520:Y520"/>
    <mergeCell ref="A474:Y474"/>
    <mergeCell ref="A381:Y381"/>
    <mergeCell ref="A387:Y387"/>
    <mergeCell ref="A511:Y511"/>
    <mergeCell ref="D3:Y3"/>
    <mergeCell ref="A315:Y315"/>
    <mergeCell ref="A10:Y10"/>
    <mergeCell ref="A86:Y86"/>
    <mergeCell ref="A129:Y129"/>
    <mergeCell ref="A425:Y425"/>
    <mergeCell ref="X4:X7"/>
    <mergeCell ref="A232:Y232"/>
    <mergeCell ref="A297:Y297"/>
    <mergeCell ref="H5:H7"/>
    <mergeCell ref="A493:Y493"/>
    <mergeCell ref="A352:Y352"/>
    <mergeCell ref="E5:E7"/>
    <mergeCell ref="F5:F7"/>
    <mergeCell ref="G5:G7"/>
    <mergeCell ref="A177:Y177"/>
    <mergeCell ref="K5:K7"/>
    <mergeCell ref="A259:Y259"/>
    <mergeCell ref="L5:L7"/>
    <mergeCell ref="I5:I7"/>
    <mergeCell ref="V4:W7"/>
    <mergeCell ref="J5:J7"/>
    <mergeCell ref="M4:N7"/>
    <mergeCell ref="A452:Y452"/>
    <mergeCell ref="BA1:IV65536"/>
    <mergeCell ref="AD1:AD11"/>
    <mergeCell ref="A1:Y1"/>
    <mergeCell ref="D5:D7"/>
    <mergeCell ref="D4:I4"/>
    <mergeCell ref="J4:L4"/>
    <mergeCell ref="T4:U7"/>
    <mergeCell ref="O4:P7"/>
    <mergeCell ref="Q4:R7"/>
    <mergeCell ref="Y4:Y7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37" r:id="rId3"/>
  <headerFooter>
    <oddFooter>&amp;CСтраница &amp;P</oddFooter>
  </headerFooter>
  <rowBreaks count="4" manualBreakCount="4">
    <brk id="92" max="24" man="1"/>
    <brk id="173" max="24" man="1"/>
    <brk id="253" max="24" man="1"/>
    <brk id="409" max="24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2019-12-25T07:13:47Z</dcterms:modified>
  <cp:category/>
  <cp:version/>
  <cp:contentType/>
  <cp:contentStatus/>
</cp:coreProperties>
</file>