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50" windowWidth="15570" windowHeight="11010" tabRatio="698" activeTab="0"/>
  </bookViews>
  <sheets>
    <sheet name="раздел 5" sheetId="1" r:id="rId1"/>
    <sheet name="2018" sheetId="2" state="hidden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1" hidden="1">'2018'!$A$10:$U$184</definedName>
    <definedName name="_xlnm._FilterDatabase" localSheetId="0" hidden="1">'раздел 5'!$A$9:$U$81</definedName>
    <definedName name="BossProviderVariable?_0b5f8861_1392_471c_8dc4_5a960dbebb2f" hidden="1">"25_01_2006"</definedName>
    <definedName name="_xlnm.Print_Area" localSheetId="1">'2018'!$A$1:$U$187</definedName>
    <definedName name="_xlnm.Print_Area" localSheetId="0">'раздел 5'!$A$1:$U$84</definedName>
  </definedNames>
  <calcPr fullCalcOnLoad="1"/>
</workbook>
</file>

<file path=xl/sharedStrings.xml><?xml version="1.0" encoding="utf-8"?>
<sst xmlns="http://schemas.openxmlformats.org/spreadsheetml/2006/main" count="3080" uniqueCount="329">
  <si>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</si>
  <si>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</si>
  <si>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</si>
  <si>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</si>
  <si>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</si>
  <si>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</si>
  <si>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</si>
  <si>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</si>
  <si>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</si>
  <si>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</si>
  <si>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</si>
  <si>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</si>
  <si>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</si>
  <si>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</si>
  <si>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</si>
  <si>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</si>
  <si>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</si>
  <si>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</si>
  <si>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</si>
  <si>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</si>
  <si>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</si>
  <si>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</si>
  <si>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</si>
  <si>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</si>
  <si>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</si>
  <si>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</si>
  <si>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</si>
  <si>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</si>
  <si>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</si>
  <si>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</si>
  <si>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</si>
  <si>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</si>
  <si>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</si>
  <si>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</si>
  <si>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</si>
  <si>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</si>
  <si>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</si>
  <si>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</si>
  <si>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</si>
  <si>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</si>
  <si>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</si>
  <si>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</si>
  <si>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</si>
  <si>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</si>
  <si>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</si>
  <si>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</si>
  <si>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</si>
  <si>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</si>
  <si>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</si>
  <si>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</si>
  <si>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</si>
  <si>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</si>
  <si>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</si>
  <si>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</si>
  <si>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</si>
  <si>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</si>
  <si>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</si>
  <si>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</si>
  <si>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</si>
  <si>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</si>
  <si>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</si>
  <si>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</si>
  <si>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</si>
  <si>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</si>
  <si>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</si>
  <si>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</si>
  <si>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</si>
  <si>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</si>
  <si>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</si>
  <si>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</si>
  <si>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</si>
  <si>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</si>
  <si>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</si>
  <si>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</si>
  <si>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</si>
  <si>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</si>
  <si>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</si>
  <si>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</si>
  <si>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</si>
  <si>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</si>
  <si>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</si>
  <si>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</si>
  <si>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</si>
  <si>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</si>
  <si>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</si>
  <si>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</si>
  <si>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</si>
  <si>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</si>
  <si>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</si>
  <si>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</si>
  <si>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</si>
  <si>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</si>
  <si>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</si>
  <si>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</si>
  <si>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</si>
  <si>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</si>
  <si>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</si>
  <si>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</si>
  <si>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</si>
  <si>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</si>
  <si>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</si>
  <si>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</si>
  <si>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</si>
  <si>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</si>
  <si>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</si>
  <si>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</si>
  <si>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</si>
  <si>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</si>
  <si>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</si>
  <si>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</si>
  <si>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</si>
  <si>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</si>
  <si>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</si>
  <si>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</si>
  <si>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</si>
  <si>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</si>
  <si>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</si>
  <si>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</si>
  <si>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</si>
  <si>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</si>
  <si>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</si>
  <si>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</si>
  <si>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</si>
  <si>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</si>
  <si>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</si>
  <si>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</si>
  <si>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</si>
  <si>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</si>
  <si>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</si>
  <si>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</si>
  <si>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</si>
  <si>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</si>
  <si>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</si>
  <si>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</si>
  <si>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</si>
  <si>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</si>
  <si>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</si>
  <si>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</si>
  <si>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</si>
  <si>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</si>
  <si>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</si>
  <si>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</si>
  <si>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</si>
  <si>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</si>
  <si>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</si>
  <si>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</si>
  <si>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</si>
  <si>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</si>
  <si>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</si>
  <si>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</si>
  <si>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</si>
  <si>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</si>
  <si>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</si>
  <si>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</si>
  <si>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</si>
  <si>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</si>
  <si>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</si>
  <si>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</si>
  <si>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</si>
  <si>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</si>
  <si>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</si>
  <si>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</si>
  <si>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</si>
  <si>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</si>
  <si>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</si>
  <si>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</si>
  <si>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</si>
  <si>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</si>
  <si>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</si>
  <si>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</si>
  <si>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</si>
  <si>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</si>
  <si>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</si>
  <si>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</si>
  <si>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</si>
  <si>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</si>
  <si>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</si>
  <si>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</si>
  <si>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</si>
  <si>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</si>
  <si>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</si>
  <si>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</si>
  <si>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</si>
  <si>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</si>
  <si>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</si>
  <si>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</si>
  <si>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</si>
  <si>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</si>
  <si>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</si>
  <si>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</si>
  <si>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</si>
  <si>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</si>
  <si>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</si>
  <si>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</si>
  <si>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</si>
  <si>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</si>
  <si>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</si>
  <si>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</si>
  <si>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</si>
  <si>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</si>
  <si>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</si>
  <si>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</si>
  <si>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</si>
  <si>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</si>
  <si>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</si>
  <si>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</si>
  <si>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</si>
  <si>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</si>
  <si>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</si>
  <si>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</si>
  <si>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</si>
  <si>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</si>
  <si>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</si>
  <si>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</si>
  <si>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</si>
  <si>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</si>
  <si>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</si>
  <si>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</si>
  <si>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</si>
  <si>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</si>
  <si>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</si>
  <si>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</si>
  <si>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</si>
  <si>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</si>
  <si>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</si>
  <si>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</si>
  <si>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</si>
  <si>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</si>
  <si>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</si>
  <si>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</si>
  <si>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</si>
  <si>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</si>
  <si>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</si>
  <si>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</si>
  <si>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</si>
  <si>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</si>
  <si>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</si>
  <si>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</si>
  <si>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</si>
  <si>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</si>
  <si>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</si>
  <si>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</si>
  <si>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</si>
  <si>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</si>
  <si>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</si>
  <si>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</si>
  <si>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</si>
  <si>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</si>
  <si>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</si>
  <si>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</si>
  <si>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</si>
  <si>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</si>
  <si>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</si>
  <si>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</si>
  <si>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</si>
  <si>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</si>
  <si>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</si>
  <si>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</si>
  <si>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</si>
  <si>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</si>
  <si>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</si>
  <si>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</si>
  <si>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</si>
  <si>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</si>
  <si>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</si>
  <si>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</si>
  <si>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</si>
  <si>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</si>
  <si>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</si>
  <si>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</si>
  <si>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</si>
  <si>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</si>
  <si>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</si>
  <si>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</si>
  <si>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</si>
  <si>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</si>
  <si>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</si>
  <si>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</si>
  <si>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</si>
  <si>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</si>
  <si>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</si>
  <si>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</si>
  <si>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</si>
  <si>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</si>
  <si>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</si>
  <si>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</si>
  <si>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</si>
  <si>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</si>
  <si>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</si>
  <si>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</si>
  <si>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</si>
  <si>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</si>
  <si>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</si>
  <si>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</si>
  <si>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</si>
  <si>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</si>
  <si>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</si>
  <si>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</si>
  <si>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</si>
  <si>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</si>
  <si>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</si>
  <si>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</si>
  <si>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</si>
  <si>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</si>
  <si>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</si>
  <si>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</si>
  <si>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</si>
  <si>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</si>
  <si>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</si>
  <si>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</si>
  <si>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</si>
  <si>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</si>
  <si>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</si>
  <si>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</si>
  <si>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</si>
  <si>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</si>
  <si>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</si>
  <si>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</si>
  <si>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</si>
  <si>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</si>
  <si>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</si>
  <si>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</si>
  <si>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</si>
  <si>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</si>
  <si>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</si>
  <si>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</si>
  <si>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 xml:space="preserve">Ремонт или замена лифтового оборудования, в том числе  </t>
  </si>
  <si>
    <t xml:space="preserve">Стоимость  ремонта или замены лифтового оборудования   </t>
  </si>
  <si>
    <t>V. Перечень многоквартирных домов, лифтовое оборудование которых подлежат капитальному ремонту в 2017 году, с оплатой в рассрочку с 2018 по 2021 год за счет средств собственников помещений в МКД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</si>
</sst>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mmm/yyyy"/>
    <numFmt numFmtId="187" formatCode="#,##0.00000"/>
    <numFmt numFmtId="188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2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58" applyNumberFormat="1" applyFont="1" applyFill="1" applyBorder="1" applyAlignment="1">
      <alignment horizontal="center"/>
      <protection/>
    </xf>
    <xf numFmtId="0" fontId="7" fillId="35" borderId="10" xfId="65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0" fontId="7" fillId="35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4" fillId="33" borderId="10" xfId="58" applyNumberFormat="1" applyFont="1" applyFill="1" applyBorder="1" applyAlignment="1">
      <alignment horizontal="center"/>
      <protection/>
    </xf>
    <xf numFmtId="2" fontId="4" fillId="33" borderId="10" xfId="0" applyNumberFormat="1" applyFont="1" applyFill="1" applyBorder="1" applyAlignment="1" quotePrefix="1">
      <alignment horizont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 textRotation="90" wrapText="1"/>
    </xf>
    <xf numFmtId="1" fontId="4" fillId="33" borderId="15" xfId="0" applyNumberFormat="1" applyFont="1" applyFill="1" applyBorder="1" applyAlignment="1">
      <alignment horizontal="center" vertical="center" textRotation="90" wrapText="1"/>
    </xf>
    <xf numFmtId="1" fontId="4" fillId="33" borderId="16" xfId="0" applyNumberFormat="1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8" fillId="33" borderId="11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4" fontId="6" fillId="35" borderId="11" xfId="71" applyNumberFormat="1" applyFont="1" applyFill="1" applyBorder="1" applyAlignment="1">
      <alignment horizontal="left" vertical="center"/>
      <protection/>
    </xf>
    <xf numFmtId="4" fontId="6" fillId="35" borderId="12" xfId="71" applyNumberFormat="1" applyFont="1" applyFill="1" applyBorder="1" applyAlignment="1">
      <alignment horizontal="left" vertical="center"/>
      <protection/>
    </xf>
    <xf numFmtId="4" fontId="6" fillId="35" borderId="24" xfId="71" applyNumberFormat="1" applyFont="1" applyFill="1" applyBorder="1" applyAlignment="1">
      <alignment horizontal="left" vertical="center"/>
      <protection/>
    </xf>
    <xf numFmtId="4" fontId="6" fillId="35" borderId="22" xfId="71" applyNumberFormat="1" applyFont="1" applyFill="1" applyBorder="1" applyAlignment="1">
      <alignment horizontal="left" vertical="center"/>
      <protection/>
    </xf>
    <xf numFmtId="0" fontId="6" fillId="35" borderId="16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left" vertical="center" wrapText="1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2" fontId="7" fillId="33" borderId="16" xfId="0" applyNumberFormat="1" applyFont="1" applyFill="1" applyBorder="1" applyAlignment="1">
      <alignment horizontal="center" vertical="center" textRotation="90" wrapText="1"/>
    </xf>
    <xf numFmtId="2" fontId="7" fillId="33" borderId="21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14 3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24" xfId="70"/>
    <cellStyle name="Обычный 3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4" xfId="77"/>
    <cellStyle name="Обычный 4 2" xfId="78"/>
    <cellStyle name="Обычный 4 3" xfId="79"/>
    <cellStyle name="Обычный 4 4" xfId="80"/>
    <cellStyle name="Обычный 4 5" xfId="81"/>
    <cellStyle name="Обычный 5" xfId="82"/>
    <cellStyle name="Обычный 5 2" xfId="83"/>
    <cellStyle name="Обычный 6" xfId="84"/>
    <cellStyle name="Обычный 6 2" xfId="85"/>
    <cellStyle name="Обычный 6 3" xfId="86"/>
    <cellStyle name="Обычный 6 4" xfId="87"/>
    <cellStyle name="Обычный 6 5" xfId="88"/>
    <cellStyle name="Обычный 7" xfId="89"/>
    <cellStyle name="Обычный 7 2" xfId="90"/>
    <cellStyle name="Обычный 7 3" xfId="91"/>
    <cellStyle name="Обычный 7 4" xfId="92"/>
    <cellStyle name="Обычный 7 5" xfId="93"/>
    <cellStyle name="Обычный 8" xfId="94"/>
    <cellStyle name="Обычный 8 2" xfId="95"/>
    <cellStyle name="Обычный 9" xfId="96"/>
    <cellStyle name="Обычный 9 2" xfId="97"/>
    <cellStyle name="Обычный 9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Хороший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view="pageBreakPreview" zoomScale="80" zoomScaleNormal="90" zoomScaleSheetLayoutView="80" zoomScalePageLayoutView="0" workbookViewId="0" topLeftCell="A1">
      <pane xSplit="2" ySplit="11" topLeftCell="C2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T80" sqref="T80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174" customWidth="1"/>
    <col min="5" max="5" width="15.421875" style="174" customWidth="1"/>
    <col min="6" max="6" width="10.421875" style="174" customWidth="1"/>
    <col min="7" max="8" width="10.57421875" style="174" customWidth="1"/>
    <col min="9" max="9" width="12.7109375" style="111" customWidth="1"/>
    <col min="10" max="10" width="13.7109375" style="111" customWidth="1"/>
    <col min="11" max="11" width="12.140625" style="111" customWidth="1"/>
    <col min="12" max="12" width="12.00390625" style="111" customWidth="1"/>
    <col min="13" max="14" width="17.140625" style="111" customWidth="1"/>
    <col min="15" max="15" width="14.8515625" style="118" customWidth="1"/>
    <col min="16" max="16" width="16.140625" style="111" customWidth="1"/>
    <col min="17" max="17" width="15.8515625" style="118" customWidth="1"/>
    <col min="18" max="18" width="17.140625" style="111" customWidth="1"/>
    <col min="19" max="19" width="17.00390625" style="111" customWidth="1"/>
    <col min="20" max="20" width="14.28125" style="174" customWidth="1"/>
    <col min="21" max="21" width="15.28125" style="174" customWidth="1"/>
    <col min="22" max="22" width="18.00390625" style="133" hidden="1" customWidth="1"/>
    <col min="23" max="23" width="0" style="4" hidden="1" customWidth="1"/>
    <col min="24" max="24" width="15.28125" style="4" customWidth="1"/>
    <col min="25" max="16384" width="9.140625" style="4" customWidth="1"/>
  </cols>
  <sheetData>
    <row r="1" spans="1:22" s="2" customFormat="1" ht="15">
      <c r="A1" s="174"/>
      <c r="B1" s="174"/>
      <c r="C1" s="174"/>
      <c r="D1" s="186" t="s">
        <v>328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"/>
      <c r="U1" s="1"/>
      <c r="V1" s="134"/>
    </row>
    <row r="2" spans="1:22" s="2" customFormat="1" ht="15">
      <c r="A2" s="174"/>
      <c r="B2" s="174"/>
      <c r="C2" s="174"/>
      <c r="D2" s="94"/>
      <c r="E2" s="175"/>
      <c r="F2" s="94"/>
      <c r="G2" s="94"/>
      <c r="H2" s="94"/>
      <c r="I2" s="127"/>
      <c r="J2" s="127"/>
      <c r="K2" s="127"/>
      <c r="L2" s="127"/>
      <c r="M2" s="113"/>
      <c r="N2" s="113"/>
      <c r="O2" s="127"/>
      <c r="P2" s="113"/>
      <c r="Q2" s="127"/>
      <c r="R2" s="113"/>
      <c r="S2" s="113"/>
      <c r="T2" s="1"/>
      <c r="U2" s="1"/>
      <c r="V2" s="134"/>
    </row>
    <row r="3" spans="1:22" s="2" customFormat="1" ht="30" customHeight="1">
      <c r="A3" s="187" t="s">
        <v>1</v>
      </c>
      <c r="B3" s="187" t="s">
        <v>0</v>
      </c>
      <c r="C3" s="188" t="s">
        <v>2</v>
      </c>
      <c r="D3" s="188"/>
      <c r="E3" s="235" t="s">
        <v>3</v>
      </c>
      <c r="F3" s="206" t="s">
        <v>4</v>
      </c>
      <c r="G3" s="206" t="s">
        <v>5</v>
      </c>
      <c r="H3" s="206" t="s">
        <v>257</v>
      </c>
      <c r="I3" s="189" t="s">
        <v>6</v>
      </c>
      <c r="J3" s="222" t="s">
        <v>7</v>
      </c>
      <c r="K3" s="222"/>
      <c r="L3" s="189" t="s">
        <v>8</v>
      </c>
      <c r="M3" s="229" t="s">
        <v>326</v>
      </c>
      <c r="N3" s="230"/>
      <c r="O3" s="210" t="s">
        <v>258</v>
      </c>
      <c r="P3" s="210"/>
      <c r="Q3" s="210"/>
      <c r="R3" s="210"/>
      <c r="S3" s="210"/>
      <c r="T3" s="200" t="s">
        <v>9</v>
      </c>
      <c r="U3" s="200" t="s">
        <v>10</v>
      </c>
      <c r="V3" s="134"/>
    </row>
    <row r="4" spans="1:22" s="2" customFormat="1" ht="15" customHeight="1">
      <c r="A4" s="187"/>
      <c r="B4" s="187"/>
      <c r="C4" s="211" t="s">
        <v>11</v>
      </c>
      <c r="D4" s="211" t="s">
        <v>12</v>
      </c>
      <c r="E4" s="235"/>
      <c r="F4" s="206"/>
      <c r="G4" s="206"/>
      <c r="H4" s="206"/>
      <c r="I4" s="190"/>
      <c r="J4" s="189" t="s">
        <v>13</v>
      </c>
      <c r="K4" s="189" t="s">
        <v>14</v>
      </c>
      <c r="L4" s="190"/>
      <c r="M4" s="231"/>
      <c r="N4" s="232"/>
      <c r="O4" s="210"/>
      <c r="P4" s="210"/>
      <c r="Q4" s="210"/>
      <c r="R4" s="210"/>
      <c r="S4" s="210"/>
      <c r="T4" s="200"/>
      <c r="U4" s="200"/>
      <c r="V4" s="134"/>
    </row>
    <row r="5" spans="1:22" s="2" customFormat="1" ht="24.75" customHeight="1">
      <c r="A5" s="187"/>
      <c r="B5" s="187"/>
      <c r="C5" s="211"/>
      <c r="D5" s="211"/>
      <c r="E5" s="235"/>
      <c r="F5" s="206"/>
      <c r="G5" s="206"/>
      <c r="H5" s="206"/>
      <c r="I5" s="190"/>
      <c r="J5" s="190"/>
      <c r="K5" s="190"/>
      <c r="L5" s="190"/>
      <c r="M5" s="231"/>
      <c r="N5" s="232"/>
      <c r="O5" s="228">
        <v>2018</v>
      </c>
      <c r="P5" s="228"/>
      <c r="Q5" s="207">
        <v>2019</v>
      </c>
      <c r="R5" s="203">
        <v>2020</v>
      </c>
      <c r="S5" s="203">
        <v>2021</v>
      </c>
      <c r="T5" s="200"/>
      <c r="U5" s="200"/>
      <c r="V5" s="134">
        <v>2019</v>
      </c>
    </row>
    <row r="6" spans="1:22" s="2" customFormat="1" ht="39.75" customHeight="1">
      <c r="A6" s="187"/>
      <c r="B6" s="187"/>
      <c r="C6" s="211"/>
      <c r="D6" s="211"/>
      <c r="E6" s="235"/>
      <c r="F6" s="206"/>
      <c r="G6" s="206"/>
      <c r="H6" s="206"/>
      <c r="I6" s="190"/>
      <c r="J6" s="190"/>
      <c r="K6" s="190"/>
      <c r="L6" s="190"/>
      <c r="M6" s="233"/>
      <c r="N6" s="234"/>
      <c r="O6" s="228"/>
      <c r="P6" s="228"/>
      <c r="Q6" s="208"/>
      <c r="R6" s="204"/>
      <c r="S6" s="204"/>
      <c r="T6" s="200"/>
      <c r="U6" s="200"/>
      <c r="V6" s="134"/>
    </row>
    <row r="7" spans="1:22" s="2" customFormat="1" ht="70.5" customHeight="1">
      <c r="A7" s="187"/>
      <c r="B7" s="187"/>
      <c r="C7" s="211"/>
      <c r="D7" s="211"/>
      <c r="E7" s="235"/>
      <c r="F7" s="206"/>
      <c r="G7" s="206"/>
      <c r="H7" s="206"/>
      <c r="I7" s="191"/>
      <c r="J7" s="191"/>
      <c r="K7" s="191"/>
      <c r="L7" s="191"/>
      <c r="M7" s="181" t="s">
        <v>327</v>
      </c>
      <c r="N7" s="181" t="s">
        <v>316</v>
      </c>
      <c r="O7" s="181" t="s">
        <v>327</v>
      </c>
      <c r="P7" s="181" t="s">
        <v>317</v>
      </c>
      <c r="Q7" s="209"/>
      <c r="R7" s="205"/>
      <c r="S7" s="205"/>
      <c r="T7" s="200"/>
      <c r="U7" s="200"/>
      <c r="V7" s="134"/>
    </row>
    <row r="8" spans="1:22" s="2" customFormat="1" ht="18" customHeight="1">
      <c r="A8" s="187"/>
      <c r="B8" s="187"/>
      <c r="C8" s="211"/>
      <c r="D8" s="211"/>
      <c r="E8" s="235"/>
      <c r="F8" s="206"/>
      <c r="G8" s="206"/>
      <c r="H8" s="206"/>
      <c r="I8" s="182" t="s">
        <v>15</v>
      </c>
      <c r="J8" s="182" t="s">
        <v>15</v>
      </c>
      <c r="K8" s="182" t="s">
        <v>15</v>
      </c>
      <c r="L8" s="182" t="s">
        <v>16</v>
      </c>
      <c r="M8" s="181" t="s">
        <v>17</v>
      </c>
      <c r="N8" s="181" t="s">
        <v>17</v>
      </c>
      <c r="O8" s="182" t="s">
        <v>17</v>
      </c>
      <c r="P8" s="182" t="s">
        <v>17</v>
      </c>
      <c r="Q8" s="182" t="s">
        <v>17</v>
      </c>
      <c r="R8" s="181" t="s">
        <v>17</v>
      </c>
      <c r="S8" s="181" t="s">
        <v>17</v>
      </c>
      <c r="T8" s="200"/>
      <c r="U8" s="200"/>
      <c r="V8" s="134" t="s">
        <v>17</v>
      </c>
    </row>
    <row r="9" spans="1:22" s="3" customFormat="1" ht="15">
      <c r="A9" s="177">
        <v>1</v>
      </c>
      <c r="B9" s="177">
        <v>2</v>
      </c>
      <c r="C9" s="177">
        <v>3</v>
      </c>
      <c r="D9" s="177">
        <v>4</v>
      </c>
      <c r="E9" s="185">
        <v>5</v>
      </c>
      <c r="F9" s="177">
        <v>6</v>
      </c>
      <c r="G9" s="177">
        <v>7</v>
      </c>
      <c r="H9" s="177">
        <v>8</v>
      </c>
      <c r="I9" s="173">
        <v>9</v>
      </c>
      <c r="J9" s="173">
        <v>10</v>
      </c>
      <c r="K9" s="173">
        <v>11</v>
      </c>
      <c r="L9" s="173">
        <v>12</v>
      </c>
      <c r="M9" s="183">
        <v>13</v>
      </c>
      <c r="N9" s="170">
        <v>14</v>
      </c>
      <c r="O9" s="173">
        <v>15</v>
      </c>
      <c r="P9" s="171">
        <v>16</v>
      </c>
      <c r="Q9" s="173">
        <v>17</v>
      </c>
      <c r="R9" s="172">
        <v>18</v>
      </c>
      <c r="S9" s="183">
        <v>19</v>
      </c>
      <c r="T9" s="185">
        <v>20</v>
      </c>
      <c r="U9" s="185">
        <v>21</v>
      </c>
      <c r="V9" s="135"/>
    </row>
    <row r="10" spans="1:22" s="3" customFormat="1" ht="12.75">
      <c r="A10" s="199" t="s">
        <v>24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35"/>
    </row>
    <row r="11" spans="1:21" ht="15" customHeight="1">
      <c r="A11" s="215" t="s">
        <v>262</v>
      </c>
      <c r="B11" s="216"/>
      <c r="C11" s="216"/>
      <c r="D11" s="216"/>
      <c r="E11" s="217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</row>
    <row r="12" spans="1:23" ht="15" customHeight="1">
      <c r="A12" s="59">
        <v>1</v>
      </c>
      <c r="B12" s="145" t="s">
        <v>263</v>
      </c>
      <c r="C12" s="182">
        <v>1987</v>
      </c>
      <c r="D12" s="177" t="s">
        <v>182</v>
      </c>
      <c r="E12" s="184" t="s">
        <v>265</v>
      </c>
      <c r="F12" s="173">
        <v>9</v>
      </c>
      <c r="G12" s="173">
        <v>7</v>
      </c>
      <c r="H12" s="177">
        <v>7</v>
      </c>
      <c r="I12" s="118">
        <v>14420</v>
      </c>
      <c r="J12" s="118">
        <v>12576.73</v>
      </c>
      <c r="K12" s="118">
        <v>11732.43</v>
      </c>
      <c r="L12" s="118">
        <v>617</v>
      </c>
      <c r="M12" s="118">
        <v>16698608.339999998</v>
      </c>
      <c r="N12" s="153">
        <v>465740.1</v>
      </c>
      <c r="O12" s="136">
        <f>M12-Q12-R12-S12</f>
        <v>5009585.339999998</v>
      </c>
      <c r="P12" s="160">
        <f>N12</f>
        <v>465740.1</v>
      </c>
      <c r="Q12" s="136">
        <v>3896341</v>
      </c>
      <c r="R12" s="161">
        <f>Q12</f>
        <v>3896341</v>
      </c>
      <c r="S12" s="118">
        <f>R12</f>
        <v>3896341</v>
      </c>
      <c r="T12" s="11">
        <v>43829</v>
      </c>
      <c r="U12" s="184" t="s">
        <v>184</v>
      </c>
      <c r="V12" s="133">
        <f>M12+N12-O12-P12-Q12-R12-S12</f>
        <v>0</v>
      </c>
      <c r="W12" s="4">
        <v>3896341.945999999</v>
      </c>
    </row>
    <row r="13" spans="1:22" ht="15" customHeight="1">
      <c r="A13" s="59">
        <f>A12+1</f>
        <v>2</v>
      </c>
      <c r="B13" s="145" t="s">
        <v>264</v>
      </c>
      <c r="C13" s="182">
        <v>1986</v>
      </c>
      <c r="D13" s="177" t="s">
        <v>182</v>
      </c>
      <c r="E13" s="184" t="s">
        <v>265</v>
      </c>
      <c r="F13" s="173">
        <v>9</v>
      </c>
      <c r="G13" s="173">
        <v>7</v>
      </c>
      <c r="H13" s="177">
        <v>7</v>
      </c>
      <c r="I13" s="118">
        <v>14511.3</v>
      </c>
      <c r="J13" s="118">
        <v>12744.4</v>
      </c>
      <c r="K13" s="118">
        <v>12012.5</v>
      </c>
      <c r="L13" s="118">
        <v>700</v>
      </c>
      <c r="M13" s="118">
        <v>16698608.339999998</v>
      </c>
      <c r="N13" s="153">
        <v>465740.1</v>
      </c>
      <c r="O13" s="136">
        <f>M13-Q13-R13-S13</f>
        <v>5009585.339999998</v>
      </c>
      <c r="P13" s="160">
        <f>N13</f>
        <v>465740.1</v>
      </c>
      <c r="Q13" s="136">
        <v>3896341</v>
      </c>
      <c r="R13" s="161">
        <f>Q13</f>
        <v>3896341</v>
      </c>
      <c r="S13" s="118">
        <f>R13</f>
        <v>3896341</v>
      </c>
      <c r="T13" s="11">
        <v>43830</v>
      </c>
      <c r="U13" s="184" t="s">
        <v>184</v>
      </c>
      <c r="V13" s="133">
        <f aca="true" t="shared" si="0" ref="V13:V76">M13+N13-O13-P13-Q13-R13-S13</f>
        <v>0</v>
      </c>
    </row>
    <row r="14" spans="1:22" ht="15" customHeight="1">
      <c r="A14" s="212" t="s">
        <v>23</v>
      </c>
      <c r="B14" s="213"/>
      <c r="C14" s="182" t="s">
        <v>261</v>
      </c>
      <c r="D14" s="138" t="s">
        <v>261</v>
      </c>
      <c r="E14" s="83" t="s">
        <v>261</v>
      </c>
      <c r="F14" s="182" t="s">
        <v>261</v>
      </c>
      <c r="G14" s="182" t="s">
        <v>261</v>
      </c>
      <c r="H14" s="59">
        <v>14</v>
      </c>
      <c r="I14" s="118">
        <f>SUM(I12:I13)</f>
        <v>28931.3</v>
      </c>
      <c r="J14" s="118">
        <f>SUM(J12:J13)</f>
        <v>25321.129999999997</v>
      </c>
      <c r="K14" s="118">
        <f>SUM(K12:K13)</f>
        <v>23744.93</v>
      </c>
      <c r="L14" s="118">
        <f>SUM(L12:L13)</f>
        <v>1317</v>
      </c>
      <c r="M14" s="118">
        <f>SUM(M12:M13)</f>
        <v>33397216.679999996</v>
      </c>
      <c r="N14" s="153">
        <f aca="true" t="shared" si="1" ref="N14:S14">SUM(N12:N13)</f>
        <v>931480.2</v>
      </c>
      <c r="O14" s="118">
        <f t="shared" si="1"/>
        <v>10019170.679999996</v>
      </c>
      <c r="P14" s="160">
        <f t="shared" si="1"/>
        <v>931480.2</v>
      </c>
      <c r="Q14" s="118">
        <f t="shared" si="1"/>
        <v>7792682</v>
      </c>
      <c r="R14" s="161">
        <f t="shared" si="1"/>
        <v>7792682</v>
      </c>
      <c r="S14" s="118">
        <f t="shared" si="1"/>
        <v>7792682</v>
      </c>
      <c r="T14" s="67" t="s">
        <v>261</v>
      </c>
      <c r="U14" s="67" t="s">
        <v>261</v>
      </c>
      <c r="V14" s="133">
        <f t="shared" si="0"/>
        <v>0</v>
      </c>
    </row>
    <row r="15" spans="1:22" s="15" customFormat="1" ht="15" customHeight="1">
      <c r="A15" s="201" t="s">
        <v>25</v>
      </c>
      <c r="B15" s="202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6">
        <f aca="true" t="shared" si="2" ref="H15:M15">H14</f>
        <v>14</v>
      </c>
      <c r="I15" s="120">
        <f t="shared" si="2"/>
        <v>28931.3</v>
      </c>
      <c r="J15" s="120">
        <f t="shared" si="2"/>
        <v>25321.129999999997</v>
      </c>
      <c r="K15" s="120">
        <f t="shared" si="2"/>
        <v>23744.93</v>
      </c>
      <c r="L15" s="120">
        <f t="shared" si="2"/>
        <v>1317</v>
      </c>
      <c r="M15" s="120">
        <f t="shared" si="2"/>
        <v>33397216.679999996</v>
      </c>
      <c r="N15" s="162">
        <f aca="true" t="shared" si="3" ref="N15:S15">N14</f>
        <v>931480.2</v>
      </c>
      <c r="O15" s="120">
        <f t="shared" si="3"/>
        <v>10019170.679999996</v>
      </c>
      <c r="P15" s="163">
        <f t="shared" si="3"/>
        <v>931480.2</v>
      </c>
      <c r="Q15" s="120">
        <f t="shared" si="3"/>
        <v>7792682</v>
      </c>
      <c r="R15" s="164">
        <f t="shared" si="3"/>
        <v>7792682</v>
      </c>
      <c r="S15" s="120">
        <f t="shared" si="3"/>
        <v>7792682</v>
      </c>
      <c r="T15" s="12" t="s">
        <v>261</v>
      </c>
      <c r="U15" s="12" t="s">
        <v>261</v>
      </c>
      <c r="V15" s="133">
        <f t="shared" si="0"/>
        <v>0</v>
      </c>
    </row>
    <row r="16" spans="1:22" ht="15" customHeight="1">
      <c r="A16" s="195" t="s">
        <v>256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7"/>
      <c r="V16" s="133">
        <f t="shared" si="0"/>
        <v>0</v>
      </c>
    </row>
    <row r="17" spans="1:22" ht="15">
      <c r="A17" s="225" t="s">
        <v>26</v>
      </c>
      <c r="B17" s="226"/>
      <c r="C17" s="226"/>
      <c r="D17" s="226"/>
      <c r="E17" s="227"/>
      <c r="F17" s="21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1"/>
      <c r="V17" s="133">
        <f t="shared" si="0"/>
        <v>0</v>
      </c>
    </row>
    <row r="18" spans="1:22" ht="15">
      <c r="A18" s="59">
        <f>A13+1</f>
        <v>3</v>
      </c>
      <c r="B18" s="146" t="s">
        <v>266</v>
      </c>
      <c r="C18" s="182">
        <v>1940</v>
      </c>
      <c r="D18" s="177"/>
      <c r="E18" s="184" t="s">
        <v>268</v>
      </c>
      <c r="F18" s="173">
        <v>7</v>
      </c>
      <c r="G18" s="173">
        <v>2</v>
      </c>
      <c r="H18" s="18">
        <v>1</v>
      </c>
      <c r="I18" s="118">
        <v>2285.03</v>
      </c>
      <c r="J18" s="118">
        <v>2246.6</v>
      </c>
      <c r="K18" s="118">
        <v>2136.8</v>
      </c>
      <c r="L18" s="118">
        <v>95</v>
      </c>
      <c r="M18" s="118">
        <v>3249638.58</v>
      </c>
      <c r="N18" s="153">
        <v>61029.6</v>
      </c>
      <c r="O18" s="136">
        <f>M18-Q18-R18-S18</f>
        <v>974891.5800000001</v>
      </c>
      <c r="P18" s="160">
        <f>N18</f>
        <v>61029.6</v>
      </c>
      <c r="Q18" s="136">
        <v>758249</v>
      </c>
      <c r="R18" s="161">
        <f>Q18</f>
        <v>758249</v>
      </c>
      <c r="S18" s="118">
        <f>R18</f>
        <v>758249</v>
      </c>
      <c r="T18" s="11">
        <v>43829</v>
      </c>
      <c r="U18" s="184" t="s">
        <v>184</v>
      </c>
      <c r="V18" s="133">
        <f t="shared" si="0"/>
        <v>0</v>
      </c>
    </row>
    <row r="19" spans="1:22" ht="15">
      <c r="A19" s="59">
        <f>A18+1</f>
        <v>4</v>
      </c>
      <c r="B19" s="147" t="s">
        <v>267</v>
      </c>
      <c r="C19" s="173">
        <v>1976</v>
      </c>
      <c r="D19" s="146"/>
      <c r="E19" s="184" t="s">
        <v>265</v>
      </c>
      <c r="F19" s="173">
        <v>9</v>
      </c>
      <c r="G19" s="173">
        <v>4</v>
      </c>
      <c r="H19" s="18">
        <v>1</v>
      </c>
      <c r="I19" s="118">
        <v>7907.28</v>
      </c>
      <c r="J19" s="118">
        <v>5050.34</v>
      </c>
      <c r="K19" s="118">
        <v>3529.04</v>
      </c>
      <c r="L19" s="118">
        <v>386</v>
      </c>
      <c r="M19" s="118">
        <v>2353692.9</v>
      </c>
      <c r="N19" s="153">
        <v>66534.3</v>
      </c>
      <c r="O19" s="136">
        <f>M19-Q19-R19-S19</f>
        <v>658602.8999999999</v>
      </c>
      <c r="P19" s="160">
        <f>N19</f>
        <v>66534.3</v>
      </c>
      <c r="Q19" s="136">
        <v>565030</v>
      </c>
      <c r="R19" s="161">
        <f>Q19</f>
        <v>565030</v>
      </c>
      <c r="S19" s="118">
        <f>R19</f>
        <v>565030</v>
      </c>
      <c r="T19" s="11">
        <v>43830</v>
      </c>
      <c r="U19" s="184" t="s">
        <v>184</v>
      </c>
      <c r="V19" s="133">
        <f t="shared" si="0"/>
        <v>0</v>
      </c>
    </row>
    <row r="20" spans="1:22" ht="15" customHeight="1">
      <c r="A20" s="212" t="s">
        <v>23</v>
      </c>
      <c r="B20" s="213"/>
      <c r="C20" s="176" t="s">
        <v>261</v>
      </c>
      <c r="D20" s="176" t="s">
        <v>261</v>
      </c>
      <c r="E20" s="177" t="s">
        <v>261</v>
      </c>
      <c r="F20" s="176" t="s">
        <v>261</v>
      </c>
      <c r="G20" s="176" t="s">
        <v>261</v>
      </c>
      <c r="H20" s="10">
        <f aca="true" t="shared" si="4" ref="H20:M20">SUM(H18:H19)</f>
        <v>2</v>
      </c>
      <c r="I20" s="118">
        <f t="shared" si="4"/>
        <v>10192.31</v>
      </c>
      <c r="J20" s="118">
        <f t="shared" si="4"/>
        <v>7296.9400000000005</v>
      </c>
      <c r="K20" s="118">
        <f t="shared" si="4"/>
        <v>5665.84</v>
      </c>
      <c r="L20" s="118">
        <f t="shared" si="4"/>
        <v>481</v>
      </c>
      <c r="M20" s="118">
        <f t="shared" si="4"/>
        <v>5603331.48</v>
      </c>
      <c r="N20" s="153">
        <f aca="true" t="shared" si="5" ref="N20:S20">SUM(N18:N19)</f>
        <v>127563.9</v>
      </c>
      <c r="O20" s="118">
        <f t="shared" si="5"/>
        <v>1633494.48</v>
      </c>
      <c r="P20" s="160">
        <f t="shared" si="5"/>
        <v>127563.9</v>
      </c>
      <c r="Q20" s="118">
        <f t="shared" si="5"/>
        <v>1323279</v>
      </c>
      <c r="R20" s="161">
        <f t="shared" si="5"/>
        <v>1323279</v>
      </c>
      <c r="S20" s="118">
        <f t="shared" si="5"/>
        <v>1323279</v>
      </c>
      <c r="T20" s="177" t="s">
        <v>261</v>
      </c>
      <c r="U20" s="177" t="s">
        <v>261</v>
      </c>
      <c r="V20" s="133">
        <f t="shared" si="0"/>
        <v>0</v>
      </c>
    </row>
    <row r="21" spans="1:22" ht="15" customHeight="1">
      <c r="A21" s="148" t="s">
        <v>269</v>
      </c>
      <c r="B21" s="149"/>
      <c r="C21" s="149"/>
      <c r="D21" s="149"/>
      <c r="E21" s="179"/>
      <c r="F21" s="12"/>
      <c r="G21" s="12"/>
      <c r="H21" s="12"/>
      <c r="I21" s="120"/>
      <c r="J21" s="120"/>
      <c r="K21" s="120"/>
      <c r="L21" s="120"/>
      <c r="M21" s="124"/>
      <c r="N21" s="165"/>
      <c r="O21" s="120"/>
      <c r="P21" s="166"/>
      <c r="Q21" s="120"/>
      <c r="R21" s="167"/>
      <c r="S21" s="124"/>
      <c r="T21" s="178"/>
      <c r="U21" s="178"/>
      <c r="V21" s="133">
        <f t="shared" si="0"/>
        <v>0</v>
      </c>
    </row>
    <row r="22" spans="1:22" ht="15" customHeight="1">
      <c r="A22" s="150">
        <f>A19+1</f>
        <v>5</v>
      </c>
      <c r="B22" s="145" t="s">
        <v>270</v>
      </c>
      <c r="C22" s="143">
        <v>1982</v>
      </c>
      <c r="D22" s="151"/>
      <c r="E22" s="184" t="s">
        <v>265</v>
      </c>
      <c r="F22" s="143">
        <v>12</v>
      </c>
      <c r="G22" s="143">
        <v>1</v>
      </c>
      <c r="H22" s="18">
        <v>2</v>
      </c>
      <c r="I22" s="158">
        <v>2448.6</v>
      </c>
      <c r="J22" s="158">
        <v>2448.6</v>
      </c>
      <c r="K22" s="158">
        <v>2004.6</v>
      </c>
      <c r="L22" s="158">
        <v>111</v>
      </c>
      <c r="M22" s="118">
        <v>5417787.1</v>
      </c>
      <c r="N22" s="153">
        <v>149586.24</v>
      </c>
      <c r="O22" s="136">
        <f>M22-Q22-R22-S22</f>
        <v>1625337.0999999996</v>
      </c>
      <c r="P22" s="160">
        <f>N22</f>
        <v>149586.24</v>
      </c>
      <c r="Q22" s="136">
        <v>1264150</v>
      </c>
      <c r="R22" s="161">
        <f>Q22</f>
        <v>1264150</v>
      </c>
      <c r="S22" s="118">
        <f>R22</f>
        <v>1264150</v>
      </c>
      <c r="T22" s="11">
        <v>43829</v>
      </c>
      <c r="U22" s="184" t="s">
        <v>184</v>
      </c>
      <c r="V22" s="133">
        <f t="shared" si="0"/>
        <v>0</v>
      </c>
    </row>
    <row r="23" spans="1:22" ht="15" customHeight="1">
      <c r="A23" s="150">
        <f>A22+1</f>
        <v>6</v>
      </c>
      <c r="B23" s="145" t="s">
        <v>271</v>
      </c>
      <c r="C23" s="143">
        <v>1980</v>
      </c>
      <c r="D23" s="151"/>
      <c r="E23" s="184" t="s">
        <v>265</v>
      </c>
      <c r="F23" s="143">
        <v>9</v>
      </c>
      <c r="G23" s="143">
        <v>4</v>
      </c>
      <c r="H23" s="18">
        <v>4</v>
      </c>
      <c r="I23" s="158">
        <v>8293.8</v>
      </c>
      <c r="J23" s="158">
        <v>8293.8</v>
      </c>
      <c r="K23" s="158">
        <v>6283.95</v>
      </c>
      <c r="L23" s="158">
        <v>356</v>
      </c>
      <c r="M23" s="118">
        <v>9430303.940000001</v>
      </c>
      <c r="N23" s="153">
        <v>266137.2</v>
      </c>
      <c r="O23" s="136">
        <f>M23-Q23-R23-S23</f>
        <v>2829091.9400000013</v>
      </c>
      <c r="P23" s="160">
        <f>N23</f>
        <v>266137.2</v>
      </c>
      <c r="Q23" s="136">
        <v>2200404</v>
      </c>
      <c r="R23" s="161">
        <f>Q23</f>
        <v>2200404</v>
      </c>
      <c r="S23" s="118">
        <f>R23</f>
        <v>2200404</v>
      </c>
      <c r="T23" s="11">
        <v>43830</v>
      </c>
      <c r="U23" s="184" t="s">
        <v>184</v>
      </c>
      <c r="V23" s="133">
        <f t="shared" si="0"/>
        <v>0</v>
      </c>
    </row>
    <row r="24" spans="1:22" ht="15" customHeight="1">
      <c r="A24" s="198" t="s">
        <v>23</v>
      </c>
      <c r="B24" s="198"/>
      <c r="C24" s="182" t="s">
        <v>261</v>
      </c>
      <c r="D24" s="138" t="s">
        <v>261</v>
      </c>
      <c r="E24" s="83" t="s">
        <v>261</v>
      </c>
      <c r="F24" s="182" t="s">
        <v>261</v>
      </c>
      <c r="G24" s="182" t="s">
        <v>261</v>
      </c>
      <c r="H24" s="142">
        <f aca="true" t="shared" si="6" ref="H24:M24">SUM(H22:H23)</f>
        <v>6</v>
      </c>
      <c r="I24" s="158">
        <f t="shared" si="6"/>
        <v>10742.4</v>
      </c>
      <c r="J24" s="158">
        <f t="shared" si="6"/>
        <v>10742.4</v>
      </c>
      <c r="K24" s="158">
        <f t="shared" si="6"/>
        <v>8288.55</v>
      </c>
      <c r="L24" s="158">
        <f t="shared" si="6"/>
        <v>467</v>
      </c>
      <c r="M24" s="118">
        <f t="shared" si="6"/>
        <v>14848091.040000001</v>
      </c>
      <c r="N24" s="153">
        <f aca="true" t="shared" si="7" ref="N24:S24">SUM(N22:N23)</f>
        <v>415723.44</v>
      </c>
      <c r="O24" s="118">
        <f t="shared" si="7"/>
        <v>4454429.040000001</v>
      </c>
      <c r="P24" s="160">
        <f t="shared" si="7"/>
        <v>415723.44</v>
      </c>
      <c r="Q24" s="118">
        <f t="shared" si="7"/>
        <v>3464554</v>
      </c>
      <c r="R24" s="161">
        <f t="shared" si="7"/>
        <v>3464554</v>
      </c>
      <c r="S24" s="118">
        <f t="shared" si="7"/>
        <v>3464554</v>
      </c>
      <c r="T24" s="67" t="s">
        <v>261</v>
      </c>
      <c r="U24" s="67" t="s">
        <v>261</v>
      </c>
      <c r="V24" s="133">
        <f t="shared" si="0"/>
        <v>0</v>
      </c>
    </row>
    <row r="25" spans="1:22" s="15" customFormat="1" ht="15" customHeight="1">
      <c r="A25" s="201" t="s">
        <v>27</v>
      </c>
      <c r="B25" s="202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4">
        <f aca="true" t="shared" si="8" ref="H25:M25">H24+H20</f>
        <v>8</v>
      </c>
      <c r="I25" s="120">
        <f t="shared" si="8"/>
        <v>20934.71</v>
      </c>
      <c r="J25" s="120">
        <f t="shared" si="8"/>
        <v>18039.34</v>
      </c>
      <c r="K25" s="120">
        <f t="shared" si="8"/>
        <v>13954.39</v>
      </c>
      <c r="L25" s="120">
        <f t="shared" si="8"/>
        <v>948</v>
      </c>
      <c r="M25" s="120">
        <f t="shared" si="8"/>
        <v>20451422.520000003</v>
      </c>
      <c r="N25" s="162">
        <f aca="true" t="shared" si="9" ref="N25:S25">N24+N20</f>
        <v>543287.34</v>
      </c>
      <c r="O25" s="120">
        <f t="shared" si="9"/>
        <v>6087923.520000001</v>
      </c>
      <c r="P25" s="163">
        <f t="shared" si="9"/>
        <v>543287.34</v>
      </c>
      <c r="Q25" s="120">
        <f t="shared" si="9"/>
        <v>4787833</v>
      </c>
      <c r="R25" s="164">
        <f t="shared" si="9"/>
        <v>4787833</v>
      </c>
      <c r="S25" s="120">
        <f t="shared" si="9"/>
        <v>4787833</v>
      </c>
      <c r="T25" s="12" t="s">
        <v>261</v>
      </c>
      <c r="U25" s="12" t="s">
        <v>261</v>
      </c>
      <c r="V25" s="133">
        <f t="shared" si="0"/>
        <v>0</v>
      </c>
    </row>
    <row r="26" spans="1:22" s="15" customFormat="1" ht="15" customHeight="1">
      <c r="A26" s="192" t="s">
        <v>273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4"/>
      <c r="V26" s="133">
        <f t="shared" si="0"/>
        <v>0</v>
      </c>
    </row>
    <row r="27" spans="1:22" s="15" customFormat="1" ht="15" customHeight="1">
      <c r="A27" s="215" t="s">
        <v>274</v>
      </c>
      <c r="B27" s="216"/>
      <c r="C27" s="216"/>
      <c r="D27" s="216"/>
      <c r="E27" s="217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133">
        <f t="shared" si="0"/>
        <v>0</v>
      </c>
    </row>
    <row r="28" spans="1:22" s="15" customFormat="1" ht="15" customHeight="1">
      <c r="A28" s="59">
        <f>A23+1</f>
        <v>7</v>
      </c>
      <c r="B28" s="147" t="s">
        <v>275</v>
      </c>
      <c r="C28" s="182">
        <v>1975</v>
      </c>
      <c r="D28" s="177"/>
      <c r="E28" s="184" t="s">
        <v>268</v>
      </c>
      <c r="F28" s="173">
        <v>9</v>
      </c>
      <c r="G28" s="173">
        <v>1</v>
      </c>
      <c r="H28" s="18">
        <v>1</v>
      </c>
      <c r="I28" s="118">
        <v>3520.71</v>
      </c>
      <c r="J28" s="118">
        <v>3520.71</v>
      </c>
      <c r="K28" s="118">
        <v>3520.71</v>
      </c>
      <c r="L28" s="118">
        <v>175</v>
      </c>
      <c r="M28" s="118">
        <v>2352780.76</v>
      </c>
      <c r="N28" s="153">
        <v>66534.3</v>
      </c>
      <c r="O28" s="136">
        <f aca="true" t="shared" si="10" ref="O28:O33">M28-Q28-R28-S28</f>
        <v>705834.7599999998</v>
      </c>
      <c r="P28" s="160">
        <f aca="true" t="shared" si="11" ref="P28:P33">N28</f>
        <v>66534.3</v>
      </c>
      <c r="Q28" s="136">
        <v>548982</v>
      </c>
      <c r="R28" s="161">
        <f aca="true" t="shared" si="12" ref="R28:S33">Q28</f>
        <v>548982</v>
      </c>
      <c r="S28" s="118">
        <f t="shared" si="12"/>
        <v>548982</v>
      </c>
      <c r="T28" s="11">
        <v>43829</v>
      </c>
      <c r="U28" s="184" t="s">
        <v>184</v>
      </c>
      <c r="V28" s="133">
        <f t="shared" si="0"/>
        <v>0</v>
      </c>
    </row>
    <row r="29" spans="1:22" s="15" customFormat="1" ht="15" customHeight="1">
      <c r="A29" s="150">
        <f>A28+1</f>
        <v>8</v>
      </c>
      <c r="B29" s="147" t="s">
        <v>276</v>
      </c>
      <c r="C29" s="182">
        <v>1976</v>
      </c>
      <c r="D29" s="177"/>
      <c r="E29" s="184" t="s">
        <v>268</v>
      </c>
      <c r="F29" s="173">
        <v>9</v>
      </c>
      <c r="G29" s="173">
        <v>1</v>
      </c>
      <c r="H29" s="18">
        <v>1</v>
      </c>
      <c r="I29" s="118">
        <v>3730.26</v>
      </c>
      <c r="J29" s="118">
        <v>3730.26</v>
      </c>
      <c r="K29" s="118">
        <v>3730.26</v>
      </c>
      <c r="L29" s="118">
        <v>168</v>
      </c>
      <c r="M29" s="118">
        <v>2352780.76</v>
      </c>
      <c r="N29" s="153">
        <v>66534.3</v>
      </c>
      <c r="O29" s="136">
        <f t="shared" si="10"/>
        <v>705834.7599999998</v>
      </c>
      <c r="P29" s="160">
        <f t="shared" si="11"/>
        <v>66534.3</v>
      </c>
      <c r="Q29" s="136">
        <v>548982</v>
      </c>
      <c r="R29" s="161">
        <f>Q29</f>
        <v>548982</v>
      </c>
      <c r="S29" s="118">
        <f t="shared" si="12"/>
        <v>548982</v>
      </c>
      <c r="T29" s="11">
        <v>43830</v>
      </c>
      <c r="U29" s="184" t="s">
        <v>184</v>
      </c>
      <c r="V29" s="133">
        <f t="shared" si="0"/>
        <v>0</v>
      </c>
    </row>
    <row r="30" spans="1:22" s="15" customFormat="1" ht="15" customHeight="1">
      <c r="A30" s="150">
        <f>A29+1</f>
        <v>9</v>
      </c>
      <c r="B30" s="147" t="s">
        <v>277</v>
      </c>
      <c r="C30" s="182">
        <v>1978</v>
      </c>
      <c r="D30" s="177"/>
      <c r="E30" s="184" t="s">
        <v>265</v>
      </c>
      <c r="F30" s="173">
        <v>9</v>
      </c>
      <c r="G30" s="173">
        <v>5</v>
      </c>
      <c r="H30" s="18">
        <v>5</v>
      </c>
      <c r="I30" s="118">
        <v>9186.91</v>
      </c>
      <c r="J30" s="118">
        <v>9186.91</v>
      </c>
      <c r="K30" s="118">
        <v>9186.91</v>
      </c>
      <c r="L30" s="118">
        <v>401</v>
      </c>
      <c r="M30" s="118">
        <v>11608937.94</v>
      </c>
      <c r="N30" s="153">
        <v>332671.5</v>
      </c>
      <c r="O30" s="136">
        <f t="shared" si="10"/>
        <v>3482681.9399999995</v>
      </c>
      <c r="P30" s="160">
        <f t="shared" si="11"/>
        <v>332671.5</v>
      </c>
      <c r="Q30" s="136">
        <v>2708752</v>
      </c>
      <c r="R30" s="161">
        <f t="shared" si="12"/>
        <v>2708752</v>
      </c>
      <c r="S30" s="118">
        <f t="shared" si="12"/>
        <v>2708752</v>
      </c>
      <c r="T30" s="11">
        <v>43830</v>
      </c>
      <c r="U30" s="184" t="s">
        <v>184</v>
      </c>
      <c r="V30" s="133">
        <f t="shared" si="0"/>
        <v>0</v>
      </c>
    </row>
    <row r="31" spans="1:22" s="15" customFormat="1" ht="15" customHeight="1">
      <c r="A31" s="150">
        <f>A30+1</f>
        <v>10</v>
      </c>
      <c r="B31" s="147" t="s">
        <v>278</v>
      </c>
      <c r="C31" s="182">
        <v>1985</v>
      </c>
      <c r="D31" s="177"/>
      <c r="E31" s="184" t="s">
        <v>265</v>
      </c>
      <c r="F31" s="173">
        <v>9</v>
      </c>
      <c r="G31" s="173">
        <v>7</v>
      </c>
      <c r="H31" s="18">
        <v>7</v>
      </c>
      <c r="I31" s="118">
        <v>12871.8</v>
      </c>
      <c r="J31" s="118">
        <v>12871.8</v>
      </c>
      <c r="K31" s="118">
        <v>12871.8</v>
      </c>
      <c r="L31" s="118">
        <v>703</v>
      </c>
      <c r="M31" s="118">
        <v>16643917.7</v>
      </c>
      <c r="N31" s="153">
        <v>465740.1</v>
      </c>
      <c r="O31" s="136">
        <f t="shared" si="10"/>
        <v>4993177.699999999</v>
      </c>
      <c r="P31" s="160">
        <f t="shared" si="11"/>
        <v>465740.1</v>
      </c>
      <c r="Q31" s="136">
        <v>3883580</v>
      </c>
      <c r="R31" s="161">
        <f t="shared" si="12"/>
        <v>3883580</v>
      </c>
      <c r="S31" s="118">
        <f t="shared" si="12"/>
        <v>3883580</v>
      </c>
      <c r="T31" s="11">
        <v>43830</v>
      </c>
      <c r="U31" s="184" t="s">
        <v>184</v>
      </c>
      <c r="V31" s="133">
        <f t="shared" si="0"/>
        <v>0</v>
      </c>
    </row>
    <row r="32" spans="1:22" s="15" customFormat="1" ht="15" customHeight="1">
      <c r="A32" s="150">
        <f>A31+1</f>
        <v>11</v>
      </c>
      <c r="B32" s="147" t="s">
        <v>279</v>
      </c>
      <c r="C32" s="182">
        <v>1984</v>
      </c>
      <c r="D32" s="177"/>
      <c r="E32" s="184" t="s">
        <v>265</v>
      </c>
      <c r="F32" s="173">
        <v>9</v>
      </c>
      <c r="G32" s="173">
        <v>6</v>
      </c>
      <c r="H32" s="18">
        <v>6</v>
      </c>
      <c r="I32" s="118">
        <v>11332.8</v>
      </c>
      <c r="J32" s="118">
        <v>11332.8</v>
      </c>
      <c r="K32" s="118">
        <v>11332.8</v>
      </c>
      <c r="L32" s="118">
        <v>282</v>
      </c>
      <c r="M32" s="118">
        <v>14198672.14</v>
      </c>
      <c r="N32" s="153">
        <v>399205.8</v>
      </c>
      <c r="O32" s="136">
        <f t="shared" si="10"/>
        <v>4259603.140000001</v>
      </c>
      <c r="P32" s="160">
        <f t="shared" si="11"/>
        <v>399205.8</v>
      </c>
      <c r="Q32" s="136">
        <v>3313023</v>
      </c>
      <c r="R32" s="161">
        <f t="shared" si="12"/>
        <v>3313023</v>
      </c>
      <c r="S32" s="118">
        <f t="shared" si="12"/>
        <v>3313023</v>
      </c>
      <c r="T32" s="11">
        <v>43830</v>
      </c>
      <c r="U32" s="184" t="s">
        <v>184</v>
      </c>
      <c r="V32" s="133">
        <f t="shared" si="0"/>
        <v>0</v>
      </c>
    </row>
    <row r="33" spans="1:22" s="15" customFormat="1" ht="15" customHeight="1">
      <c r="A33" s="150">
        <f>A32+1</f>
        <v>12</v>
      </c>
      <c r="B33" s="147" t="s">
        <v>280</v>
      </c>
      <c r="C33" s="182">
        <v>1975</v>
      </c>
      <c r="D33" s="177"/>
      <c r="E33" s="184" t="s">
        <v>265</v>
      </c>
      <c r="F33" s="173">
        <v>9</v>
      </c>
      <c r="G33" s="173">
        <v>1</v>
      </c>
      <c r="H33" s="18">
        <v>2</v>
      </c>
      <c r="I33" s="118">
        <v>3371.5</v>
      </c>
      <c r="J33" s="118">
        <v>3371.5</v>
      </c>
      <c r="K33" s="118">
        <v>3371.5</v>
      </c>
      <c r="L33" s="118">
        <v>283</v>
      </c>
      <c r="M33" s="118">
        <v>4297449.08</v>
      </c>
      <c r="N33" s="153">
        <v>111047.44</v>
      </c>
      <c r="O33" s="136">
        <f t="shared" si="10"/>
        <v>1289235.08</v>
      </c>
      <c r="P33" s="160">
        <f t="shared" si="11"/>
        <v>111047.44</v>
      </c>
      <c r="Q33" s="136">
        <v>1002738</v>
      </c>
      <c r="R33" s="161">
        <f t="shared" si="12"/>
        <v>1002738</v>
      </c>
      <c r="S33" s="118">
        <f t="shared" si="12"/>
        <v>1002738</v>
      </c>
      <c r="T33" s="11">
        <v>43830</v>
      </c>
      <c r="U33" s="184" t="s">
        <v>184</v>
      </c>
      <c r="V33" s="133">
        <f t="shared" si="0"/>
        <v>0</v>
      </c>
    </row>
    <row r="34" spans="1:22" s="15" customFormat="1" ht="15" customHeight="1">
      <c r="A34" s="198" t="s">
        <v>23</v>
      </c>
      <c r="B34" s="198"/>
      <c r="C34" s="182" t="s">
        <v>261</v>
      </c>
      <c r="D34" s="138" t="s">
        <v>261</v>
      </c>
      <c r="E34" s="83" t="s">
        <v>261</v>
      </c>
      <c r="F34" s="182" t="s">
        <v>261</v>
      </c>
      <c r="G34" s="182" t="s">
        <v>261</v>
      </c>
      <c r="H34" s="10">
        <f aca="true" t="shared" si="13" ref="H34:M34">SUM(H28:H33)</f>
        <v>22</v>
      </c>
      <c r="I34" s="118">
        <f t="shared" si="13"/>
        <v>44013.979999999996</v>
      </c>
      <c r="J34" s="118">
        <f t="shared" si="13"/>
        <v>44013.979999999996</v>
      </c>
      <c r="K34" s="118">
        <f t="shared" si="13"/>
        <v>44013.979999999996</v>
      </c>
      <c r="L34" s="118">
        <f t="shared" si="13"/>
        <v>2012</v>
      </c>
      <c r="M34" s="118">
        <f t="shared" si="13"/>
        <v>51454538.379999995</v>
      </c>
      <c r="N34" s="153">
        <f aca="true" t="shared" si="14" ref="N34:S34">SUM(N28:N33)</f>
        <v>1441733.44</v>
      </c>
      <c r="O34" s="118">
        <f t="shared" si="14"/>
        <v>15436367.379999999</v>
      </c>
      <c r="P34" s="160">
        <f t="shared" si="14"/>
        <v>1441733.44</v>
      </c>
      <c r="Q34" s="118">
        <f t="shared" si="14"/>
        <v>12006057</v>
      </c>
      <c r="R34" s="161">
        <f t="shared" si="14"/>
        <v>12006057</v>
      </c>
      <c r="S34" s="118">
        <f t="shared" si="14"/>
        <v>12006057</v>
      </c>
      <c r="T34" s="67" t="s">
        <v>261</v>
      </c>
      <c r="U34" s="67" t="s">
        <v>261</v>
      </c>
      <c r="V34" s="133">
        <f t="shared" si="0"/>
        <v>0</v>
      </c>
    </row>
    <row r="35" spans="1:22" s="15" customFormat="1" ht="15" customHeight="1">
      <c r="A35" s="218" t="s">
        <v>281</v>
      </c>
      <c r="B35" s="218"/>
      <c r="C35" s="218"/>
      <c r="D35" s="139" t="s">
        <v>261</v>
      </c>
      <c r="E35" s="81" t="s">
        <v>261</v>
      </c>
      <c r="F35" s="144" t="s">
        <v>261</v>
      </c>
      <c r="G35" s="144" t="s">
        <v>261</v>
      </c>
      <c r="H35" s="14">
        <f>H34</f>
        <v>22</v>
      </c>
      <c r="I35" s="120">
        <f>I34</f>
        <v>44013.979999999996</v>
      </c>
      <c r="J35" s="120">
        <f aca="true" t="shared" si="15" ref="J35:S35">J34</f>
        <v>44013.979999999996</v>
      </c>
      <c r="K35" s="120">
        <f t="shared" si="15"/>
        <v>44013.979999999996</v>
      </c>
      <c r="L35" s="120">
        <f t="shared" si="15"/>
        <v>2012</v>
      </c>
      <c r="M35" s="124">
        <f t="shared" si="15"/>
        <v>51454538.379999995</v>
      </c>
      <c r="N35" s="165">
        <f t="shared" si="15"/>
        <v>1441733.44</v>
      </c>
      <c r="O35" s="120">
        <f t="shared" si="15"/>
        <v>15436367.379999999</v>
      </c>
      <c r="P35" s="166">
        <f t="shared" si="15"/>
        <v>1441733.44</v>
      </c>
      <c r="Q35" s="120">
        <f t="shared" si="15"/>
        <v>12006057</v>
      </c>
      <c r="R35" s="167">
        <f t="shared" si="15"/>
        <v>12006057</v>
      </c>
      <c r="S35" s="124">
        <f t="shared" si="15"/>
        <v>12006057</v>
      </c>
      <c r="T35" s="70" t="s">
        <v>261</v>
      </c>
      <c r="U35" s="70" t="s">
        <v>261</v>
      </c>
      <c r="V35" s="133">
        <f t="shared" si="0"/>
        <v>0</v>
      </c>
    </row>
    <row r="36" spans="1:22" ht="15" customHeight="1">
      <c r="A36" s="195" t="s">
        <v>28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7"/>
      <c r="V36" s="133">
        <f t="shared" si="0"/>
        <v>0</v>
      </c>
    </row>
    <row r="37" spans="1:22" ht="15">
      <c r="A37" s="225" t="s">
        <v>29</v>
      </c>
      <c r="B37" s="226"/>
      <c r="C37" s="226"/>
      <c r="D37" s="226"/>
      <c r="E37" s="227"/>
      <c r="F37" s="219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1"/>
      <c r="V37" s="133">
        <f t="shared" si="0"/>
        <v>0</v>
      </c>
    </row>
    <row r="38" spans="1:22" ht="15">
      <c r="A38" s="59">
        <f>A33+1</f>
        <v>13</v>
      </c>
      <c r="B38" s="152" t="s">
        <v>282</v>
      </c>
      <c r="C38" s="182">
        <v>1992</v>
      </c>
      <c r="D38" s="177"/>
      <c r="E38" s="184" t="s">
        <v>265</v>
      </c>
      <c r="F38" s="173">
        <v>9</v>
      </c>
      <c r="G38" s="173">
        <v>1</v>
      </c>
      <c r="H38" s="18">
        <v>1</v>
      </c>
      <c r="I38" s="118">
        <v>2404</v>
      </c>
      <c r="J38" s="118">
        <v>2083</v>
      </c>
      <c r="K38" s="118">
        <v>2028</v>
      </c>
      <c r="L38" s="118">
        <v>108</v>
      </c>
      <c r="M38" s="118">
        <v>2438153.76</v>
      </c>
      <c r="N38" s="153">
        <v>66534.3</v>
      </c>
      <c r="O38" s="136">
        <f>M38-Q38-R38-S38</f>
        <v>731447.7599999998</v>
      </c>
      <c r="P38" s="160">
        <f>N38</f>
        <v>66534.3</v>
      </c>
      <c r="Q38" s="136">
        <v>568902</v>
      </c>
      <c r="R38" s="161">
        <f aca="true" t="shared" si="16" ref="R38:S41">Q38</f>
        <v>568902</v>
      </c>
      <c r="S38" s="118">
        <f t="shared" si="16"/>
        <v>568902</v>
      </c>
      <c r="T38" s="11">
        <v>43829</v>
      </c>
      <c r="U38" s="184" t="s">
        <v>184</v>
      </c>
      <c r="V38" s="133">
        <f t="shared" si="0"/>
        <v>0</v>
      </c>
    </row>
    <row r="39" spans="1:22" ht="15">
      <c r="A39" s="59">
        <f>A38+1</f>
        <v>14</v>
      </c>
      <c r="B39" s="152" t="s">
        <v>283</v>
      </c>
      <c r="C39" s="182">
        <v>1990</v>
      </c>
      <c r="D39" s="177"/>
      <c r="E39" s="184" t="s">
        <v>265</v>
      </c>
      <c r="F39" s="173">
        <v>9</v>
      </c>
      <c r="G39" s="173">
        <v>5</v>
      </c>
      <c r="H39" s="18">
        <v>5</v>
      </c>
      <c r="I39" s="118">
        <v>11510</v>
      </c>
      <c r="J39" s="118">
        <v>10173</v>
      </c>
      <c r="K39" s="118">
        <v>9017</v>
      </c>
      <c r="L39" s="118">
        <v>540</v>
      </c>
      <c r="M39" s="118">
        <v>11762070.08</v>
      </c>
      <c r="N39" s="153">
        <v>332671.5</v>
      </c>
      <c r="O39" s="136">
        <f>M39-Q39-R39-S39</f>
        <v>3528621.08</v>
      </c>
      <c r="P39" s="160">
        <f>N39</f>
        <v>332671.5</v>
      </c>
      <c r="Q39" s="136">
        <v>2744483</v>
      </c>
      <c r="R39" s="161">
        <f t="shared" si="16"/>
        <v>2744483</v>
      </c>
      <c r="S39" s="118">
        <f t="shared" si="16"/>
        <v>2744483</v>
      </c>
      <c r="T39" s="11">
        <v>43830</v>
      </c>
      <c r="U39" s="184" t="s">
        <v>184</v>
      </c>
      <c r="V39" s="133">
        <f t="shared" si="0"/>
        <v>0</v>
      </c>
    </row>
    <row r="40" spans="1:22" ht="15">
      <c r="A40" s="59">
        <f>A39+1</f>
        <v>15</v>
      </c>
      <c r="B40" s="152" t="s">
        <v>284</v>
      </c>
      <c r="C40" s="182">
        <v>1991</v>
      </c>
      <c r="D40" s="177"/>
      <c r="E40" s="184" t="s">
        <v>265</v>
      </c>
      <c r="F40" s="173">
        <v>9</v>
      </c>
      <c r="G40" s="173">
        <v>1</v>
      </c>
      <c r="H40" s="18">
        <v>1</v>
      </c>
      <c r="I40" s="118">
        <v>2381</v>
      </c>
      <c r="J40" s="118">
        <v>2133</v>
      </c>
      <c r="K40" s="118">
        <v>2067</v>
      </c>
      <c r="L40" s="118">
        <v>105</v>
      </c>
      <c r="M40" s="118">
        <v>2438153.76</v>
      </c>
      <c r="N40" s="153">
        <v>66534.3</v>
      </c>
      <c r="O40" s="136">
        <f>M40-Q40-R40-S40</f>
        <v>731447.7599999998</v>
      </c>
      <c r="P40" s="160">
        <f>N40</f>
        <v>66534.3</v>
      </c>
      <c r="Q40" s="136">
        <v>568902</v>
      </c>
      <c r="R40" s="161">
        <f t="shared" si="16"/>
        <v>568902</v>
      </c>
      <c r="S40" s="118">
        <f t="shared" si="16"/>
        <v>568902</v>
      </c>
      <c r="T40" s="11">
        <v>43830</v>
      </c>
      <c r="U40" s="184" t="s">
        <v>184</v>
      </c>
      <c r="V40" s="133">
        <f t="shared" si="0"/>
        <v>0</v>
      </c>
    </row>
    <row r="41" spans="1:22" ht="15">
      <c r="A41" s="59">
        <f>A40+1</f>
        <v>16</v>
      </c>
      <c r="B41" s="152" t="s">
        <v>285</v>
      </c>
      <c r="C41" s="182">
        <v>1991</v>
      </c>
      <c r="D41" s="177"/>
      <c r="E41" s="184" t="s">
        <v>265</v>
      </c>
      <c r="F41" s="173">
        <v>9</v>
      </c>
      <c r="G41" s="173">
        <v>4</v>
      </c>
      <c r="H41" s="18">
        <v>4</v>
      </c>
      <c r="I41" s="118">
        <v>9344</v>
      </c>
      <c r="J41" s="118">
        <v>8132</v>
      </c>
      <c r="K41" s="118">
        <v>7684</v>
      </c>
      <c r="L41" s="118">
        <v>325</v>
      </c>
      <c r="M41" s="118">
        <v>9503310.54</v>
      </c>
      <c r="N41" s="153">
        <v>266137.2</v>
      </c>
      <c r="O41" s="136">
        <f>M41-Q41-R41-S41</f>
        <v>2850993.539999999</v>
      </c>
      <c r="P41" s="160">
        <f>N41</f>
        <v>266137.2</v>
      </c>
      <c r="Q41" s="136">
        <v>2217439</v>
      </c>
      <c r="R41" s="161">
        <f t="shared" si="16"/>
        <v>2217439</v>
      </c>
      <c r="S41" s="118">
        <f t="shared" si="16"/>
        <v>2217439</v>
      </c>
      <c r="T41" s="11">
        <v>43830</v>
      </c>
      <c r="U41" s="184" t="s">
        <v>184</v>
      </c>
      <c r="V41" s="133">
        <f t="shared" si="0"/>
        <v>0</v>
      </c>
    </row>
    <row r="42" spans="1:22" ht="15" customHeight="1">
      <c r="A42" s="212" t="s">
        <v>23</v>
      </c>
      <c r="B42" s="213"/>
      <c r="C42" s="177" t="s">
        <v>261</v>
      </c>
      <c r="D42" s="176" t="s">
        <v>261</v>
      </c>
      <c r="E42" s="177" t="s">
        <v>261</v>
      </c>
      <c r="F42" s="176" t="s">
        <v>261</v>
      </c>
      <c r="G42" s="176" t="s">
        <v>261</v>
      </c>
      <c r="H42" s="10">
        <f aca="true" t="shared" si="17" ref="H42:M42">SUM(H38:H41)</f>
        <v>11</v>
      </c>
      <c r="I42" s="118">
        <f t="shared" si="17"/>
        <v>25639</v>
      </c>
      <c r="J42" s="118">
        <f t="shared" si="17"/>
        <v>22521</v>
      </c>
      <c r="K42" s="118">
        <f t="shared" si="17"/>
        <v>20796</v>
      </c>
      <c r="L42" s="118">
        <f t="shared" si="17"/>
        <v>1078</v>
      </c>
      <c r="M42" s="118">
        <f t="shared" si="17"/>
        <v>26141688.14</v>
      </c>
      <c r="N42" s="153">
        <f aca="true" t="shared" si="18" ref="N42:S42">SUM(N38:N41)</f>
        <v>731877.3</v>
      </c>
      <c r="O42" s="118">
        <f t="shared" si="18"/>
        <v>7842510.139999999</v>
      </c>
      <c r="P42" s="160">
        <f t="shared" si="18"/>
        <v>731877.3</v>
      </c>
      <c r="Q42" s="118">
        <f t="shared" si="18"/>
        <v>6099726</v>
      </c>
      <c r="R42" s="161">
        <f t="shared" si="18"/>
        <v>6099726</v>
      </c>
      <c r="S42" s="118">
        <f t="shared" si="18"/>
        <v>6099726</v>
      </c>
      <c r="T42" s="177" t="s">
        <v>261</v>
      </c>
      <c r="U42" s="177" t="s">
        <v>261</v>
      </c>
      <c r="V42" s="133">
        <f t="shared" si="0"/>
        <v>0</v>
      </c>
    </row>
    <row r="43" spans="1:22" s="15" customFormat="1" ht="15" customHeight="1">
      <c r="A43" s="201" t="s">
        <v>30</v>
      </c>
      <c r="B43" s="202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2">
        <f>H42</f>
        <v>11</v>
      </c>
      <c r="I43" s="120">
        <f>I42</f>
        <v>25639</v>
      </c>
      <c r="J43" s="120">
        <f>J42</f>
        <v>22521</v>
      </c>
      <c r="K43" s="120">
        <f>K42</f>
        <v>20796</v>
      </c>
      <c r="L43" s="120">
        <f>L42</f>
        <v>1078</v>
      </c>
      <c r="M43" s="120">
        <f aca="true" t="shared" si="19" ref="M43:S43">M42</f>
        <v>26141688.14</v>
      </c>
      <c r="N43" s="162">
        <f t="shared" si="19"/>
        <v>731877.3</v>
      </c>
      <c r="O43" s="120">
        <f t="shared" si="19"/>
        <v>7842510.139999999</v>
      </c>
      <c r="P43" s="163">
        <f t="shared" si="19"/>
        <v>731877.3</v>
      </c>
      <c r="Q43" s="120">
        <f t="shared" si="19"/>
        <v>6099726</v>
      </c>
      <c r="R43" s="164">
        <f t="shared" si="19"/>
        <v>6099726</v>
      </c>
      <c r="S43" s="120">
        <f t="shared" si="19"/>
        <v>6099726</v>
      </c>
      <c r="T43" s="12" t="s">
        <v>261</v>
      </c>
      <c r="U43" s="12" t="s">
        <v>261</v>
      </c>
      <c r="V43" s="133">
        <f t="shared" si="0"/>
        <v>0</v>
      </c>
    </row>
    <row r="44" spans="1:22" ht="15" customHeight="1">
      <c r="A44" s="195" t="s">
        <v>31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7"/>
      <c r="V44" s="133">
        <f t="shared" si="0"/>
        <v>0</v>
      </c>
    </row>
    <row r="45" spans="1:22" ht="15">
      <c r="A45" s="225" t="s">
        <v>32</v>
      </c>
      <c r="B45" s="226"/>
      <c r="C45" s="226"/>
      <c r="D45" s="226"/>
      <c r="E45" s="227"/>
      <c r="F45" s="219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1"/>
      <c r="V45" s="133">
        <f t="shared" si="0"/>
        <v>0</v>
      </c>
    </row>
    <row r="46" spans="1:22" ht="15">
      <c r="A46" s="59">
        <f>A41+1</f>
        <v>17</v>
      </c>
      <c r="B46" s="147" t="s">
        <v>286</v>
      </c>
      <c r="C46" s="182">
        <v>1990</v>
      </c>
      <c r="D46" s="177"/>
      <c r="E46" s="184" t="s">
        <v>265</v>
      </c>
      <c r="F46" s="173">
        <v>9</v>
      </c>
      <c r="G46" s="173">
        <v>1</v>
      </c>
      <c r="H46" s="12">
        <v>1</v>
      </c>
      <c r="I46" s="118">
        <v>2275.02</v>
      </c>
      <c r="J46" s="118">
        <v>2071.06</v>
      </c>
      <c r="K46" s="118">
        <v>1942.46</v>
      </c>
      <c r="L46" s="118">
        <v>94</v>
      </c>
      <c r="M46" s="118">
        <v>2340928.84</v>
      </c>
      <c r="N46" s="153">
        <v>66534.3</v>
      </c>
      <c r="O46" s="136">
        <f>M46-Q46-R46-S46</f>
        <v>702280.8399999999</v>
      </c>
      <c r="P46" s="160">
        <f>N46</f>
        <v>66534.3</v>
      </c>
      <c r="Q46" s="136">
        <v>546216</v>
      </c>
      <c r="R46" s="161">
        <f>Q46</f>
        <v>546216</v>
      </c>
      <c r="S46" s="118">
        <f>R46</f>
        <v>546216</v>
      </c>
      <c r="T46" s="11">
        <v>43829</v>
      </c>
      <c r="U46" s="184" t="s">
        <v>184</v>
      </c>
      <c r="V46" s="133">
        <f t="shared" si="0"/>
        <v>0</v>
      </c>
    </row>
    <row r="47" spans="1:22" ht="15" customHeight="1">
      <c r="A47" s="212" t="s">
        <v>23</v>
      </c>
      <c r="B47" s="213"/>
      <c r="C47" s="176" t="s">
        <v>261</v>
      </c>
      <c r="D47" s="176" t="s">
        <v>261</v>
      </c>
      <c r="E47" s="177" t="s">
        <v>261</v>
      </c>
      <c r="F47" s="176" t="s">
        <v>261</v>
      </c>
      <c r="G47" s="176" t="s">
        <v>261</v>
      </c>
      <c r="H47" s="177">
        <f aca="true" t="shared" si="20" ref="H47:S47">SUM(H46:H46)</f>
        <v>1</v>
      </c>
      <c r="I47" s="118">
        <f t="shared" si="20"/>
        <v>2275.02</v>
      </c>
      <c r="J47" s="118">
        <f t="shared" si="20"/>
        <v>2071.06</v>
      </c>
      <c r="K47" s="118">
        <f t="shared" si="20"/>
        <v>1942.46</v>
      </c>
      <c r="L47" s="118">
        <f t="shared" si="20"/>
        <v>94</v>
      </c>
      <c r="M47" s="118">
        <f t="shared" si="20"/>
        <v>2340928.84</v>
      </c>
      <c r="N47" s="153">
        <f t="shared" si="20"/>
        <v>66534.3</v>
      </c>
      <c r="O47" s="118">
        <f t="shared" si="20"/>
        <v>702280.8399999999</v>
      </c>
      <c r="P47" s="160">
        <f t="shared" si="20"/>
        <v>66534.3</v>
      </c>
      <c r="Q47" s="118">
        <f t="shared" si="20"/>
        <v>546216</v>
      </c>
      <c r="R47" s="161">
        <f t="shared" si="20"/>
        <v>546216</v>
      </c>
      <c r="S47" s="118">
        <f t="shared" si="20"/>
        <v>546216</v>
      </c>
      <c r="T47" s="177" t="s">
        <v>261</v>
      </c>
      <c r="U47" s="177" t="s">
        <v>261</v>
      </c>
      <c r="V47" s="133">
        <f t="shared" si="0"/>
        <v>0</v>
      </c>
    </row>
    <row r="48" spans="1:22" ht="15">
      <c r="A48" s="225" t="s">
        <v>33</v>
      </c>
      <c r="B48" s="226"/>
      <c r="C48" s="226"/>
      <c r="D48" s="226"/>
      <c r="E48" s="227"/>
      <c r="F48" s="219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1"/>
      <c r="V48" s="133">
        <f t="shared" si="0"/>
        <v>0</v>
      </c>
    </row>
    <row r="49" spans="1:22" ht="15">
      <c r="A49" s="59">
        <f>A46+1</f>
        <v>18</v>
      </c>
      <c r="B49" s="180" t="s">
        <v>287</v>
      </c>
      <c r="C49" s="182">
        <v>1980</v>
      </c>
      <c r="D49" s="177"/>
      <c r="E49" s="184" t="s">
        <v>265</v>
      </c>
      <c r="F49" s="173">
        <v>9</v>
      </c>
      <c r="G49" s="173">
        <v>12</v>
      </c>
      <c r="H49" s="12">
        <v>4</v>
      </c>
      <c r="I49" s="118">
        <v>22019.1</v>
      </c>
      <c r="J49" s="118">
        <v>14983.8</v>
      </c>
      <c r="K49" s="118">
        <v>12618.93</v>
      </c>
      <c r="L49" s="118">
        <v>1008</v>
      </c>
      <c r="M49" s="118">
        <v>9391994.06</v>
      </c>
      <c r="N49" s="153">
        <v>266137.2</v>
      </c>
      <c r="O49" s="136">
        <f>M49-Q49-R49-S49</f>
        <v>2817599.0600000005</v>
      </c>
      <c r="P49" s="160">
        <f>N49</f>
        <v>266137.2</v>
      </c>
      <c r="Q49" s="136">
        <v>2191465</v>
      </c>
      <c r="R49" s="161">
        <f>Q49</f>
        <v>2191465</v>
      </c>
      <c r="S49" s="118">
        <f>R49</f>
        <v>2191465</v>
      </c>
      <c r="T49" s="11">
        <v>43829</v>
      </c>
      <c r="U49" s="184" t="s">
        <v>184</v>
      </c>
      <c r="V49" s="133">
        <f t="shared" si="0"/>
        <v>0</v>
      </c>
    </row>
    <row r="50" spans="1:22" ht="15">
      <c r="A50" s="59">
        <f>A49+1</f>
        <v>19</v>
      </c>
      <c r="B50" s="180" t="s">
        <v>288</v>
      </c>
      <c r="C50" s="182">
        <v>1983</v>
      </c>
      <c r="D50" s="177"/>
      <c r="E50" s="184" t="s">
        <v>265</v>
      </c>
      <c r="F50" s="173">
        <v>9</v>
      </c>
      <c r="G50" s="173">
        <v>7</v>
      </c>
      <c r="H50" s="12">
        <v>1</v>
      </c>
      <c r="I50" s="118">
        <v>12831.6</v>
      </c>
      <c r="J50" s="118">
        <v>8745.51</v>
      </c>
      <c r="K50" s="118">
        <v>6773.54</v>
      </c>
      <c r="L50" s="118">
        <v>584</v>
      </c>
      <c r="M50" s="118">
        <v>2461653.46</v>
      </c>
      <c r="N50" s="153">
        <v>66534.3</v>
      </c>
      <c r="O50" s="136">
        <f>M50-Q50-R50-S50</f>
        <v>738498.46</v>
      </c>
      <c r="P50" s="160">
        <f>N50</f>
        <v>66534.3</v>
      </c>
      <c r="Q50" s="136">
        <v>574385</v>
      </c>
      <c r="R50" s="161">
        <f>Q50</f>
        <v>574385</v>
      </c>
      <c r="S50" s="118">
        <f>R50</f>
        <v>574385</v>
      </c>
      <c r="T50" s="11">
        <v>43830</v>
      </c>
      <c r="U50" s="184" t="s">
        <v>184</v>
      </c>
      <c r="V50" s="133">
        <f t="shared" si="0"/>
        <v>0</v>
      </c>
    </row>
    <row r="51" spans="1:22" ht="15" customHeight="1">
      <c r="A51" s="212" t="s">
        <v>23</v>
      </c>
      <c r="B51" s="213"/>
      <c r="C51" s="176" t="s">
        <v>261</v>
      </c>
      <c r="D51" s="176" t="s">
        <v>261</v>
      </c>
      <c r="E51" s="177" t="s">
        <v>261</v>
      </c>
      <c r="F51" s="176" t="s">
        <v>261</v>
      </c>
      <c r="G51" s="176" t="s">
        <v>261</v>
      </c>
      <c r="H51" s="10">
        <f aca="true" t="shared" si="21" ref="H51:S51">SUM(H49:H50)</f>
        <v>5</v>
      </c>
      <c r="I51" s="118">
        <f t="shared" si="21"/>
        <v>34850.7</v>
      </c>
      <c r="J51" s="118">
        <f t="shared" si="21"/>
        <v>23729.309999999998</v>
      </c>
      <c r="K51" s="118">
        <f t="shared" si="21"/>
        <v>19392.47</v>
      </c>
      <c r="L51" s="118">
        <f t="shared" si="21"/>
        <v>1592</v>
      </c>
      <c r="M51" s="118">
        <f t="shared" si="21"/>
        <v>11853647.52</v>
      </c>
      <c r="N51" s="153">
        <f t="shared" si="21"/>
        <v>332671.5</v>
      </c>
      <c r="O51" s="118">
        <f t="shared" si="21"/>
        <v>3556097.5200000005</v>
      </c>
      <c r="P51" s="160">
        <f t="shared" si="21"/>
        <v>332671.5</v>
      </c>
      <c r="Q51" s="118">
        <f t="shared" si="21"/>
        <v>2765850</v>
      </c>
      <c r="R51" s="161">
        <f t="shared" si="21"/>
        <v>2765850</v>
      </c>
      <c r="S51" s="118">
        <f t="shared" si="21"/>
        <v>2765850</v>
      </c>
      <c r="T51" s="177" t="s">
        <v>261</v>
      </c>
      <c r="U51" s="177" t="s">
        <v>261</v>
      </c>
      <c r="V51" s="133">
        <f t="shared" si="0"/>
        <v>0</v>
      </c>
    </row>
    <row r="52" spans="1:22" ht="15">
      <c r="A52" s="225" t="s">
        <v>44</v>
      </c>
      <c r="B52" s="226"/>
      <c r="C52" s="226"/>
      <c r="D52" s="226"/>
      <c r="E52" s="227"/>
      <c r="F52" s="21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1"/>
      <c r="V52" s="133">
        <f t="shared" si="0"/>
        <v>0</v>
      </c>
    </row>
    <row r="53" spans="1:22" ht="15">
      <c r="A53" s="59">
        <f>A50+1</f>
        <v>20</v>
      </c>
      <c r="B53" s="154" t="s">
        <v>289</v>
      </c>
      <c r="C53" s="182">
        <v>1984</v>
      </c>
      <c r="D53" s="177"/>
      <c r="E53" s="184" t="s">
        <v>265</v>
      </c>
      <c r="F53" s="173">
        <v>9</v>
      </c>
      <c r="G53" s="173">
        <v>5</v>
      </c>
      <c r="H53" s="177">
        <v>5</v>
      </c>
      <c r="I53" s="118">
        <v>11654.1</v>
      </c>
      <c r="J53" s="118">
        <v>10062.3</v>
      </c>
      <c r="K53" s="118">
        <v>8936.38</v>
      </c>
      <c r="L53" s="168">
        <v>488</v>
      </c>
      <c r="M53" s="118">
        <v>11779839.7</v>
      </c>
      <c r="N53" s="153">
        <v>332671.5</v>
      </c>
      <c r="O53" s="136">
        <f>M53-Q53-R53-S53</f>
        <v>3533952.6999999993</v>
      </c>
      <c r="P53" s="160">
        <f>N53</f>
        <v>332671.5</v>
      </c>
      <c r="Q53" s="136">
        <v>2748629</v>
      </c>
      <c r="R53" s="161">
        <f aca="true" t="shared" si="22" ref="R53:S57">Q53</f>
        <v>2748629</v>
      </c>
      <c r="S53" s="118">
        <f t="shared" si="22"/>
        <v>2748629</v>
      </c>
      <c r="T53" s="11">
        <v>43829</v>
      </c>
      <c r="U53" s="184" t="s">
        <v>184</v>
      </c>
      <c r="V53" s="133">
        <f t="shared" si="0"/>
        <v>0</v>
      </c>
    </row>
    <row r="54" spans="1:22" ht="15">
      <c r="A54" s="59">
        <f>A53+1</f>
        <v>21</v>
      </c>
      <c r="B54" s="154" t="s">
        <v>290</v>
      </c>
      <c r="C54" s="182">
        <v>1983</v>
      </c>
      <c r="D54" s="177"/>
      <c r="E54" s="184" t="s">
        <v>265</v>
      </c>
      <c r="F54" s="173">
        <v>9</v>
      </c>
      <c r="G54" s="173">
        <v>5</v>
      </c>
      <c r="H54" s="177">
        <v>5</v>
      </c>
      <c r="I54" s="118">
        <v>11742.9</v>
      </c>
      <c r="J54" s="118">
        <v>10115.39</v>
      </c>
      <c r="K54" s="118">
        <v>9271.56</v>
      </c>
      <c r="L54" s="168">
        <v>457</v>
      </c>
      <c r="M54" s="118">
        <v>11795603.32</v>
      </c>
      <c r="N54" s="153">
        <v>332671.5</v>
      </c>
      <c r="O54" s="136">
        <f>M54-Q54-R54-S54</f>
        <v>3538682.3200000003</v>
      </c>
      <c r="P54" s="160">
        <f>N54</f>
        <v>332671.5</v>
      </c>
      <c r="Q54" s="136">
        <v>2752307</v>
      </c>
      <c r="R54" s="161">
        <f t="shared" si="22"/>
        <v>2752307</v>
      </c>
      <c r="S54" s="118">
        <f t="shared" si="22"/>
        <v>2752307</v>
      </c>
      <c r="T54" s="11">
        <v>43830</v>
      </c>
      <c r="U54" s="184" t="s">
        <v>184</v>
      </c>
      <c r="V54" s="133">
        <f t="shared" si="0"/>
        <v>0</v>
      </c>
    </row>
    <row r="55" spans="1:22" ht="15">
      <c r="A55" s="59">
        <f>A54+1</f>
        <v>22</v>
      </c>
      <c r="B55" s="154" t="s">
        <v>291</v>
      </c>
      <c r="C55" s="182">
        <v>1975</v>
      </c>
      <c r="D55" s="177"/>
      <c r="E55" s="184" t="s">
        <v>268</v>
      </c>
      <c r="F55" s="173">
        <v>9</v>
      </c>
      <c r="G55" s="173">
        <v>2</v>
      </c>
      <c r="H55" s="177">
        <v>2</v>
      </c>
      <c r="I55" s="118">
        <v>5754.1</v>
      </c>
      <c r="J55" s="118">
        <v>2912.9</v>
      </c>
      <c r="K55" s="118">
        <v>1307.89</v>
      </c>
      <c r="L55" s="168">
        <v>289</v>
      </c>
      <c r="M55" s="118">
        <v>4274966.54</v>
      </c>
      <c r="N55" s="153">
        <v>111047.44</v>
      </c>
      <c r="O55" s="136">
        <f>M55-Q55-R55-S55</f>
        <v>1282490.54</v>
      </c>
      <c r="P55" s="160">
        <f>N55</f>
        <v>111047.44</v>
      </c>
      <c r="Q55" s="136">
        <v>997492</v>
      </c>
      <c r="R55" s="161">
        <f t="shared" si="22"/>
        <v>997492</v>
      </c>
      <c r="S55" s="118">
        <f t="shared" si="22"/>
        <v>997492</v>
      </c>
      <c r="T55" s="11">
        <v>43830</v>
      </c>
      <c r="U55" s="184" t="s">
        <v>184</v>
      </c>
      <c r="V55" s="133">
        <f t="shared" si="0"/>
        <v>0</v>
      </c>
    </row>
    <row r="56" spans="1:22" ht="15">
      <c r="A56" s="59">
        <f>A55+1</f>
        <v>23</v>
      </c>
      <c r="B56" s="154" t="s">
        <v>292</v>
      </c>
      <c r="C56" s="182">
        <v>1985</v>
      </c>
      <c r="D56" s="177"/>
      <c r="E56" s="184" t="s">
        <v>265</v>
      </c>
      <c r="F56" s="173">
        <v>9</v>
      </c>
      <c r="G56" s="173">
        <v>7</v>
      </c>
      <c r="H56" s="177">
        <v>7</v>
      </c>
      <c r="I56" s="118">
        <v>16480.1</v>
      </c>
      <c r="J56" s="118">
        <v>13944.43</v>
      </c>
      <c r="K56" s="118">
        <v>11896.78</v>
      </c>
      <c r="L56" s="168">
        <v>706</v>
      </c>
      <c r="M56" s="118">
        <v>16517667.139999997</v>
      </c>
      <c r="N56" s="153">
        <v>465740.1</v>
      </c>
      <c r="O56" s="136">
        <f>M56-Q56-R56-S56</f>
        <v>4955301.139999997</v>
      </c>
      <c r="P56" s="160">
        <f>N56</f>
        <v>465740.1</v>
      </c>
      <c r="Q56" s="136">
        <v>3854122</v>
      </c>
      <c r="R56" s="161">
        <f t="shared" si="22"/>
        <v>3854122</v>
      </c>
      <c r="S56" s="118">
        <f t="shared" si="22"/>
        <v>3854122</v>
      </c>
      <c r="T56" s="11">
        <v>43830</v>
      </c>
      <c r="U56" s="184" t="s">
        <v>184</v>
      </c>
      <c r="V56" s="133">
        <f t="shared" si="0"/>
        <v>0</v>
      </c>
    </row>
    <row r="57" spans="1:23" ht="15">
      <c r="A57" s="59">
        <f>A56+1</f>
        <v>24</v>
      </c>
      <c r="B57" s="154" t="s">
        <v>293</v>
      </c>
      <c r="C57" s="182">
        <v>1989</v>
      </c>
      <c r="D57" s="177"/>
      <c r="E57" s="184" t="s">
        <v>268</v>
      </c>
      <c r="F57" s="173">
        <v>12</v>
      </c>
      <c r="G57" s="173">
        <v>1</v>
      </c>
      <c r="H57" s="177">
        <v>2</v>
      </c>
      <c r="I57" s="118">
        <v>7437.1</v>
      </c>
      <c r="J57" s="118">
        <v>6830</v>
      </c>
      <c r="K57" s="118">
        <v>6457.7</v>
      </c>
      <c r="L57" s="118">
        <v>328</v>
      </c>
      <c r="M57" s="118">
        <v>4642281.66</v>
      </c>
      <c r="N57" s="153">
        <v>122059.2</v>
      </c>
      <c r="O57" s="136">
        <f>M57-Q57-R57-S57</f>
        <v>1392684.6600000001</v>
      </c>
      <c r="P57" s="160">
        <f>N57</f>
        <v>122059.2</v>
      </c>
      <c r="Q57" s="137">
        <v>1083199</v>
      </c>
      <c r="R57" s="161">
        <f t="shared" si="22"/>
        <v>1083199</v>
      </c>
      <c r="S57" s="118">
        <f t="shared" si="22"/>
        <v>1083199</v>
      </c>
      <c r="T57" s="11">
        <v>43830</v>
      </c>
      <c r="U57" s="184" t="s">
        <v>184</v>
      </c>
      <c r="V57" s="133">
        <f t="shared" si="0"/>
        <v>0</v>
      </c>
      <c r="W57" s="4" t="s">
        <v>318</v>
      </c>
    </row>
    <row r="58" spans="1:22" ht="15" customHeight="1">
      <c r="A58" s="212" t="s">
        <v>23</v>
      </c>
      <c r="B58" s="213"/>
      <c r="C58" s="176" t="s">
        <v>261</v>
      </c>
      <c r="D58" s="176" t="s">
        <v>261</v>
      </c>
      <c r="E58" s="177" t="s">
        <v>261</v>
      </c>
      <c r="F58" s="176" t="s">
        <v>261</v>
      </c>
      <c r="G58" s="176" t="s">
        <v>261</v>
      </c>
      <c r="H58" s="10">
        <f aca="true" t="shared" si="23" ref="H58:M58">SUM(H53:H57)</f>
        <v>21</v>
      </c>
      <c r="I58" s="118">
        <f t="shared" si="23"/>
        <v>53068.299999999996</v>
      </c>
      <c r="J58" s="118">
        <f t="shared" si="23"/>
        <v>43865.020000000004</v>
      </c>
      <c r="K58" s="118">
        <f t="shared" si="23"/>
        <v>37870.31</v>
      </c>
      <c r="L58" s="118">
        <f t="shared" si="23"/>
        <v>2268</v>
      </c>
      <c r="M58" s="118">
        <f t="shared" si="23"/>
        <v>49010358.36</v>
      </c>
      <c r="N58" s="153">
        <f aca="true" t="shared" si="24" ref="N58:S58">SUM(N53:N57)</f>
        <v>1364189.74</v>
      </c>
      <c r="O58" s="118">
        <f t="shared" si="24"/>
        <v>14703111.359999996</v>
      </c>
      <c r="P58" s="160">
        <f t="shared" si="24"/>
        <v>1364189.74</v>
      </c>
      <c r="Q58" s="118">
        <f t="shared" si="24"/>
        <v>11435749</v>
      </c>
      <c r="R58" s="161">
        <f t="shared" si="24"/>
        <v>11435749</v>
      </c>
      <c r="S58" s="118">
        <f t="shared" si="24"/>
        <v>11435749</v>
      </c>
      <c r="T58" s="177" t="s">
        <v>261</v>
      </c>
      <c r="U58" s="177" t="s">
        <v>261</v>
      </c>
      <c r="V58" s="133">
        <f t="shared" si="0"/>
        <v>0</v>
      </c>
    </row>
    <row r="59" spans="1:22" s="15" customFormat="1" ht="1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4">
        <f aca="true" t="shared" si="25" ref="H59:S59">H58+H51+H47</f>
        <v>27</v>
      </c>
      <c r="I59" s="120">
        <f t="shared" si="25"/>
        <v>90194.02</v>
      </c>
      <c r="J59" s="120">
        <f t="shared" si="25"/>
        <v>69665.39</v>
      </c>
      <c r="K59" s="120">
        <f t="shared" si="25"/>
        <v>59205.24</v>
      </c>
      <c r="L59" s="120">
        <f t="shared" si="25"/>
        <v>3954</v>
      </c>
      <c r="M59" s="120">
        <f t="shared" si="25"/>
        <v>63204934.72</v>
      </c>
      <c r="N59" s="162">
        <f t="shared" si="25"/>
        <v>1763395.54</v>
      </c>
      <c r="O59" s="120">
        <f t="shared" si="25"/>
        <v>18961489.719999995</v>
      </c>
      <c r="P59" s="163">
        <f t="shared" si="25"/>
        <v>1763395.54</v>
      </c>
      <c r="Q59" s="120">
        <f t="shared" si="25"/>
        <v>14747815</v>
      </c>
      <c r="R59" s="164">
        <f t="shared" si="25"/>
        <v>14747815</v>
      </c>
      <c r="S59" s="120">
        <f t="shared" si="25"/>
        <v>14747815</v>
      </c>
      <c r="T59" s="12" t="s">
        <v>261</v>
      </c>
      <c r="U59" s="12" t="s">
        <v>261</v>
      </c>
      <c r="V59" s="133">
        <f t="shared" si="0"/>
        <v>0</v>
      </c>
    </row>
    <row r="60" spans="1:22" ht="15" customHeight="1">
      <c r="A60" s="195" t="s">
        <v>38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7"/>
      <c r="V60" s="133">
        <f t="shared" si="0"/>
        <v>0</v>
      </c>
    </row>
    <row r="61" spans="1:22" ht="15">
      <c r="A61" s="225" t="s">
        <v>39</v>
      </c>
      <c r="B61" s="226"/>
      <c r="C61" s="226"/>
      <c r="D61" s="226"/>
      <c r="E61" s="227"/>
      <c r="F61" s="219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1"/>
      <c r="V61" s="133">
        <f t="shared" si="0"/>
        <v>0</v>
      </c>
    </row>
    <row r="62" spans="1:22" ht="15">
      <c r="A62" s="173">
        <f>A57+1</f>
        <v>25</v>
      </c>
      <c r="B62" s="154" t="s">
        <v>298</v>
      </c>
      <c r="C62" s="182">
        <v>1995</v>
      </c>
      <c r="D62" s="177"/>
      <c r="E62" s="185" t="s">
        <v>188</v>
      </c>
      <c r="F62" s="173">
        <v>9</v>
      </c>
      <c r="G62" s="173">
        <v>1</v>
      </c>
      <c r="H62" s="177">
        <v>1</v>
      </c>
      <c r="I62" s="118">
        <v>4294.5</v>
      </c>
      <c r="J62" s="118">
        <v>3229.2</v>
      </c>
      <c r="K62" s="118">
        <v>2388.5</v>
      </c>
      <c r="L62" s="118">
        <v>169</v>
      </c>
      <c r="M62" s="118">
        <v>2405345.04</v>
      </c>
      <c r="N62" s="153">
        <v>66534.3</v>
      </c>
      <c r="O62" s="136">
        <f>M62-Q62-R62-S62</f>
        <v>721604.04</v>
      </c>
      <c r="P62" s="160">
        <f>N62</f>
        <v>66534.3</v>
      </c>
      <c r="Q62" s="136">
        <v>561247</v>
      </c>
      <c r="R62" s="161">
        <f>Q62</f>
        <v>561247</v>
      </c>
      <c r="S62" s="118">
        <f>R62</f>
        <v>561247</v>
      </c>
      <c r="T62" s="11">
        <v>43829</v>
      </c>
      <c r="U62" s="184" t="s">
        <v>184</v>
      </c>
      <c r="V62" s="133">
        <f t="shared" si="0"/>
        <v>0</v>
      </c>
    </row>
    <row r="63" spans="1:22" ht="15" customHeight="1">
      <c r="A63" s="212" t="s">
        <v>23</v>
      </c>
      <c r="B63" s="213"/>
      <c r="C63" s="176" t="s">
        <v>261</v>
      </c>
      <c r="D63" s="176" t="s">
        <v>261</v>
      </c>
      <c r="E63" s="177" t="s">
        <v>261</v>
      </c>
      <c r="F63" s="176" t="s">
        <v>261</v>
      </c>
      <c r="G63" s="176" t="s">
        <v>261</v>
      </c>
      <c r="H63" s="177">
        <f aca="true" t="shared" si="26" ref="H63:S63">SUM(H62:H62)</f>
        <v>1</v>
      </c>
      <c r="I63" s="118">
        <f t="shared" si="26"/>
        <v>4294.5</v>
      </c>
      <c r="J63" s="118">
        <f t="shared" si="26"/>
        <v>3229.2</v>
      </c>
      <c r="K63" s="118">
        <f t="shared" si="26"/>
        <v>2388.5</v>
      </c>
      <c r="L63" s="118">
        <f t="shared" si="26"/>
        <v>169</v>
      </c>
      <c r="M63" s="118">
        <f t="shared" si="26"/>
        <v>2405345.04</v>
      </c>
      <c r="N63" s="153">
        <f t="shared" si="26"/>
        <v>66534.3</v>
      </c>
      <c r="O63" s="118">
        <f t="shared" si="26"/>
        <v>721604.04</v>
      </c>
      <c r="P63" s="160">
        <f t="shared" si="26"/>
        <v>66534.3</v>
      </c>
      <c r="Q63" s="118">
        <f t="shared" si="26"/>
        <v>561247</v>
      </c>
      <c r="R63" s="161">
        <f t="shared" si="26"/>
        <v>561247</v>
      </c>
      <c r="S63" s="118">
        <f t="shared" si="26"/>
        <v>561247</v>
      </c>
      <c r="T63" s="177" t="s">
        <v>261</v>
      </c>
      <c r="U63" s="177" t="s">
        <v>261</v>
      </c>
      <c r="V63" s="133">
        <f t="shared" si="0"/>
        <v>0</v>
      </c>
    </row>
    <row r="64" spans="1:22" s="15" customFormat="1" ht="15" customHeight="1">
      <c r="A64" s="201" t="s">
        <v>40</v>
      </c>
      <c r="B64" s="202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0">
        <f>I63</f>
        <v>4294.5</v>
      </c>
      <c r="J64" s="120">
        <f>J63</f>
        <v>3229.2</v>
      </c>
      <c r="K64" s="120">
        <f>K63</f>
        <v>2388.5</v>
      </c>
      <c r="L64" s="120">
        <f>L63</f>
        <v>169</v>
      </c>
      <c r="M64" s="120">
        <f aca="true" t="shared" si="27" ref="M64:S64">M63</f>
        <v>2405345.04</v>
      </c>
      <c r="N64" s="162">
        <f t="shared" si="27"/>
        <v>66534.3</v>
      </c>
      <c r="O64" s="120">
        <f t="shared" si="27"/>
        <v>721604.04</v>
      </c>
      <c r="P64" s="163">
        <f t="shared" si="27"/>
        <v>66534.3</v>
      </c>
      <c r="Q64" s="120">
        <f t="shared" si="27"/>
        <v>561247</v>
      </c>
      <c r="R64" s="164">
        <f t="shared" si="27"/>
        <v>561247</v>
      </c>
      <c r="S64" s="120">
        <f t="shared" si="27"/>
        <v>561247</v>
      </c>
      <c r="T64" s="12" t="s">
        <v>261</v>
      </c>
      <c r="U64" s="12" t="s">
        <v>261</v>
      </c>
      <c r="V64" s="133">
        <f t="shared" si="0"/>
        <v>0</v>
      </c>
    </row>
    <row r="65" spans="1:22" ht="15" customHeight="1">
      <c r="A65" s="195" t="s">
        <v>181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7"/>
      <c r="V65" s="133">
        <f t="shared" si="0"/>
        <v>0</v>
      </c>
    </row>
    <row r="66" spans="1:22" ht="15">
      <c r="A66" s="59">
        <f>A62+1</f>
        <v>26</v>
      </c>
      <c r="B66" s="154" t="s">
        <v>303</v>
      </c>
      <c r="C66" s="182">
        <v>1984</v>
      </c>
      <c r="D66" s="177"/>
      <c r="E66" s="184" t="s">
        <v>268</v>
      </c>
      <c r="F66" s="173">
        <v>10</v>
      </c>
      <c r="G66" s="173">
        <v>1</v>
      </c>
      <c r="H66" s="177">
        <v>1</v>
      </c>
      <c r="I66" s="118">
        <v>2006.5</v>
      </c>
      <c r="J66" s="118">
        <v>2006.5</v>
      </c>
      <c r="K66" s="118">
        <v>1231.8</v>
      </c>
      <c r="L66" s="118">
        <v>87</v>
      </c>
      <c r="M66" s="118">
        <v>2402822.2</v>
      </c>
      <c r="N66" s="153">
        <v>66534.3</v>
      </c>
      <c r="O66" s="136">
        <f aca="true" t="shared" si="28" ref="O66:O74">M66-Q66-R66-S66</f>
        <v>720848.2000000002</v>
      </c>
      <c r="P66" s="160">
        <f aca="true" t="shared" si="29" ref="P66:P74">N66</f>
        <v>66534.3</v>
      </c>
      <c r="Q66" s="136">
        <v>560658</v>
      </c>
      <c r="R66" s="161">
        <f aca="true" t="shared" si="30" ref="R66:S74">Q66</f>
        <v>560658</v>
      </c>
      <c r="S66" s="118">
        <f t="shared" si="30"/>
        <v>560658</v>
      </c>
      <c r="T66" s="11">
        <v>43829</v>
      </c>
      <c r="U66" s="184" t="s">
        <v>184</v>
      </c>
      <c r="V66" s="133">
        <f t="shared" si="0"/>
        <v>0</v>
      </c>
    </row>
    <row r="67" spans="1:22" ht="15">
      <c r="A67" s="177">
        <f aca="true" t="shared" si="31" ref="A67:A74">A66+1</f>
        <v>27</v>
      </c>
      <c r="B67" s="154" t="s">
        <v>304</v>
      </c>
      <c r="C67" s="143">
        <v>1980</v>
      </c>
      <c r="D67" s="151"/>
      <c r="E67" s="184" t="s">
        <v>268</v>
      </c>
      <c r="F67" s="143">
        <v>9</v>
      </c>
      <c r="G67" s="143">
        <v>1</v>
      </c>
      <c r="H67" s="177">
        <v>1</v>
      </c>
      <c r="I67" s="158">
        <v>1945.2</v>
      </c>
      <c r="J67" s="158">
        <v>1945.2</v>
      </c>
      <c r="K67" s="158">
        <v>1186.8</v>
      </c>
      <c r="L67" s="158">
        <v>73</v>
      </c>
      <c r="M67" s="118">
        <v>2478450.76</v>
      </c>
      <c r="N67" s="153">
        <v>66534.3</v>
      </c>
      <c r="O67" s="136">
        <f t="shared" si="28"/>
        <v>743535.7599999998</v>
      </c>
      <c r="P67" s="160">
        <f t="shared" si="29"/>
        <v>66534.3</v>
      </c>
      <c r="Q67" s="136">
        <v>578305</v>
      </c>
      <c r="R67" s="161">
        <f t="shared" si="30"/>
        <v>578305</v>
      </c>
      <c r="S67" s="118">
        <f t="shared" si="30"/>
        <v>578305</v>
      </c>
      <c r="T67" s="11">
        <v>43829</v>
      </c>
      <c r="U67" s="184" t="s">
        <v>184</v>
      </c>
      <c r="V67" s="133">
        <f t="shared" si="0"/>
        <v>0</v>
      </c>
    </row>
    <row r="68" spans="1:22" ht="15">
      <c r="A68" s="177">
        <f t="shared" si="31"/>
        <v>28</v>
      </c>
      <c r="B68" s="154" t="s">
        <v>305</v>
      </c>
      <c r="C68" s="143">
        <v>1971</v>
      </c>
      <c r="D68" s="151"/>
      <c r="E68" s="184" t="s">
        <v>268</v>
      </c>
      <c r="F68" s="143">
        <v>9</v>
      </c>
      <c r="G68" s="143">
        <v>3</v>
      </c>
      <c r="H68" s="177">
        <v>3</v>
      </c>
      <c r="I68" s="158">
        <v>5546.8</v>
      </c>
      <c r="J68" s="169">
        <v>5497.37</v>
      </c>
      <c r="K68" s="169">
        <v>5336.5</v>
      </c>
      <c r="L68" s="158">
        <v>251</v>
      </c>
      <c r="M68" s="118">
        <v>7026040.96</v>
      </c>
      <c r="N68" s="153">
        <v>199602.90000000002</v>
      </c>
      <c r="O68" s="136">
        <f t="shared" si="28"/>
        <v>2107813.96</v>
      </c>
      <c r="P68" s="160">
        <f t="shared" si="29"/>
        <v>199602.90000000002</v>
      </c>
      <c r="Q68" s="136">
        <v>1639409</v>
      </c>
      <c r="R68" s="161">
        <f t="shared" si="30"/>
        <v>1639409</v>
      </c>
      <c r="S68" s="118">
        <f t="shared" si="30"/>
        <v>1639409</v>
      </c>
      <c r="T68" s="11">
        <v>43829</v>
      </c>
      <c r="U68" s="184" t="s">
        <v>184</v>
      </c>
      <c r="V68" s="133">
        <f t="shared" si="0"/>
        <v>0</v>
      </c>
    </row>
    <row r="69" spans="1:22" ht="15">
      <c r="A69" s="177">
        <f t="shared" si="31"/>
        <v>29</v>
      </c>
      <c r="B69" s="154" t="s">
        <v>306</v>
      </c>
      <c r="C69" s="182">
        <v>1971</v>
      </c>
      <c r="D69" s="177"/>
      <c r="E69" s="184" t="s">
        <v>268</v>
      </c>
      <c r="F69" s="173">
        <v>9</v>
      </c>
      <c r="G69" s="173">
        <v>3</v>
      </c>
      <c r="H69" s="177">
        <v>3</v>
      </c>
      <c r="I69" s="118">
        <v>5528.1</v>
      </c>
      <c r="J69" s="118">
        <v>5528.1</v>
      </c>
      <c r="K69" s="118">
        <v>3599.3</v>
      </c>
      <c r="L69" s="118">
        <v>264</v>
      </c>
      <c r="M69" s="118">
        <v>7019333.84</v>
      </c>
      <c r="N69" s="153">
        <v>199602.90000000002</v>
      </c>
      <c r="O69" s="136">
        <f t="shared" si="28"/>
        <v>2105801.84</v>
      </c>
      <c r="P69" s="160">
        <f t="shared" si="29"/>
        <v>199602.90000000002</v>
      </c>
      <c r="Q69" s="155">
        <v>1637844</v>
      </c>
      <c r="R69" s="161">
        <f t="shared" si="30"/>
        <v>1637844</v>
      </c>
      <c r="S69" s="118">
        <f t="shared" si="30"/>
        <v>1637844</v>
      </c>
      <c r="T69" s="11">
        <v>43829</v>
      </c>
      <c r="U69" s="184" t="s">
        <v>184</v>
      </c>
      <c r="V69" s="133">
        <f t="shared" si="0"/>
        <v>0</v>
      </c>
    </row>
    <row r="70" spans="1:22" ht="15">
      <c r="A70" s="177">
        <f t="shared" si="31"/>
        <v>30</v>
      </c>
      <c r="B70" s="154" t="s">
        <v>307</v>
      </c>
      <c r="C70" s="143">
        <v>1967</v>
      </c>
      <c r="D70" s="151"/>
      <c r="E70" s="184" t="s">
        <v>268</v>
      </c>
      <c r="F70" s="143">
        <v>9</v>
      </c>
      <c r="G70" s="143">
        <v>1</v>
      </c>
      <c r="H70" s="177">
        <v>1</v>
      </c>
      <c r="I70" s="158">
        <v>2050.2</v>
      </c>
      <c r="J70" s="169">
        <v>1939.7</v>
      </c>
      <c r="K70" s="169">
        <v>1939.7</v>
      </c>
      <c r="L70" s="158">
        <v>70</v>
      </c>
      <c r="M70" s="118">
        <v>3680239.46</v>
      </c>
      <c r="N70" s="153">
        <v>66534.3</v>
      </c>
      <c r="O70" s="136">
        <f t="shared" si="28"/>
        <v>1104073.46</v>
      </c>
      <c r="P70" s="160">
        <f t="shared" si="29"/>
        <v>66534.3</v>
      </c>
      <c r="Q70" s="136">
        <v>858722</v>
      </c>
      <c r="R70" s="161">
        <f t="shared" si="30"/>
        <v>858722</v>
      </c>
      <c r="S70" s="118">
        <f t="shared" si="30"/>
        <v>858722</v>
      </c>
      <c r="T70" s="11">
        <v>43829</v>
      </c>
      <c r="U70" s="184" t="s">
        <v>184</v>
      </c>
      <c r="V70" s="133">
        <f t="shared" si="0"/>
        <v>0</v>
      </c>
    </row>
    <row r="71" spans="1:22" ht="15">
      <c r="A71" s="177">
        <f t="shared" si="31"/>
        <v>31</v>
      </c>
      <c r="B71" s="154" t="s">
        <v>308</v>
      </c>
      <c r="C71" s="143">
        <v>1979</v>
      </c>
      <c r="D71" s="151"/>
      <c r="E71" s="185" t="s">
        <v>188</v>
      </c>
      <c r="F71" s="143">
        <v>9</v>
      </c>
      <c r="G71" s="143">
        <v>6</v>
      </c>
      <c r="H71" s="177">
        <v>6</v>
      </c>
      <c r="I71" s="158">
        <v>12483</v>
      </c>
      <c r="J71" s="158">
        <v>11198</v>
      </c>
      <c r="K71" s="158">
        <v>10050.9</v>
      </c>
      <c r="L71" s="158">
        <v>549</v>
      </c>
      <c r="M71" s="118">
        <v>14104556.52</v>
      </c>
      <c r="N71" s="153">
        <v>399205.8</v>
      </c>
      <c r="O71" s="136">
        <f t="shared" si="28"/>
        <v>4231367.52</v>
      </c>
      <c r="P71" s="160">
        <f t="shared" si="29"/>
        <v>399205.8</v>
      </c>
      <c r="Q71" s="136">
        <v>3291063</v>
      </c>
      <c r="R71" s="161">
        <f t="shared" si="30"/>
        <v>3291063</v>
      </c>
      <c r="S71" s="118">
        <f t="shared" si="30"/>
        <v>3291063</v>
      </c>
      <c r="T71" s="11">
        <v>43829</v>
      </c>
      <c r="U71" s="184" t="s">
        <v>184</v>
      </c>
      <c r="V71" s="133">
        <f t="shared" si="0"/>
        <v>0</v>
      </c>
    </row>
    <row r="72" spans="1:22" ht="15">
      <c r="A72" s="177">
        <f t="shared" si="31"/>
        <v>32</v>
      </c>
      <c r="B72" s="154" t="s">
        <v>309</v>
      </c>
      <c r="C72" s="143">
        <v>1982</v>
      </c>
      <c r="D72" s="151"/>
      <c r="E72" s="184" t="s">
        <v>268</v>
      </c>
      <c r="F72" s="143">
        <v>9</v>
      </c>
      <c r="G72" s="143">
        <v>1</v>
      </c>
      <c r="H72" s="177">
        <v>1</v>
      </c>
      <c r="I72" s="158">
        <v>2322.2</v>
      </c>
      <c r="J72" s="158">
        <v>1933.8</v>
      </c>
      <c r="K72" s="158">
        <v>1933.8</v>
      </c>
      <c r="L72" s="158">
        <v>87</v>
      </c>
      <c r="M72" s="118">
        <v>2427414.58</v>
      </c>
      <c r="N72" s="153">
        <v>66534.3</v>
      </c>
      <c r="O72" s="136">
        <f t="shared" si="28"/>
        <v>728226.5800000001</v>
      </c>
      <c r="P72" s="160">
        <f t="shared" si="29"/>
        <v>66534.3</v>
      </c>
      <c r="Q72" s="136">
        <v>566396</v>
      </c>
      <c r="R72" s="161">
        <f t="shared" si="30"/>
        <v>566396</v>
      </c>
      <c r="S72" s="118">
        <f t="shared" si="30"/>
        <v>566396</v>
      </c>
      <c r="T72" s="11">
        <v>43829</v>
      </c>
      <c r="U72" s="184" t="s">
        <v>184</v>
      </c>
      <c r="V72" s="133">
        <f t="shared" si="0"/>
        <v>0</v>
      </c>
    </row>
    <row r="73" spans="1:22" ht="15">
      <c r="A73" s="177">
        <f t="shared" si="31"/>
        <v>33</v>
      </c>
      <c r="B73" s="146" t="s">
        <v>310</v>
      </c>
      <c r="C73" s="143">
        <v>1982</v>
      </c>
      <c r="D73" s="151"/>
      <c r="E73" s="184" t="s">
        <v>268</v>
      </c>
      <c r="F73" s="143">
        <v>9</v>
      </c>
      <c r="G73" s="143">
        <v>1</v>
      </c>
      <c r="H73" s="177">
        <v>1</v>
      </c>
      <c r="I73" s="158">
        <v>2243</v>
      </c>
      <c r="J73" s="158">
        <v>1954</v>
      </c>
      <c r="K73" s="158">
        <v>1791.6</v>
      </c>
      <c r="L73" s="158">
        <v>96</v>
      </c>
      <c r="M73" s="118">
        <v>2427414.58</v>
      </c>
      <c r="N73" s="153">
        <v>66534.3</v>
      </c>
      <c r="O73" s="136">
        <f t="shared" si="28"/>
        <v>728226.5800000001</v>
      </c>
      <c r="P73" s="160">
        <f t="shared" si="29"/>
        <v>66534.3</v>
      </c>
      <c r="Q73" s="136">
        <v>566396</v>
      </c>
      <c r="R73" s="161">
        <f t="shared" si="30"/>
        <v>566396</v>
      </c>
      <c r="S73" s="118">
        <f t="shared" si="30"/>
        <v>566396</v>
      </c>
      <c r="T73" s="11">
        <v>43829</v>
      </c>
      <c r="U73" s="184" t="s">
        <v>184</v>
      </c>
      <c r="V73" s="133">
        <f t="shared" si="0"/>
        <v>0</v>
      </c>
    </row>
    <row r="74" spans="1:22" ht="15">
      <c r="A74" s="177">
        <f t="shared" si="31"/>
        <v>34</v>
      </c>
      <c r="B74" s="146" t="s">
        <v>311</v>
      </c>
      <c r="C74" s="156">
        <v>1980</v>
      </c>
      <c r="D74" s="157"/>
      <c r="E74" s="184" t="s">
        <v>268</v>
      </c>
      <c r="F74" s="156">
        <v>9</v>
      </c>
      <c r="G74" s="156">
        <v>1</v>
      </c>
      <c r="H74" s="177">
        <v>1</v>
      </c>
      <c r="I74" s="159">
        <v>6080.6</v>
      </c>
      <c r="J74" s="159">
        <v>6080.6</v>
      </c>
      <c r="K74" s="159">
        <v>3128</v>
      </c>
      <c r="L74" s="159">
        <v>262</v>
      </c>
      <c r="M74" s="118">
        <v>2383923.32</v>
      </c>
      <c r="N74" s="153">
        <v>66534.3</v>
      </c>
      <c r="O74" s="136">
        <f t="shared" si="28"/>
        <v>715089.3199999998</v>
      </c>
      <c r="P74" s="160">
        <f t="shared" si="29"/>
        <v>66534.3</v>
      </c>
      <c r="Q74" s="136">
        <v>556278</v>
      </c>
      <c r="R74" s="161">
        <f t="shared" si="30"/>
        <v>556278</v>
      </c>
      <c r="S74" s="118">
        <f t="shared" si="30"/>
        <v>556278</v>
      </c>
      <c r="T74" s="11">
        <v>43829</v>
      </c>
      <c r="U74" s="184" t="s">
        <v>184</v>
      </c>
      <c r="V74" s="133">
        <f t="shared" si="0"/>
        <v>0</v>
      </c>
    </row>
    <row r="75" spans="1:22" s="15" customFormat="1" ht="15" customHeight="1">
      <c r="A75" s="201" t="s">
        <v>23</v>
      </c>
      <c r="B75" s="202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4">
        <f aca="true" t="shared" si="32" ref="H75:S75">SUM(H66:H74)</f>
        <v>18</v>
      </c>
      <c r="I75" s="120">
        <f t="shared" si="32"/>
        <v>40205.6</v>
      </c>
      <c r="J75" s="120">
        <f t="shared" si="32"/>
        <v>38083.27</v>
      </c>
      <c r="K75" s="120">
        <f t="shared" si="32"/>
        <v>30198.399999999998</v>
      </c>
      <c r="L75" s="120">
        <f t="shared" si="32"/>
        <v>1739</v>
      </c>
      <c r="M75" s="120">
        <f t="shared" si="32"/>
        <v>43950196.21999999</v>
      </c>
      <c r="N75" s="162">
        <f t="shared" si="32"/>
        <v>1197617.4000000001</v>
      </c>
      <c r="O75" s="120">
        <f t="shared" si="32"/>
        <v>13184983.219999999</v>
      </c>
      <c r="P75" s="163">
        <f t="shared" si="32"/>
        <v>1197617.4000000001</v>
      </c>
      <c r="Q75" s="120">
        <f t="shared" si="32"/>
        <v>10255071</v>
      </c>
      <c r="R75" s="164">
        <f t="shared" si="32"/>
        <v>10255071</v>
      </c>
      <c r="S75" s="120">
        <f t="shared" si="32"/>
        <v>10255071</v>
      </c>
      <c r="T75" s="12" t="s">
        <v>261</v>
      </c>
      <c r="U75" s="12" t="s">
        <v>261</v>
      </c>
      <c r="V75" s="133">
        <f t="shared" si="0"/>
        <v>0</v>
      </c>
    </row>
    <row r="76" spans="1:22" ht="15" customHeight="1">
      <c r="A76" s="195" t="s">
        <v>180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7"/>
      <c r="V76" s="133">
        <f t="shared" si="0"/>
        <v>0</v>
      </c>
    </row>
    <row r="77" spans="1:22" ht="15">
      <c r="A77" s="225" t="s">
        <v>41</v>
      </c>
      <c r="B77" s="226"/>
      <c r="C77" s="226"/>
      <c r="D77" s="226"/>
      <c r="E77" s="227"/>
      <c r="F77" s="219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1"/>
      <c r="V77" s="133">
        <f aca="true" t="shared" si="33" ref="V77:V84">M77+N77-O77-P77-Q77-R77-S77</f>
        <v>0</v>
      </c>
    </row>
    <row r="78" spans="1:22" ht="15">
      <c r="A78" s="150">
        <f>A74+1</f>
        <v>35</v>
      </c>
      <c r="B78" s="154" t="s">
        <v>312</v>
      </c>
      <c r="C78" s="182">
        <v>1990</v>
      </c>
      <c r="D78" s="176"/>
      <c r="E78" s="184" t="s">
        <v>313</v>
      </c>
      <c r="F78" s="182">
        <v>9</v>
      </c>
      <c r="G78" s="182">
        <v>5</v>
      </c>
      <c r="H78" s="177">
        <v>5</v>
      </c>
      <c r="I78" s="136">
        <v>12617.19</v>
      </c>
      <c r="J78" s="136">
        <v>10892.59</v>
      </c>
      <c r="K78" s="136">
        <v>9984.01</v>
      </c>
      <c r="L78" s="136">
        <v>544</v>
      </c>
      <c r="M78" s="118">
        <v>12079778</v>
      </c>
      <c r="N78" s="153">
        <v>332671.5</v>
      </c>
      <c r="O78" s="136">
        <f>M78-Q78-R78-S78</f>
        <v>3623936</v>
      </c>
      <c r="P78" s="160">
        <f>N78</f>
        <v>332671.5</v>
      </c>
      <c r="Q78" s="136">
        <v>2818614</v>
      </c>
      <c r="R78" s="161">
        <f>Q78</f>
        <v>2818614</v>
      </c>
      <c r="S78" s="118">
        <f>R78</f>
        <v>2818614</v>
      </c>
      <c r="T78" s="11">
        <v>43829</v>
      </c>
      <c r="U78" s="184" t="s">
        <v>184</v>
      </c>
      <c r="V78" s="133">
        <f t="shared" si="33"/>
        <v>0</v>
      </c>
    </row>
    <row r="79" spans="1:22" ht="15" customHeight="1">
      <c r="A79" s="212" t="s">
        <v>23</v>
      </c>
      <c r="B79" s="213"/>
      <c r="C79" s="176" t="s">
        <v>261</v>
      </c>
      <c r="D79" s="176" t="s">
        <v>261</v>
      </c>
      <c r="E79" s="177" t="s">
        <v>261</v>
      </c>
      <c r="F79" s="176" t="s">
        <v>261</v>
      </c>
      <c r="G79" s="176" t="s">
        <v>261</v>
      </c>
      <c r="H79" s="10">
        <f>H78</f>
        <v>5</v>
      </c>
      <c r="I79" s="118">
        <f>I78</f>
        <v>12617.19</v>
      </c>
      <c r="J79" s="118">
        <f aca="true" t="shared" si="34" ref="J79:S79">J78</f>
        <v>10892.59</v>
      </c>
      <c r="K79" s="118">
        <f t="shared" si="34"/>
        <v>9984.01</v>
      </c>
      <c r="L79" s="118">
        <f t="shared" si="34"/>
        <v>544</v>
      </c>
      <c r="M79" s="118">
        <f t="shared" si="34"/>
        <v>12079778</v>
      </c>
      <c r="N79" s="153">
        <f t="shared" si="34"/>
        <v>332671.5</v>
      </c>
      <c r="O79" s="118">
        <f t="shared" si="34"/>
        <v>3623936</v>
      </c>
      <c r="P79" s="160">
        <f t="shared" si="34"/>
        <v>332671.5</v>
      </c>
      <c r="Q79" s="118">
        <f t="shared" si="34"/>
        <v>2818614</v>
      </c>
      <c r="R79" s="161">
        <f t="shared" si="34"/>
        <v>2818614</v>
      </c>
      <c r="S79" s="118">
        <f t="shared" si="34"/>
        <v>2818614</v>
      </c>
      <c r="T79" s="177" t="s">
        <v>261</v>
      </c>
      <c r="U79" s="177" t="s">
        <v>261</v>
      </c>
      <c r="V79" s="133">
        <f t="shared" si="33"/>
        <v>0</v>
      </c>
    </row>
    <row r="80" spans="1:22" s="15" customFormat="1" ht="15" customHeight="1">
      <c r="A80" s="201" t="s">
        <v>42</v>
      </c>
      <c r="B80" s="202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>H79</f>
        <v>5</v>
      </c>
      <c r="I80" s="120">
        <f>I79</f>
        <v>12617.19</v>
      </c>
      <c r="J80" s="120">
        <f aca="true" t="shared" si="35" ref="J80:S80">J79</f>
        <v>10892.59</v>
      </c>
      <c r="K80" s="120">
        <f t="shared" si="35"/>
        <v>9984.01</v>
      </c>
      <c r="L80" s="120">
        <f t="shared" si="35"/>
        <v>544</v>
      </c>
      <c r="M80" s="120">
        <f t="shared" si="35"/>
        <v>12079778</v>
      </c>
      <c r="N80" s="162">
        <f t="shared" si="35"/>
        <v>332671.5</v>
      </c>
      <c r="O80" s="120">
        <f t="shared" si="35"/>
        <v>3623936</v>
      </c>
      <c r="P80" s="163">
        <f t="shared" si="35"/>
        <v>332671.5</v>
      </c>
      <c r="Q80" s="120">
        <f t="shared" si="35"/>
        <v>2818614</v>
      </c>
      <c r="R80" s="164">
        <f t="shared" si="35"/>
        <v>2818614</v>
      </c>
      <c r="S80" s="120">
        <f t="shared" si="35"/>
        <v>2818614</v>
      </c>
      <c r="T80" s="177" t="s">
        <v>261</v>
      </c>
      <c r="U80" s="177" t="s">
        <v>261</v>
      </c>
      <c r="V80" s="133">
        <f t="shared" si="33"/>
        <v>0</v>
      </c>
    </row>
    <row r="81" spans="1:22" s="15" customFormat="1" ht="15">
      <c r="A81" s="223" t="s">
        <v>43</v>
      </c>
      <c r="B81" s="224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>H80+H75+H64+H59+H43+H25+H15+H35</f>
        <v>106</v>
      </c>
      <c r="I81" s="120">
        <f>I80+I75+I64+I59+I43+I25+I15+I35</f>
        <v>266830.3</v>
      </c>
      <c r="J81" s="120">
        <f>J80+J75+J64+J59+J43+J25+J15+J35</f>
        <v>231765.90000000002</v>
      </c>
      <c r="K81" s="120">
        <f>K80+K75+K64+K59+K43+K25+K15+K35</f>
        <v>204285.44999999995</v>
      </c>
      <c r="L81" s="120">
        <f>L80+L75+L64+L59+L43+L25+L15+L35</f>
        <v>11761</v>
      </c>
      <c r="M81" s="120">
        <f aca="true" t="shared" si="36" ref="M81:S81">M80+M75+M64+M59+M43+M25+M15+M35</f>
        <v>253085119.70000002</v>
      </c>
      <c r="N81" s="162">
        <f t="shared" si="36"/>
        <v>7008597.02</v>
      </c>
      <c r="O81" s="120">
        <f t="shared" si="36"/>
        <v>75877984.69999999</v>
      </c>
      <c r="P81" s="163">
        <f t="shared" si="36"/>
        <v>7008597.02</v>
      </c>
      <c r="Q81" s="120">
        <f t="shared" si="36"/>
        <v>59069045</v>
      </c>
      <c r="R81" s="164">
        <f t="shared" si="36"/>
        <v>59069045</v>
      </c>
      <c r="S81" s="120">
        <f t="shared" si="36"/>
        <v>59069045</v>
      </c>
      <c r="T81" s="12" t="s">
        <v>261</v>
      </c>
      <c r="U81" s="12" t="s">
        <v>261</v>
      </c>
      <c r="V81" s="133">
        <f t="shared" si="33"/>
        <v>0</v>
      </c>
    </row>
    <row r="82" spans="1:22" s="15" customFormat="1" ht="15">
      <c r="A82" s="140" t="s">
        <v>22</v>
      </c>
      <c r="B82" s="141"/>
      <c r="C82" s="13"/>
      <c r="D82" s="13"/>
      <c r="E82" s="12"/>
      <c r="F82" s="13"/>
      <c r="G82" s="13"/>
      <c r="H82" s="12"/>
      <c r="I82" s="120"/>
      <c r="J82" s="120"/>
      <c r="K82" s="120"/>
      <c r="L82" s="120"/>
      <c r="M82" s="120">
        <f>M81+N81</f>
        <v>260093716.72000003</v>
      </c>
      <c r="N82" s="162"/>
      <c r="O82" s="120">
        <f>O81</f>
        <v>75877984.69999999</v>
      </c>
      <c r="P82" s="163">
        <f>P81</f>
        <v>7008597.02</v>
      </c>
      <c r="Q82" s="120">
        <f>Q81</f>
        <v>59069045</v>
      </c>
      <c r="R82" s="164">
        <f>R81</f>
        <v>59069045</v>
      </c>
      <c r="S82" s="120">
        <f>S81</f>
        <v>59069045</v>
      </c>
      <c r="T82" s="94"/>
      <c r="U82" s="94"/>
      <c r="V82" s="133">
        <f t="shared" si="33"/>
        <v>0</v>
      </c>
    </row>
    <row r="83" spans="1:22" s="15" customFormat="1" ht="15">
      <c r="A83" s="140"/>
      <c r="B83" s="141" t="s">
        <v>322</v>
      </c>
      <c r="C83" s="13"/>
      <c r="D83" s="13"/>
      <c r="E83" s="12"/>
      <c r="F83" s="13"/>
      <c r="G83" s="13"/>
      <c r="H83" s="12"/>
      <c r="I83" s="120"/>
      <c r="J83" s="120"/>
      <c r="K83" s="120"/>
      <c r="L83" s="120"/>
      <c r="M83" s="120">
        <f>M81*0.0214</f>
        <v>5416021.56158</v>
      </c>
      <c r="N83" s="162"/>
      <c r="O83" s="120">
        <f>M83</f>
        <v>5416021.56158</v>
      </c>
      <c r="P83" s="163"/>
      <c r="Q83" s="120"/>
      <c r="R83" s="164"/>
      <c r="S83" s="120"/>
      <c r="T83" s="94"/>
      <c r="U83" s="94"/>
      <c r="V83" s="133">
        <f t="shared" si="33"/>
        <v>0</v>
      </c>
    </row>
    <row r="84" spans="1:22" s="15" customFormat="1" ht="15">
      <c r="A84" s="140"/>
      <c r="B84" s="141" t="s">
        <v>323</v>
      </c>
      <c r="C84" s="13"/>
      <c r="D84" s="13"/>
      <c r="E84" s="12"/>
      <c r="F84" s="13"/>
      <c r="G84" s="13"/>
      <c r="H84" s="12"/>
      <c r="I84" s="120"/>
      <c r="J84" s="120"/>
      <c r="K84" s="120"/>
      <c r="L84" s="120"/>
      <c r="M84" s="120">
        <f>M83+M82</f>
        <v>265509738.28158003</v>
      </c>
      <c r="N84" s="162">
        <f aca="true" t="shared" si="37" ref="N84:S84">N83+N82</f>
        <v>0</v>
      </c>
      <c r="O84" s="120">
        <f t="shared" si="37"/>
        <v>81294006.26157999</v>
      </c>
      <c r="P84" s="163">
        <f t="shared" si="37"/>
        <v>7008597.02</v>
      </c>
      <c r="Q84" s="120">
        <f t="shared" si="37"/>
        <v>59069045</v>
      </c>
      <c r="R84" s="164">
        <f t="shared" si="37"/>
        <v>59069045</v>
      </c>
      <c r="S84" s="120">
        <f t="shared" si="37"/>
        <v>59069045</v>
      </c>
      <c r="T84" s="14"/>
      <c r="U84" s="94"/>
      <c r="V84" s="133">
        <f t="shared" si="33"/>
        <v>0</v>
      </c>
    </row>
  </sheetData>
  <sheetProtection/>
  <autoFilter ref="A9:U81"/>
  <mergeCells count="67">
    <mergeCell ref="O5:P6"/>
    <mergeCell ref="T3:T8"/>
    <mergeCell ref="A11:E11"/>
    <mergeCell ref="A14:B14"/>
    <mergeCell ref="M3:N6"/>
    <mergeCell ref="A24:B24"/>
    <mergeCell ref="A20:B20"/>
    <mergeCell ref="A17:E17"/>
    <mergeCell ref="E3:E8"/>
    <mergeCell ref="C4:C8"/>
    <mergeCell ref="A76:U76"/>
    <mergeCell ref="A75:B75"/>
    <mergeCell ref="A52:E52"/>
    <mergeCell ref="A47:B47"/>
    <mergeCell ref="A51:B51"/>
    <mergeCell ref="A65:U65"/>
    <mergeCell ref="A61:E61"/>
    <mergeCell ref="A25:B25"/>
    <mergeCell ref="F52:U52"/>
    <mergeCell ref="A58:B58"/>
    <mergeCell ref="A63:B63"/>
    <mergeCell ref="F48:U48"/>
    <mergeCell ref="A43:B43"/>
    <mergeCell ref="F37:U37"/>
    <mergeCell ref="A45:E45"/>
    <mergeCell ref="F27:U27"/>
    <mergeCell ref="A42:B42"/>
    <mergeCell ref="A81:B81"/>
    <mergeCell ref="F77:U77"/>
    <mergeCell ref="F45:U45"/>
    <mergeCell ref="F61:U61"/>
    <mergeCell ref="A60:U60"/>
    <mergeCell ref="A37:E37"/>
    <mergeCell ref="A77:E77"/>
    <mergeCell ref="A80:B80"/>
    <mergeCell ref="A48:E48"/>
    <mergeCell ref="A64:B64"/>
    <mergeCell ref="A79:B79"/>
    <mergeCell ref="H3:H8"/>
    <mergeCell ref="F11:U11"/>
    <mergeCell ref="A44:U44"/>
    <mergeCell ref="A27:E27"/>
    <mergeCell ref="L3:L7"/>
    <mergeCell ref="A35:C35"/>
    <mergeCell ref="G3:G8"/>
    <mergeCell ref="F17:U17"/>
    <mergeCell ref="J3:K3"/>
    <mergeCell ref="A26:U26"/>
    <mergeCell ref="A36:U36"/>
    <mergeCell ref="A34:B34"/>
    <mergeCell ref="A10:U10"/>
    <mergeCell ref="U3:U8"/>
    <mergeCell ref="A15:B15"/>
    <mergeCell ref="R5:R7"/>
    <mergeCell ref="S5:S7"/>
    <mergeCell ref="F3:F8"/>
    <mergeCell ref="A16:U16"/>
    <mergeCell ref="D1:S1"/>
    <mergeCell ref="A3:A8"/>
    <mergeCell ref="B3:B8"/>
    <mergeCell ref="C3:D3"/>
    <mergeCell ref="I3:I7"/>
    <mergeCell ref="J4:J7"/>
    <mergeCell ref="K4:K7"/>
    <mergeCell ref="Q5:Q7"/>
    <mergeCell ref="O3:S4"/>
    <mergeCell ref="D4:D8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rowBreaks count="1" manualBreakCount="1">
    <brk id="7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7"/>
  <sheetViews>
    <sheetView view="pageBreakPreview" zoomScale="90" zoomScaleNormal="90" zoomScaleSheetLayoutView="90" zoomScalePageLayoutView="0" workbookViewId="0" topLeftCell="J4">
      <selection activeCell="V14" sqref="V14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5.28125" style="7" customWidth="1"/>
    <col min="19" max="19" width="17.00390625" style="7" customWidth="1"/>
    <col min="20" max="20" width="14.28125" style="7" customWidth="1"/>
    <col min="21" max="22" width="15.28125" style="7" customWidth="1"/>
    <col min="23" max="23" width="14.140625" style="7" customWidth="1"/>
    <col min="24" max="24" width="12.140625" style="4" customWidth="1"/>
    <col min="25" max="26" width="9.140625" style="4" customWidth="1"/>
    <col min="27" max="27" width="15.28125" style="4" customWidth="1"/>
    <col min="28" max="16384" width="9.140625" style="4" customWidth="1"/>
  </cols>
  <sheetData>
    <row r="1" spans="1:2" ht="15">
      <c r="A1" s="7"/>
      <c r="B1" s="7"/>
    </row>
    <row r="2" spans="1:23" s="2" customFormat="1" ht="12.75">
      <c r="A2" s="236" t="s">
        <v>259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1"/>
      <c r="V2" s="1"/>
      <c r="W2" s="1"/>
    </row>
    <row r="3" spans="1:23" s="2" customFormat="1" ht="12.75">
      <c r="A3" s="1"/>
      <c r="B3" s="1"/>
      <c r="C3" s="1"/>
      <c r="D3" s="186" t="s">
        <v>260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"/>
      <c r="U3" s="1"/>
      <c r="V3" s="1"/>
      <c r="W3" s="1"/>
    </row>
    <row r="4" spans="1:23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  <c r="W4" s="1"/>
    </row>
    <row r="5" spans="1:23" s="2" customFormat="1" ht="30" customHeight="1">
      <c r="A5" s="237" t="s">
        <v>1</v>
      </c>
      <c r="B5" s="237" t="s">
        <v>0</v>
      </c>
      <c r="C5" s="238" t="s">
        <v>2</v>
      </c>
      <c r="D5" s="238"/>
      <c r="E5" s="235" t="s">
        <v>3</v>
      </c>
      <c r="F5" s="235" t="s">
        <v>4</v>
      </c>
      <c r="G5" s="235" t="s">
        <v>5</v>
      </c>
      <c r="H5" s="255" t="s">
        <v>257</v>
      </c>
      <c r="I5" s="239" t="s">
        <v>6</v>
      </c>
      <c r="J5" s="237" t="s">
        <v>7</v>
      </c>
      <c r="K5" s="237"/>
      <c r="L5" s="239" t="s">
        <v>8</v>
      </c>
      <c r="M5" s="239" t="s">
        <v>315</v>
      </c>
      <c r="N5" s="239" t="s">
        <v>316</v>
      </c>
      <c r="O5" s="249" t="s">
        <v>258</v>
      </c>
      <c r="P5" s="250"/>
      <c r="Q5" s="250"/>
      <c r="R5" s="250"/>
      <c r="S5" s="251"/>
      <c r="T5" s="200" t="s">
        <v>9</v>
      </c>
      <c r="U5" s="200" t="s">
        <v>10</v>
      </c>
      <c r="V5" s="86"/>
      <c r="W5" s="86"/>
    </row>
    <row r="6" spans="1:23" s="2" customFormat="1" ht="15" customHeight="1">
      <c r="A6" s="237"/>
      <c r="B6" s="237"/>
      <c r="C6" s="200" t="s">
        <v>11</v>
      </c>
      <c r="D6" s="200" t="s">
        <v>12</v>
      </c>
      <c r="E6" s="235"/>
      <c r="F6" s="235"/>
      <c r="G6" s="235"/>
      <c r="H6" s="256"/>
      <c r="I6" s="240"/>
      <c r="J6" s="239" t="s">
        <v>13</v>
      </c>
      <c r="K6" s="239" t="s">
        <v>14</v>
      </c>
      <c r="L6" s="240"/>
      <c r="M6" s="240"/>
      <c r="N6" s="240"/>
      <c r="O6" s="252"/>
      <c r="P6" s="253"/>
      <c r="Q6" s="253"/>
      <c r="R6" s="253"/>
      <c r="S6" s="254"/>
      <c r="T6" s="200"/>
      <c r="U6" s="200"/>
      <c r="V6" s="86"/>
      <c r="W6" s="86"/>
    </row>
    <row r="7" spans="1:23" s="2" customFormat="1" ht="24.75" customHeight="1">
      <c r="A7" s="237"/>
      <c r="B7" s="237"/>
      <c r="C7" s="200"/>
      <c r="D7" s="200"/>
      <c r="E7" s="235"/>
      <c r="F7" s="235"/>
      <c r="G7" s="235"/>
      <c r="H7" s="256"/>
      <c r="I7" s="240"/>
      <c r="J7" s="240"/>
      <c r="K7" s="240"/>
      <c r="L7" s="240"/>
      <c r="M7" s="240"/>
      <c r="N7" s="240"/>
      <c r="O7" s="242">
        <v>2018</v>
      </c>
      <c r="P7" s="243"/>
      <c r="Q7" s="246">
        <v>2019</v>
      </c>
      <c r="R7" s="246">
        <v>2020</v>
      </c>
      <c r="S7" s="246">
        <v>2021</v>
      </c>
      <c r="T7" s="200"/>
      <c r="U7" s="200"/>
      <c r="V7" s="86"/>
      <c r="W7" s="86"/>
    </row>
    <row r="8" spans="1:23" s="2" customFormat="1" ht="39.75" customHeight="1">
      <c r="A8" s="237"/>
      <c r="B8" s="237"/>
      <c r="C8" s="200"/>
      <c r="D8" s="200"/>
      <c r="E8" s="235"/>
      <c r="F8" s="235"/>
      <c r="G8" s="235"/>
      <c r="H8" s="256"/>
      <c r="I8" s="241"/>
      <c r="J8" s="241"/>
      <c r="K8" s="241"/>
      <c r="L8" s="241"/>
      <c r="M8" s="241"/>
      <c r="N8" s="248"/>
      <c r="O8" s="244"/>
      <c r="P8" s="245"/>
      <c r="Q8" s="247"/>
      <c r="R8" s="247"/>
      <c r="S8" s="247"/>
      <c r="T8" s="200"/>
      <c r="U8" s="200"/>
      <c r="V8" s="86"/>
      <c r="W8" s="86"/>
    </row>
    <row r="9" spans="1:23" s="2" customFormat="1" ht="46.5" customHeight="1">
      <c r="A9" s="237"/>
      <c r="B9" s="237"/>
      <c r="C9" s="200"/>
      <c r="D9" s="200"/>
      <c r="E9" s="235"/>
      <c r="F9" s="235"/>
      <c r="G9" s="235"/>
      <c r="H9" s="257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00"/>
      <c r="U9" s="200"/>
      <c r="V9" s="86"/>
      <c r="W9" s="86"/>
    </row>
    <row r="10" spans="1:23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  <c r="W10" s="87"/>
    </row>
    <row r="11" spans="1:23" s="3" customFormat="1" ht="12.75">
      <c r="A11" s="199" t="s">
        <v>24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88"/>
      <c r="W11" s="88"/>
    </row>
    <row r="12" spans="1:23" ht="15" customHeight="1">
      <c r="A12" s="225" t="s">
        <v>45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7"/>
      <c r="V12" s="89"/>
      <c r="W12" s="89"/>
    </row>
    <row r="13" spans="1:24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M13-Q13-R13-S13</f>
        <v>4414421.77</v>
      </c>
      <c r="P13" s="25">
        <f>N13</f>
        <v>475683.11</v>
      </c>
      <c r="Q13" s="25">
        <v>3433438</v>
      </c>
      <c r="R13" s="25">
        <f>Q13</f>
        <v>3433438</v>
      </c>
      <c r="S13" s="25">
        <f>R13</f>
        <v>3433438</v>
      </c>
      <c r="T13" s="26">
        <v>43829</v>
      </c>
      <c r="U13" s="24" t="s">
        <v>184</v>
      </c>
      <c r="V13" s="132">
        <f>M13+N13-O13-P13-Q13-R13-S13</f>
        <v>0</v>
      </c>
      <c r="W13" s="90"/>
      <c r="X13" s="84" t="s">
        <v>318</v>
      </c>
    </row>
    <row r="14" spans="1:23" ht="15" customHeight="1">
      <c r="A14" s="260" t="s">
        <v>23</v>
      </c>
      <c r="B14" s="261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f aca="true" t="shared" si="0" ref="H14:S14">H13</f>
        <v>7</v>
      </c>
      <c r="I14" s="6">
        <f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4414421.77</v>
      </c>
      <c r="P14" s="10">
        <f t="shared" si="0"/>
        <v>475683.11</v>
      </c>
      <c r="Q14" s="10">
        <f t="shared" si="0"/>
        <v>3433438</v>
      </c>
      <c r="R14" s="10">
        <f t="shared" si="0"/>
        <v>3433438</v>
      </c>
      <c r="S14" s="10">
        <f t="shared" si="0"/>
        <v>3433438</v>
      </c>
      <c r="T14" s="6" t="s">
        <v>261</v>
      </c>
      <c r="U14" s="6" t="s">
        <v>261</v>
      </c>
      <c r="V14" s="132">
        <f aca="true" t="shared" si="1" ref="V14:V77">M14+N14-O14-P14-Q14-R14-S14</f>
        <v>0</v>
      </c>
      <c r="W14" s="91"/>
    </row>
    <row r="15" spans="1:23" ht="15">
      <c r="A15" s="225" t="s">
        <v>47</v>
      </c>
      <c r="B15" s="226"/>
      <c r="C15" s="226"/>
      <c r="D15" s="226"/>
      <c r="E15" s="227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1"/>
      <c r="V15" s="132">
        <f t="shared" si="1"/>
        <v>0</v>
      </c>
      <c r="W15" s="91"/>
    </row>
    <row r="16" spans="1:24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M16-Q16-R16-S16</f>
        <v>3112345.16</v>
      </c>
      <c r="P16" s="25">
        <f>N16</f>
        <v>297600.8</v>
      </c>
      <c r="Q16" s="25">
        <v>2420712</v>
      </c>
      <c r="R16" s="25">
        <f aca="true" t="shared" si="2" ref="R16:S19">Q16</f>
        <v>2420712</v>
      </c>
      <c r="S16" s="25">
        <f t="shared" si="2"/>
        <v>2420712</v>
      </c>
      <c r="T16" s="26">
        <v>43829</v>
      </c>
      <c r="U16" s="24" t="s">
        <v>184</v>
      </c>
      <c r="V16" s="132">
        <f t="shared" si="1"/>
        <v>0</v>
      </c>
      <c r="W16" s="90"/>
      <c r="X16" s="84" t="s">
        <v>318</v>
      </c>
    </row>
    <row r="17" spans="1:24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M17-Q17-R17-S17</f>
        <v>647526.19</v>
      </c>
      <c r="P17" s="25">
        <f>N17</f>
        <v>67954.73</v>
      </c>
      <c r="Q17" s="25">
        <v>503633</v>
      </c>
      <c r="R17" s="25">
        <f t="shared" si="2"/>
        <v>503633</v>
      </c>
      <c r="S17" s="25">
        <f t="shared" si="2"/>
        <v>503633</v>
      </c>
      <c r="T17" s="26">
        <v>43829</v>
      </c>
      <c r="U17" s="24" t="s">
        <v>184</v>
      </c>
      <c r="V17" s="132">
        <f t="shared" si="1"/>
        <v>0</v>
      </c>
      <c r="W17" s="90"/>
      <c r="X17" s="84" t="s">
        <v>318</v>
      </c>
    </row>
    <row r="18" spans="1:24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M18-Q18-R18-S18</f>
        <v>652014.2400000002</v>
      </c>
      <c r="P18" s="25">
        <f>N18</f>
        <v>67954.73</v>
      </c>
      <c r="Q18" s="25">
        <v>507122</v>
      </c>
      <c r="R18" s="25">
        <f t="shared" si="2"/>
        <v>507122</v>
      </c>
      <c r="S18" s="25">
        <f t="shared" si="2"/>
        <v>507122</v>
      </c>
      <c r="T18" s="26">
        <v>43829</v>
      </c>
      <c r="U18" s="24" t="s">
        <v>184</v>
      </c>
      <c r="V18" s="132">
        <f t="shared" si="1"/>
        <v>0</v>
      </c>
      <c r="W18" s="90"/>
      <c r="X18" s="84" t="s">
        <v>318</v>
      </c>
    </row>
    <row r="19" spans="1:23" ht="15" customHeight="1">
      <c r="A19" s="260" t="s">
        <v>23</v>
      </c>
      <c r="B19" s="261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SUM(O16:O18)</f>
        <v>4411885.59</v>
      </c>
      <c r="P19" s="10">
        <f>SUM(P16:P18)</f>
        <v>433510.25999999995</v>
      </c>
      <c r="Q19" s="10">
        <f>SUM(Q16:Q18)</f>
        <v>3431467</v>
      </c>
      <c r="R19" s="10">
        <f t="shared" si="2"/>
        <v>3431467</v>
      </c>
      <c r="S19" s="10">
        <f t="shared" si="2"/>
        <v>3431467</v>
      </c>
      <c r="T19" s="11">
        <v>43829</v>
      </c>
      <c r="U19" s="6" t="s">
        <v>261</v>
      </c>
      <c r="V19" s="132">
        <f t="shared" si="1"/>
        <v>0</v>
      </c>
      <c r="W19" s="91"/>
    </row>
    <row r="20" spans="1:23" s="15" customFormat="1" ht="15" customHeight="1">
      <c r="A20" s="258" t="s">
        <v>25</v>
      </c>
      <c r="B20" s="259"/>
      <c r="C20" s="13" t="s">
        <v>261</v>
      </c>
      <c r="D20" s="12" t="s">
        <v>261</v>
      </c>
      <c r="E20" s="12" t="s">
        <v>261</v>
      </c>
      <c r="F20" s="12" t="s">
        <v>261</v>
      </c>
      <c r="G20" s="13" t="s">
        <v>261</v>
      </c>
      <c r="H20" s="17">
        <f>H19+H14</f>
        <v>14</v>
      </c>
      <c r="I20" s="17">
        <f>I19+I14</f>
        <v>25819</v>
      </c>
      <c r="J20" s="17">
        <f aca="true" t="shared" si="3" ref="J20:S20">J19+J14</f>
        <v>20261.3</v>
      </c>
      <c r="K20" s="17">
        <f t="shared" si="3"/>
        <v>19111.550000000003</v>
      </c>
      <c r="L20" s="17">
        <f t="shared" si="3"/>
        <v>1165</v>
      </c>
      <c r="M20" s="14">
        <f t="shared" si="3"/>
        <v>29421022.36</v>
      </c>
      <c r="N20" s="14">
        <f t="shared" si="3"/>
        <v>909193.3699999999</v>
      </c>
      <c r="O20" s="14">
        <f t="shared" si="3"/>
        <v>8826307.36</v>
      </c>
      <c r="P20" s="14">
        <f t="shared" si="3"/>
        <v>909193.3699999999</v>
      </c>
      <c r="Q20" s="14">
        <f t="shared" si="3"/>
        <v>6864905</v>
      </c>
      <c r="R20" s="14">
        <f t="shared" si="3"/>
        <v>6864905</v>
      </c>
      <c r="S20" s="14">
        <f t="shared" si="3"/>
        <v>6864905</v>
      </c>
      <c r="T20" s="12" t="s">
        <v>261</v>
      </c>
      <c r="U20" s="12" t="s">
        <v>261</v>
      </c>
      <c r="V20" s="132">
        <f t="shared" si="1"/>
        <v>0</v>
      </c>
      <c r="W20" s="94"/>
    </row>
    <row r="21" spans="1:23" ht="15" customHeight="1">
      <c r="A21" s="195" t="s">
        <v>256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7"/>
      <c r="V21" s="132">
        <f t="shared" si="1"/>
        <v>0</v>
      </c>
      <c r="W21" s="88"/>
    </row>
    <row r="22" spans="1:23" ht="15">
      <c r="A22" s="225" t="s">
        <v>26</v>
      </c>
      <c r="B22" s="226"/>
      <c r="C22" s="226"/>
      <c r="D22" s="226"/>
      <c r="E22" s="227"/>
      <c r="F22" s="21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1"/>
      <c r="V22" s="132">
        <f t="shared" si="1"/>
        <v>0</v>
      </c>
      <c r="W22" s="91"/>
    </row>
    <row r="23" spans="1:23" s="20" customFormat="1" ht="15">
      <c r="A23" s="19">
        <f>A18+1</f>
        <v>5</v>
      </c>
      <c r="B23" s="22" t="s">
        <v>51</v>
      </c>
      <c r="C23" s="23">
        <v>1979</v>
      </c>
      <c r="D23" s="24" t="s">
        <v>182</v>
      </c>
      <c r="E23" s="24" t="s">
        <v>185</v>
      </c>
      <c r="F23" s="24">
        <v>10</v>
      </c>
      <c r="G23" s="24">
        <v>2</v>
      </c>
      <c r="H23" s="18">
        <v>2</v>
      </c>
      <c r="I23" s="24">
        <v>6241.8</v>
      </c>
      <c r="J23" s="24">
        <v>5636.7</v>
      </c>
      <c r="K23" s="24">
        <v>5304.4</v>
      </c>
      <c r="L23" s="24">
        <v>168</v>
      </c>
      <c r="M23" s="25">
        <v>4264610.86</v>
      </c>
      <c r="N23" s="25">
        <v>141532.5</v>
      </c>
      <c r="O23" s="25">
        <f aca="true" t="shared" si="4" ref="O23:O48">M23-Q23-R23-S23</f>
        <v>1279382.8600000003</v>
      </c>
      <c r="P23" s="25">
        <f>N23</f>
        <v>141532.5</v>
      </c>
      <c r="Q23" s="25">
        <v>995076</v>
      </c>
      <c r="R23" s="25">
        <f aca="true" t="shared" si="5" ref="R23:S48">Q23</f>
        <v>995076</v>
      </c>
      <c r="S23" s="25">
        <f t="shared" si="5"/>
        <v>995076</v>
      </c>
      <c r="T23" s="26">
        <v>43829</v>
      </c>
      <c r="U23" s="24" t="s">
        <v>184</v>
      </c>
      <c r="V23" s="132">
        <f t="shared" si="1"/>
        <v>0</v>
      </c>
      <c r="W23" s="90"/>
    </row>
    <row r="24" spans="1:23" s="20" customFormat="1" ht="15">
      <c r="A24" s="19">
        <f aca="true" t="shared" si="6" ref="A24:A48">A23+1</f>
        <v>6</v>
      </c>
      <c r="B24" s="22" t="s">
        <v>52</v>
      </c>
      <c r="C24" s="23">
        <v>1938</v>
      </c>
      <c r="D24" s="24" t="s">
        <v>182</v>
      </c>
      <c r="E24" s="24" t="s">
        <v>185</v>
      </c>
      <c r="F24" s="24">
        <v>7</v>
      </c>
      <c r="G24" s="24">
        <v>2</v>
      </c>
      <c r="H24" s="18">
        <v>2</v>
      </c>
      <c r="I24" s="24">
        <v>4341.9</v>
      </c>
      <c r="J24" s="24">
        <v>3086.7</v>
      </c>
      <c r="K24" s="24">
        <v>2900</v>
      </c>
      <c r="L24" s="24">
        <v>107</v>
      </c>
      <c r="M24" s="25">
        <v>5372847.39</v>
      </c>
      <c r="N24" s="25">
        <v>141532.5</v>
      </c>
      <c r="O24" s="25">
        <f t="shared" si="4"/>
        <v>1611855.3899999997</v>
      </c>
      <c r="P24" s="25">
        <f aca="true" t="shared" si="7" ref="P24:P48">N24</f>
        <v>141532.5</v>
      </c>
      <c r="Q24" s="25">
        <v>1253664</v>
      </c>
      <c r="R24" s="25">
        <f t="shared" si="5"/>
        <v>1253664</v>
      </c>
      <c r="S24" s="25">
        <f t="shared" si="5"/>
        <v>1253664</v>
      </c>
      <c r="T24" s="26">
        <v>43829</v>
      </c>
      <c r="U24" s="24" t="s">
        <v>184</v>
      </c>
      <c r="V24" s="132">
        <f t="shared" si="1"/>
        <v>0</v>
      </c>
      <c r="W24" s="90"/>
    </row>
    <row r="25" spans="1:23" s="20" customFormat="1" ht="15">
      <c r="A25" s="19">
        <f t="shared" si="6"/>
        <v>7</v>
      </c>
      <c r="B25" s="22" t="s">
        <v>53</v>
      </c>
      <c r="C25" s="23">
        <v>1928</v>
      </c>
      <c r="D25" s="24" t="s">
        <v>182</v>
      </c>
      <c r="E25" s="24" t="s">
        <v>185</v>
      </c>
      <c r="F25" s="24">
        <v>12</v>
      </c>
      <c r="G25" s="24">
        <v>5</v>
      </c>
      <c r="H25" s="18">
        <v>5</v>
      </c>
      <c r="I25" s="24">
        <v>11551.4</v>
      </c>
      <c r="J25" s="24">
        <v>11071.9</v>
      </c>
      <c r="K25" s="24">
        <v>10041.4</v>
      </c>
      <c r="L25" s="24">
        <v>443</v>
      </c>
      <c r="M25" s="25">
        <v>11712390.83</v>
      </c>
      <c r="N25" s="25">
        <v>348207.88</v>
      </c>
      <c r="O25" s="25">
        <f t="shared" si="4"/>
        <v>3513717.83</v>
      </c>
      <c r="P25" s="25">
        <f t="shared" si="7"/>
        <v>348207.88</v>
      </c>
      <c r="Q25" s="25">
        <v>2732891</v>
      </c>
      <c r="R25" s="25">
        <f t="shared" si="5"/>
        <v>2732891</v>
      </c>
      <c r="S25" s="25">
        <f t="shared" si="5"/>
        <v>2732891</v>
      </c>
      <c r="T25" s="26">
        <v>43829</v>
      </c>
      <c r="U25" s="24" t="s">
        <v>184</v>
      </c>
      <c r="V25" s="132">
        <f t="shared" si="1"/>
        <v>0</v>
      </c>
      <c r="W25" s="132">
        <f>M25-O25-Q25-R25-S25</f>
        <v>0</v>
      </c>
    </row>
    <row r="26" spans="1:23" s="20" customFormat="1" ht="15">
      <c r="A26" s="19">
        <f t="shared" si="6"/>
        <v>8</v>
      </c>
      <c r="B26" s="22" t="s">
        <v>54</v>
      </c>
      <c r="C26" s="23">
        <v>1940</v>
      </c>
      <c r="D26" s="24" t="s">
        <v>182</v>
      </c>
      <c r="E26" s="24" t="s">
        <v>185</v>
      </c>
      <c r="F26" s="24">
        <v>6</v>
      </c>
      <c r="G26" s="24">
        <v>3</v>
      </c>
      <c r="H26" s="18">
        <v>3</v>
      </c>
      <c r="I26" s="24">
        <v>3016.4</v>
      </c>
      <c r="J26" s="24">
        <v>3016.4</v>
      </c>
      <c r="K26" s="24">
        <v>2909.2</v>
      </c>
      <c r="L26" s="24">
        <v>87</v>
      </c>
      <c r="M26" s="25">
        <v>8476810.51</v>
      </c>
      <c r="N26" s="25">
        <v>178560.48</v>
      </c>
      <c r="O26" s="25">
        <f t="shared" si="4"/>
        <v>2543044.51</v>
      </c>
      <c r="P26" s="25">
        <f t="shared" si="7"/>
        <v>178560.48</v>
      </c>
      <c r="Q26" s="25">
        <v>1977922</v>
      </c>
      <c r="R26" s="25">
        <f t="shared" si="5"/>
        <v>1977922</v>
      </c>
      <c r="S26" s="25">
        <f t="shared" si="5"/>
        <v>1977922</v>
      </c>
      <c r="T26" s="26">
        <v>43829</v>
      </c>
      <c r="U26" s="24" t="s">
        <v>184</v>
      </c>
      <c r="V26" s="132">
        <f t="shared" si="1"/>
        <v>0</v>
      </c>
      <c r="W26" s="90"/>
    </row>
    <row r="27" spans="1:23" s="20" customFormat="1" ht="15">
      <c r="A27" s="19">
        <f t="shared" si="6"/>
        <v>9</v>
      </c>
      <c r="B27" s="22" t="s">
        <v>55</v>
      </c>
      <c r="C27" s="23">
        <v>1940</v>
      </c>
      <c r="D27" s="24" t="s">
        <v>182</v>
      </c>
      <c r="E27" s="24" t="s">
        <v>185</v>
      </c>
      <c r="F27" s="24">
        <v>7</v>
      </c>
      <c r="G27" s="24">
        <v>1</v>
      </c>
      <c r="H27" s="18">
        <v>1</v>
      </c>
      <c r="I27" s="24">
        <v>2078.1</v>
      </c>
      <c r="J27" s="24">
        <v>1795.85</v>
      </c>
      <c r="K27" s="24">
        <v>1681.21</v>
      </c>
      <c r="L27" s="24">
        <v>74</v>
      </c>
      <c r="M27" s="25">
        <v>2834967.65</v>
      </c>
      <c r="N27" s="25">
        <v>62331.67</v>
      </c>
      <c r="O27" s="25">
        <f t="shared" si="4"/>
        <v>850491.6499999999</v>
      </c>
      <c r="P27" s="25">
        <f t="shared" si="7"/>
        <v>62331.67</v>
      </c>
      <c r="Q27" s="25">
        <v>661492</v>
      </c>
      <c r="R27" s="25">
        <f t="shared" si="5"/>
        <v>661492</v>
      </c>
      <c r="S27" s="25">
        <f t="shared" si="5"/>
        <v>661492</v>
      </c>
      <c r="T27" s="26">
        <v>43829</v>
      </c>
      <c r="U27" s="24" t="s">
        <v>184</v>
      </c>
      <c r="V27" s="132">
        <f t="shared" si="1"/>
        <v>0</v>
      </c>
      <c r="W27" s="90"/>
    </row>
    <row r="28" spans="1:23" s="20" customFormat="1" ht="15">
      <c r="A28" s="19">
        <f t="shared" si="6"/>
        <v>10</v>
      </c>
      <c r="B28" s="22" t="s">
        <v>56</v>
      </c>
      <c r="C28" s="23">
        <v>1981</v>
      </c>
      <c r="D28" s="24" t="s">
        <v>182</v>
      </c>
      <c r="E28" s="24" t="s">
        <v>185</v>
      </c>
      <c r="F28" s="24">
        <v>9</v>
      </c>
      <c r="G28" s="24">
        <v>4</v>
      </c>
      <c r="H28" s="18">
        <v>1</v>
      </c>
      <c r="I28" s="24">
        <v>6103.9</v>
      </c>
      <c r="J28" s="24">
        <v>5647</v>
      </c>
      <c r="K28" s="24">
        <v>4997.9</v>
      </c>
      <c r="L28" s="24">
        <v>214</v>
      </c>
      <c r="M28" s="25">
        <v>2114073.43</v>
      </c>
      <c r="N28" s="25">
        <v>67954.73</v>
      </c>
      <c r="O28" s="25">
        <f t="shared" si="4"/>
        <v>634221.4300000002</v>
      </c>
      <c r="P28" s="25">
        <f t="shared" si="7"/>
        <v>67954.73</v>
      </c>
      <c r="Q28" s="25">
        <v>493284</v>
      </c>
      <c r="R28" s="25">
        <f t="shared" si="5"/>
        <v>493284</v>
      </c>
      <c r="S28" s="25">
        <f t="shared" si="5"/>
        <v>493284</v>
      </c>
      <c r="T28" s="26">
        <v>43829</v>
      </c>
      <c r="U28" s="24" t="s">
        <v>184</v>
      </c>
      <c r="V28" s="132">
        <f t="shared" si="1"/>
        <v>0</v>
      </c>
      <c r="W28" s="90"/>
    </row>
    <row r="29" spans="1:23" s="20" customFormat="1" ht="15">
      <c r="A29" s="19">
        <f t="shared" si="6"/>
        <v>11</v>
      </c>
      <c r="B29" s="22" t="s">
        <v>57</v>
      </c>
      <c r="C29" s="23">
        <v>1976</v>
      </c>
      <c r="D29" s="24" t="s">
        <v>182</v>
      </c>
      <c r="E29" s="24" t="s">
        <v>191</v>
      </c>
      <c r="F29" s="24">
        <v>9</v>
      </c>
      <c r="G29" s="24">
        <v>2</v>
      </c>
      <c r="H29" s="18">
        <v>2</v>
      </c>
      <c r="I29" s="24">
        <v>4242.48</v>
      </c>
      <c r="J29" s="24">
        <v>4242.48</v>
      </c>
      <c r="K29" s="24">
        <v>3855.09</v>
      </c>
      <c r="L29" s="24">
        <v>190</v>
      </c>
      <c r="M29" s="25">
        <v>4153483.33</v>
      </c>
      <c r="N29" s="25">
        <v>135909.46</v>
      </c>
      <c r="O29" s="25">
        <f t="shared" si="4"/>
        <v>1246045.33</v>
      </c>
      <c r="P29" s="25">
        <f t="shared" si="7"/>
        <v>135909.46</v>
      </c>
      <c r="Q29" s="25">
        <v>969146</v>
      </c>
      <c r="R29" s="25">
        <f t="shared" si="5"/>
        <v>969146</v>
      </c>
      <c r="S29" s="25">
        <f t="shared" si="5"/>
        <v>969146</v>
      </c>
      <c r="T29" s="26">
        <v>43829</v>
      </c>
      <c r="U29" s="24" t="s">
        <v>184</v>
      </c>
      <c r="V29" s="132">
        <f t="shared" si="1"/>
        <v>0</v>
      </c>
      <c r="W29" s="90"/>
    </row>
    <row r="30" spans="1:23" s="20" customFormat="1" ht="15">
      <c r="A30" s="19">
        <f t="shared" si="6"/>
        <v>12</v>
      </c>
      <c r="B30" s="22" t="s">
        <v>58</v>
      </c>
      <c r="C30" s="23">
        <v>1976</v>
      </c>
      <c r="D30" s="24" t="s">
        <v>182</v>
      </c>
      <c r="E30" s="24" t="s">
        <v>191</v>
      </c>
      <c r="F30" s="24">
        <v>9</v>
      </c>
      <c r="G30" s="24">
        <v>2</v>
      </c>
      <c r="H30" s="18">
        <v>2</v>
      </c>
      <c r="I30" s="24">
        <v>4211.6</v>
      </c>
      <c r="J30" s="24">
        <v>4211.6</v>
      </c>
      <c r="K30" s="24">
        <v>3307.18</v>
      </c>
      <c r="L30" s="24">
        <v>189</v>
      </c>
      <c r="M30" s="25">
        <v>4153483.33</v>
      </c>
      <c r="N30" s="25">
        <v>135909.46</v>
      </c>
      <c r="O30" s="25">
        <f t="shared" si="4"/>
        <v>1246045.33</v>
      </c>
      <c r="P30" s="25">
        <f t="shared" si="7"/>
        <v>135909.46</v>
      </c>
      <c r="Q30" s="25">
        <v>969146</v>
      </c>
      <c r="R30" s="25">
        <f t="shared" si="5"/>
        <v>969146</v>
      </c>
      <c r="S30" s="25">
        <f t="shared" si="5"/>
        <v>969146</v>
      </c>
      <c r="T30" s="26">
        <v>43829</v>
      </c>
      <c r="U30" s="24" t="s">
        <v>184</v>
      </c>
      <c r="V30" s="132">
        <f t="shared" si="1"/>
        <v>0</v>
      </c>
      <c r="W30" s="90"/>
    </row>
    <row r="31" spans="1:23" s="20" customFormat="1" ht="15">
      <c r="A31" s="19">
        <f t="shared" si="6"/>
        <v>13</v>
      </c>
      <c r="B31" s="22" t="s">
        <v>59</v>
      </c>
      <c r="C31" s="23">
        <v>1981</v>
      </c>
      <c r="D31" s="24" t="s">
        <v>182</v>
      </c>
      <c r="E31" s="24" t="s">
        <v>191</v>
      </c>
      <c r="F31" s="24">
        <v>9</v>
      </c>
      <c r="G31" s="24">
        <v>3</v>
      </c>
      <c r="H31" s="18">
        <v>3</v>
      </c>
      <c r="I31" s="24">
        <v>6385.3</v>
      </c>
      <c r="J31" s="24">
        <v>6385.3</v>
      </c>
      <c r="K31" s="24">
        <v>5125.8</v>
      </c>
      <c r="L31" s="24">
        <v>288</v>
      </c>
      <c r="M31" s="25">
        <v>6208034.49</v>
      </c>
      <c r="N31" s="25">
        <f>SUM(T30:T32)</f>
        <v>131487</v>
      </c>
      <c r="O31" s="25">
        <f t="shared" si="4"/>
        <v>1862411.4900000002</v>
      </c>
      <c r="P31" s="25">
        <f t="shared" si="7"/>
        <v>131487</v>
      </c>
      <c r="Q31" s="25">
        <v>1448541</v>
      </c>
      <c r="R31" s="25">
        <f t="shared" si="5"/>
        <v>1448541</v>
      </c>
      <c r="S31" s="25">
        <f t="shared" si="5"/>
        <v>1448541</v>
      </c>
      <c r="T31" s="26">
        <v>43829</v>
      </c>
      <c r="U31" s="24" t="s">
        <v>184</v>
      </c>
      <c r="V31" s="132">
        <f t="shared" si="1"/>
        <v>0</v>
      </c>
      <c r="W31" s="90"/>
    </row>
    <row r="32" spans="1:23" s="20" customFormat="1" ht="15">
      <c r="A32" s="19">
        <f t="shared" si="6"/>
        <v>14</v>
      </c>
      <c r="B32" s="22" t="s">
        <v>60</v>
      </c>
      <c r="C32" s="23">
        <v>1989</v>
      </c>
      <c r="D32" s="24" t="s">
        <v>182</v>
      </c>
      <c r="E32" s="24" t="s">
        <v>191</v>
      </c>
      <c r="F32" s="24">
        <v>9</v>
      </c>
      <c r="G32" s="24">
        <v>2</v>
      </c>
      <c r="H32" s="18">
        <v>2</v>
      </c>
      <c r="I32" s="24">
        <v>4007.4</v>
      </c>
      <c r="J32" s="24">
        <v>4007.4</v>
      </c>
      <c r="K32" s="24">
        <v>3566.8</v>
      </c>
      <c r="L32" s="24">
        <v>151</v>
      </c>
      <c r="M32" s="25">
        <v>4105584.58</v>
      </c>
      <c r="N32" s="25">
        <v>130286.4</v>
      </c>
      <c r="O32" s="25">
        <f t="shared" si="4"/>
        <v>1231674.58</v>
      </c>
      <c r="P32" s="25">
        <f t="shared" si="7"/>
        <v>130286.4</v>
      </c>
      <c r="Q32" s="25">
        <v>957970</v>
      </c>
      <c r="R32" s="25">
        <f t="shared" si="5"/>
        <v>957970</v>
      </c>
      <c r="S32" s="25">
        <f t="shared" si="5"/>
        <v>957970</v>
      </c>
      <c r="T32" s="26">
        <v>43829</v>
      </c>
      <c r="U32" s="24" t="s">
        <v>184</v>
      </c>
      <c r="V32" s="132">
        <f t="shared" si="1"/>
        <v>0</v>
      </c>
      <c r="W32" s="90"/>
    </row>
    <row r="33" spans="1:23" s="20" customFormat="1" ht="15">
      <c r="A33" s="19">
        <f t="shared" si="6"/>
        <v>15</v>
      </c>
      <c r="B33" s="22" t="s">
        <v>61</v>
      </c>
      <c r="C33" s="23">
        <v>1990</v>
      </c>
      <c r="D33" s="24" t="s">
        <v>182</v>
      </c>
      <c r="E33" s="24" t="s">
        <v>192</v>
      </c>
      <c r="F33" s="24">
        <v>9</v>
      </c>
      <c r="G33" s="24">
        <v>2</v>
      </c>
      <c r="H33" s="18">
        <v>2</v>
      </c>
      <c r="I33" s="24">
        <v>4036.6</v>
      </c>
      <c r="J33" s="24">
        <v>4036.6</v>
      </c>
      <c r="K33" s="24">
        <v>3640.3</v>
      </c>
      <c r="L33" s="24">
        <v>175</v>
      </c>
      <c r="M33" s="25">
        <v>4098963.52</v>
      </c>
      <c r="N33" s="25">
        <v>130286.4</v>
      </c>
      <c r="O33" s="25">
        <f t="shared" si="4"/>
        <v>1229688.52</v>
      </c>
      <c r="P33" s="25">
        <f t="shared" si="7"/>
        <v>130286.4</v>
      </c>
      <c r="Q33" s="25">
        <v>956425</v>
      </c>
      <c r="R33" s="25">
        <f t="shared" si="5"/>
        <v>956425</v>
      </c>
      <c r="S33" s="25">
        <f t="shared" si="5"/>
        <v>956425</v>
      </c>
      <c r="T33" s="26">
        <v>43829</v>
      </c>
      <c r="U33" s="24" t="s">
        <v>184</v>
      </c>
      <c r="V33" s="132">
        <f t="shared" si="1"/>
        <v>0</v>
      </c>
      <c r="W33" s="90"/>
    </row>
    <row r="34" spans="1:23" s="20" customFormat="1" ht="15">
      <c r="A34" s="19">
        <f t="shared" si="6"/>
        <v>16</v>
      </c>
      <c r="B34" s="22" t="s">
        <v>62</v>
      </c>
      <c r="C34" s="23">
        <v>1991</v>
      </c>
      <c r="D34" s="24" t="s">
        <v>182</v>
      </c>
      <c r="E34" s="24" t="s">
        <v>192</v>
      </c>
      <c r="F34" s="24">
        <v>9</v>
      </c>
      <c r="G34" s="24">
        <v>2</v>
      </c>
      <c r="H34" s="18">
        <v>2</v>
      </c>
      <c r="I34" s="24">
        <v>4014</v>
      </c>
      <c r="J34" s="24">
        <v>4014</v>
      </c>
      <c r="K34" s="24">
        <v>3175.6</v>
      </c>
      <c r="L34" s="24">
        <v>168</v>
      </c>
      <c r="M34" s="25">
        <v>4108023.93</v>
      </c>
      <c r="N34" s="25">
        <v>130286.4</v>
      </c>
      <c r="O34" s="25">
        <f t="shared" si="4"/>
        <v>1232406.9300000002</v>
      </c>
      <c r="P34" s="25">
        <f t="shared" si="7"/>
        <v>130286.4</v>
      </c>
      <c r="Q34" s="25">
        <v>958539</v>
      </c>
      <c r="R34" s="25">
        <f t="shared" si="5"/>
        <v>958539</v>
      </c>
      <c r="S34" s="25">
        <f t="shared" si="5"/>
        <v>958539</v>
      </c>
      <c r="T34" s="26">
        <v>43829</v>
      </c>
      <c r="U34" s="24" t="s">
        <v>184</v>
      </c>
      <c r="V34" s="132">
        <f t="shared" si="1"/>
        <v>0</v>
      </c>
      <c r="W34" s="90"/>
    </row>
    <row r="35" spans="1:23" s="20" customFormat="1" ht="15">
      <c r="A35" s="19">
        <f t="shared" si="6"/>
        <v>17</v>
      </c>
      <c r="B35" s="22" t="s">
        <v>63</v>
      </c>
      <c r="C35" s="23">
        <v>1981</v>
      </c>
      <c r="D35" s="24" t="s">
        <v>182</v>
      </c>
      <c r="E35" s="24" t="s">
        <v>193</v>
      </c>
      <c r="F35" s="24">
        <v>9</v>
      </c>
      <c r="G35" s="24">
        <v>3</v>
      </c>
      <c r="H35" s="18">
        <v>3</v>
      </c>
      <c r="I35" s="24">
        <v>5985.7</v>
      </c>
      <c r="J35" s="24">
        <v>5719.3</v>
      </c>
      <c r="K35" s="24">
        <v>4696.9</v>
      </c>
      <c r="L35" s="24">
        <v>262</v>
      </c>
      <c r="M35" s="25">
        <v>6750207.7</v>
      </c>
      <c r="N35" s="25">
        <v>203596.02</v>
      </c>
      <c r="O35" s="25">
        <f t="shared" si="4"/>
        <v>2025063.7000000002</v>
      </c>
      <c r="P35" s="25">
        <f t="shared" si="7"/>
        <v>203596.02</v>
      </c>
      <c r="Q35" s="25">
        <v>1575048</v>
      </c>
      <c r="R35" s="25">
        <f t="shared" si="5"/>
        <v>1575048</v>
      </c>
      <c r="S35" s="25">
        <f t="shared" si="5"/>
        <v>1575048</v>
      </c>
      <c r="T35" s="26">
        <v>43829</v>
      </c>
      <c r="U35" s="24" t="s">
        <v>184</v>
      </c>
      <c r="V35" s="132">
        <f t="shared" si="1"/>
        <v>0</v>
      </c>
      <c r="W35" s="90"/>
    </row>
    <row r="36" spans="1:23" s="20" customFormat="1" ht="15">
      <c r="A36" s="19">
        <f t="shared" si="6"/>
        <v>18</v>
      </c>
      <c r="B36" s="22" t="s">
        <v>64</v>
      </c>
      <c r="C36" s="23">
        <v>1975</v>
      </c>
      <c r="D36" s="24" t="s">
        <v>182</v>
      </c>
      <c r="E36" s="24" t="s">
        <v>194</v>
      </c>
      <c r="F36" s="24">
        <v>8</v>
      </c>
      <c r="G36" s="24">
        <v>4</v>
      </c>
      <c r="H36" s="18">
        <v>4</v>
      </c>
      <c r="I36" s="24">
        <v>8090.88</v>
      </c>
      <c r="J36" s="24">
        <v>6160.73</v>
      </c>
      <c r="K36" s="24">
        <v>5498.18</v>
      </c>
      <c r="L36" s="24">
        <v>240</v>
      </c>
      <c r="M36" s="25">
        <v>10355055.78</v>
      </c>
      <c r="N36" s="25">
        <v>260232.48</v>
      </c>
      <c r="O36" s="25">
        <f t="shared" si="4"/>
        <v>3106515.7799999993</v>
      </c>
      <c r="P36" s="25">
        <f t="shared" si="7"/>
        <v>260232.48</v>
      </c>
      <c r="Q36" s="25">
        <v>2416180</v>
      </c>
      <c r="R36" s="25">
        <f t="shared" si="5"/>
        <v>2416180</v>
      </c>
      <c r="S36" s="25">
        <f t="shared" si="5"/>
        <v>2416180</v>
      </c>
      <c r="T36" s="26">
        <v>43829</v>
      </c>
      <c r="U36" s="24" t="s">
        <v>184</v>
      </c>
      <c r="V36" s="132">
        <f t="shared" si="1"/>
        <v>0</v>
      </c>
      <c r="W36" s="90"/>
    </row>
    <row r="37" spans="1:23" s="20" customFormat="1" ht="15">
      <c r="A37" s="19">
        <f t="shared" si="6"/>
        <v>19</v>
      </c>
      <c r="B37" s="22" t="s">
        <v>65</v>
      </c>
      <c r="C37" s="23">
        <v>1981</v>
      </c>
      <c r="D37" s="24" t="s">
        <v>182</v>
      </c>
      <c r="E37" s="24" t="s">
        <v>195</v>
      </c>
      <c r="F37" s="24">
        <v>7</v>
      </c>
      <c r="G37" s="24">
        <v>5</v>
      </c>
      <c r="H37" s="18">
        <v>3</v>
      </c>
      <c r="I37" s="24">
        <v>4913.7</v>
      </c>
      <c r="J37" s="24">
        <v>4611.2</v>
      </c>
      <c r="K37" s="24">
        <v>3897.1</v>
      </c>
      <c r="L37" s="24">
        <v>183</v>
      </c>
      <c r="M37" s="25">
        <v>6395649.56</v>
      </c>
      <c r="N37" s="25">
        <v>186749.16</v>
      </c>
      <c r="O37" s="25">
        <f t="shared" si="4"/>
        <v>1918695.5599999996</v>
      </c>
      <c r="P37" s="25">
        <f t="shared" si="7"/>
        <v>186749.16</v>
      </c>
      <c r="Q37" s="25">
        <v>1492318</v>
      </c>
      <c r="R37" s="25">
        <f t="shared" si="5"/>
        <v>1492318</v>
      </c>
      <c r="S37" s="25">
        <f t="shared" si="5"/>
        <v>1492318</v>
      </c>
      <c r="T37" s="26">
        <v>43829</v>
      </c>
      <c r="U37" s="24" t="s">
        <v>184</v>
      </c>
      <c r="V37" s="132">
        <f t="shared" si="1"/>
        <v>0</v>
      </c>
      <c r="W37" s="90"/>
    </row>
    <row r="38" spans="1:23" s="20" customFormat="1" ht="15">
      <c r="A38" s="19">
        <f t="shared" si="6"/>
        <v>20</v>
      </c>
      <c r="B38" s="22" t="s">
        <v>66</v>
      </c>
      <c r="C38" s="23">
        <v>1990</v>
      </c>
      <c r="D38" s="24" t="s">
        <v>182</v>
      </c>
      <c r="E38" s="24" t="s">
        <v>196</v>
      </c>
      <c r="F38" s="24">
        <v>9</v>
      </c>
      <c r="G38" s="24">
        <v>2</v>
      </c>
      <c r="H38" s="18">
        <v>2</v>
      </c>
      <c r="I38" s="24">
        <v>4028.7</v>
      </c>
      <c r="J38" s="24">
        <v>4028.7</v>
      </c>
      <c r="K38" s="24">
        <v>3357.6</v>
      </c>
      <c r="L38" s="24">
        <v>168</v>
      </c>
      <c r="M38" s="25">
        <v>4253339.5</v>
      </c>
      <c r="N38" s="25">
        <v>130286.16</v>
      </c>
      <c r="O38" s="25">
        <f t="shared" si="4"/>
        <v>1276001.5</v>
      </c>
      <c r="P38" s="25">
        <f t="shared" si="7"/>
        <v>130286.16</v>
      </c>
      <c r="Q38" s="25">
        <v>992446</v>
      </c>
      <c r="R38" s="25">
        <f t="shared" si="5"/>
        <v>992446</v>
      </c>
      <c r="S38" s="25">
        <f t="shared" si="5"/>
        <v>992446</v>
      </c>
      <c r="T38" s="26">
        <v>43829</v>
      </c>
      <c r="U38" s="24" t="s">
        <v>184</v>
      </c>
      <c r="V38" s="132">
        <f t="shared" si="1"/>
        <v>0</v>
      </c>
      <c r="W38" s="90"/>
    </row>
    <row r="39" spans="1:23" s="20" customFormat="1" ht="15">
      <c r="A39" s="19">
        <f t="shared" si="6"/>
        <v>21</v>
      </c>
      <c r="B39" s="22" t="s">
        <v>67</v>
      </c>
      <c r="C39" s="23">
        <v>1991</v>
      </c>
      <c r="D39" s="24" t="s">
        <v>182</v>
      </c>
      <c r="E39" s="24" t="s">
        <v>191</v>
      </c>
      <c r="F39" s="24">
        <v>9</v>
      </c>
      <c r="G39" s="24">
        <v>1</v>
      </c>
      <c r="H39" s="18">
        <v>1</v>
      </c>
      <c r="I39" s="24">
        <v>2007.5</v>
      </c>
      <c r="J39" s="24">
        <v>2007.5</v>
      </c>
      <c r="K39" s="24">
        <v>1841.7</v>
      </c>
      <c r="L39" s="24">
        <v>93</v>
      </c>
      <c r="M39" s="25">
        <f>2138688.64</f>
        <v>2138688.64</v>
      </c>
      <c r="N39" s="25">
        <v>65143.08</v>
      </c>
      <c r="O39" s="25">
        <f t="shared" si="4"/>
        <v>641607.6400000001</v>
      </c>
      <c r="P39" s="25">
        <f t="shared" si="7"/>
        <v>65143.08</v>
      </c>
      <c r="Q39" s="25">
        <v>499027</v>
      </c>
      <c r="R39" s="25">
        <f t="shared" si="5"/>
        <v>499027</v>
      </c>
      <c r="S39" s="25">
        <f t="shared" si="5"/>
        <v>499027</v>
      </c>
      <c r="T39" s="26">
        <v>43829</v>
      </c>
      <c r="U39" s="24" t="s">
        <v>184</v>
      </c>
      <c r="V39" s="132">
        <f t="shared" si="1"/>
        <v>0</v>
      </c>
      <c r="W39" s="90"/>
    </row>
    <row r="40" spans="1:23" s="20" customFormat="1" ht="15">
      <c r="A40" s="19">
        <f t="shared" si="6"/>
        <v>22</v>
      </c>
      <c r="B40" s="22" t="s">
        <v>68</v>
      </c>
      <c r="C40" s="23">
        <v>1985</v>
      </c>
      <c r="D40" s="24" t="s">
        <v>182</v>
      </c>
      <c r="E40" s="24" t="s">
        <v>191</v>
      </c>
      <c r="F40" s="24">
        <v>9</v>
      </c>
      <c r="G40" s="24">
        <v>3</v>
      </c>
      <c r="H40" s="18">
        <v>3</v>
      </c>
      <c r="I40" s="24">
        <v>6086.6</v>
      </c>
      <c r="J40" s="24">
        <v>6086.6</v>
      </c>
      <c r="K40" s="24">
        <v>316</v>
      </c>
      <c r="L40" s="24">
        <v>317</v>
      </c>
      <c r="M40" s="25">
        <v>6351148.22</v>
      </c>
      <c r="N40" s="25">
        <v>203861.52</v>
      </c>
      <c r="O40" s="25">
        <f t="shared" si="4"/>
        <v>1905343.2199999997</v>
      </c>
      <c r="P40" s="25">
        <f t="shared" si="7"/>
        <v>203861.52</v>
      </c>
      <c r="Q40" s="25">
        <v>1481935</v>
      </c>
      <c r="R40" s="25">
        <f t="shared" si="5"/>
        <v>1481935</v>
      </c>
      <c r="S40" s="25">
        <f t="shared" si="5"/>
        <v>1481935</v>
      </c>
      <c r="T40" s="26">
        <v>43829</v>
      </c>
      <c r="U40" s="24" t="s">
        <v>184</v>
      </c>
      <c r="V40" s="132">
        <f t="shared" si="1"/>
        <v>0</v>
      </c>
      <c r="W40" s="90"/>
    </row>
    <row r="41" spans="1:23" s="20" customFormat="1" ht="15">
      <c r="A41" s="19">
        <f t="shared" si="6"/>
        <v>23</v>
      </c>
      <c r="B41" s="22" t="s">
        <v>69</v>
      </c>
      <c r="C41" s="23">
        <v>1986</v>
      </c>
      <c r="D41" s="24" t="s">
        <v>182</v>
      </c>
      <c r="E41" s="24" t="s">
        <v>191</v>
      </c>
      <c r="F41" s="24">
        <v>9</v>
      </c>
      <c r="G41" s="24">
        <v>1</v>
      </c>
      <c r="H41" s="18">
        <v>1</v>
      </c>
      <c r="I41" s="24">
        <v>2478.6</v>
      </c>
      <c r="J41" s="24">
        <v>2478.6</v>
      </c>
      <c r="K41" s="24">
        <v>2012.57</v>
      </c>
      <c r="L41" s="24">
        <v>125</v>
      </c>
      <c r="M41" s="25">
        <f>2256141.12</f>
        <v>2256141.12</v>
      </c>
      <c r="N41" s="25">
        <v>67865.34</v>
      </c>
      <c r="O41" s="25">
        <f t="shared" si="4"/>
        <v>676842.1200000001</v>
      </c>
      <c r="P41" s="25">
        <f t="shared" si="7"/>
        <v>67865.34</v>
      </c>
      <c r="Q41" s="25">
        <v>526433</v>
      </c>
      <c r="R41" s="25">
        <f t="shared" si="5"/>
        <v>526433</v>
      </c>
      <c r="S41" s="25">
        <f t="shared" si="5"/>
        <v>526433</v>
      </c>
      <c r="T41" s="26">
        <v>43829</v>
      </c>
      <c r="U41" s="24" t="s">
        <v>184</v>
      </c>
      <c r="V41" s="132">
        <f t="shared" si="1"/>
        <v>0</v>
      </c>
      <c r="W41" s="90"/>
    </row>
    <row r="42" spans="1:23" s="20" customFormat="1" ht="15">
      <c r="A42" s="19">
        <f t="shared" si="6"/>
        <v>24</v>
      </c>
      <c r="B42" s="22" t="s">
        <v>70</v>
      </c>
      <c r="C42" s="23">
        <v>1985</v>
      </c>
      <c r="D42" s="24" t="s">
        <v>182</v>
      </c>
      <c r="E42" s="24" t="s">
        <v>192</v>
      </c>
      <c r="F42" s="24">
        <v>9</v>
      </c>
      <c r="G42" s="24">
        <v>1</v>
      </c>
      <c r="H42" s="18">
        <v>1</v>
      </c>
      <c r="I42" s="24">
        <v>2477.6</v>
      </c>
      <c r="J42" s="24">
        <v>2477.6</v>
      </c>
      <c r="K42" s="24">
        <v>2068.9</v>
      </c>
      <c r="L42" s="24">
        <v>122</v>
      </c>
      <c r="M42" s="25">
        <f>2256141.12</f>
        <v>2256141.12</v>
      </c>
      <c r="N42" s="25">
        <v>67865.34</v>
      </c>
      <c r="O42" s="25">
        <f t="shared" si="4"/>
        <v>676842.1200000001</v>
      </c>
      <c r="P42" s="25">
        <f t="shared" si="7"/>
        <v>67865.34</v>
      </c>
      <c r="Q42" s="25">
        <v>526433</v>
      </c>
      <c r="R42" s="25">
        <f t="shared" si="5"/>
        <v>526433</v>
      </c>
      <c r="S42" s="25">
        <f t="shared" si="5"/>
        <v>526433</v>
      </c>
      <c r="T42" s="26">
        <v>43829</v>
      </c>
      <c r="U42" s="24" t="s">
        <v>184</v>
      </c>
      <c r="V42" s="132">
        <f t="shared" si="1"/>
        <v>0</v>
      </c>
      <c r="W42" s="90"/>
    </row>
    <row r="43" spans="1:23" s="20" customFormat="1" ht="15">
      <c r="A43" s="19">
        <f t="shared" si="6"/>
        <v>25</v>
      </c>
      <c r="B43" s="22" t="s">
        <v>71</v>
      </c>
      <c r="C43" s="23">
        <v>1982</v>
      </c>
      <c r="D43" s="24" t="s">
        <v>182</v>
      </c>
      <c r="E43" s="24" t="s">
        <v>192</v>
      </c>
      <c r="F43" s="24">
        <v>9</v>
      </c>
      <c r="G43" s="24">
        <v>1</v>
      </c>
      <c r="H43" s="18">
        <v>1</v>
      </c>
      <c r="I43" s="24">
        <v>2509.9</v>
      </c>
      <c r="J43" s="24">
        <v>2509.9</v>
      </c>
      <c r="K43" s="24">
        <v>1976.2</v>
      </c>
      <c r="L43" s="24">
        <v>128</v>
      </c>
      <c r="M43" s="25">
        <f>2256141.12</f>
        <v>2256141.12</v>
      </c>
      <c r="N43" s="25">
        <v>67865.34</v>
      </c>
      <c r="O43" s="25">
        <f t="shared" si="4"/>
        <v>676842.1200000001</v>
      </c>
      <c r="P43" s="25">
        <f t="shared" si="7"/>
        <v>67865.34</v>
      </c>
      <c r="Q43" s="25">
        <v>526433</v>
      </c>
      <c r="R43" s="25">
        <f t="shared" si="5"/>
        <v>526433</v>
      </c>
      <c r="S43" s="25">
        <f t="shared" si="5"/>
        <v>526433</v>
      </c>
      <c r="T43" s="26">
        <v>43829</v>
      </c>
      <c r="U43" s="24" t="s">
        <v>184</v>
      </c>
      <c r="V43" s="132">
        <f t="shared" si="1"/>
        <v>0</v>
      </c>
      <c r="W43" s="90"/>
    </row>
    <row r="44" spans="1:23" s="20" customFormat="1" ht="15">
      <c r="A44" s="19">
        <f t="shared" si="6"/>
        <v>26</v>
      </c>
      <c r="B44" s="22" t="s">
        <v>72</v>
      </c>
      <c r="C44" s="23">
        <v>1991</v>
      </c>
      <c r="D44" s="24" t="s">
        <v>182</v>
      </c>
      <c r="E44" s="24" t="s">
        <v>191</v>
      </c>
      <c r="F44" s="24">
        <v>9</v>
      </c>
      <c r="G44" s="24">
        <v>2</v>
      </c>
      <c r="H44" s="18">
        <v>2</v>
      </c>
      <c r="I44" s="24">
        <v>4052.4</v>
      </c>
      <c r="J44" s="24">
        <v>4052.4</v>
      </c>
      <c r="K44" s="24">
        <v>3474.4</v>
      </c>
      <c r="L44" s="24">
        <v>175</v>
      </c>
      <c r="M44" s="25">
        <v>4226752.92</v>
      </c>
      <c r="N44" s="25">
        <v>130286.16</v>
      </c>
      <c r="O44" s="25">
        <f t="shared" si="4"/>
        <v>1268026.92</v>
      </c>
      <c r="P44" s="25">
        <f t="shared" si="7"/>
        <v>130286.16</v>
      </c>
      <c r="Q44" s="25">
        <v>986242</v>
      </c>
      <c r="R44" s="25">
        <f t="shared" si="5"/>
        <v>986242</v>
      </c>
      <c r="S44" s="25">
        <f t="shared" si="5"/>
        <v>986242</v>
      </c>
      <c r="T44" s="26">
        <v>43829</v>
      </c>
      <c r="U44" s="24" t="s">
        <v>184</v>
      </c>
      <c r="V44" s="132">
        <f t="shared" si="1"/>
        <v>0</v>
      </c>
      <c r="W44" s="90"/>
    </row>
    <row r="45" spans="1:23" s="20" customFormat="1" ht="15">
      <c r="A45" s="19">
        <f t="shared" si="6"/>
        <v>27</v>
      </c>
      <c r="B45" s="22" t="s">
        <v>73</v>
      </c>
      <c r="C45" s="23">
        <v>1997</v>
      </c>
      <c r="D45" s="24" t="s">
        <v>182</v>
      </c>
      <c r="E45" s="24" t="s">
        <v>185</v>
      </c>
      <c r="F45" s="24">
        <v>14</v>
      </c>
      <c r="G45" s="24">
        <v>1</v>
      </c>
      <c r="H45" s="18">
        <v>2</v>
      </c>
      <c r="I45" s="24">
        <v>5097.3</v>
      </c>
      <c r="J45" s="24">
        <v>5097.3</v>
      </c>
      <c r="K45" s="24">
        <v>4786.3</v>
      </c>
      <c r="L45" s="24">
        <v>215</v>
      </c>
      <c r="M45" s="25">
        <v>5884421.64</v>
      </c>
      <c r="N45" s="25">
        <v>163809.96</v>
      </c>
      <c r="O45" s="25">
        <f t="shared" si="4"/>
        <v>1765325.6399999997</v>
      </c>
      <c r="P45" s="25">
        <f t="shared" si="7"/>
        <v>163809.96</v>
      </c>
      <c r="Q45" s="25">
        <v>1373032</v>
      </c>
      <c r="R45" s="25">
        <f t="shared" si="5"/>
        <v>1373032</v>
      </c>
      <c r="S45" s="25">
        <f t="shared" si="5"/>
        <v>1373032</v>
      </c>
      <c r="T45" s="26">
        <v>43829</v>
      </c>
      <c r="U45" s="24" t="s">
        <v>184</v>
      </c>
      <c r="V45" s="132">
        <f t="shared" si="1"/>
        <v>0</v>
      </c>
      <c r="W45" s="90"/>
    </row>
    <row r="46" spans="1:23" s="20" customFormat="1" ht="15">
      <c r="A46" s="19">
        <f t="shared" si="6"/>
        <v>28</v>
      </c>
      <c r="B46" s="22" t="s">
        <v>74</v>
      </c>
      <c r="C46" s="23">
        <v>1979</v>
      </c>
      <c r="D46" s="24" t="s">
        <v>182</v>
      </c>
      <c r="E46" s="24" t="s">
        <v>191</v>
      </c>
      <c r="F46" s="24">
        <v>9</v>
      </c>
      <c r="G46" s="24">
        <v>2</v>
      </c>
      <c r="H46" s="18">
        <v>2</v>
      </c>
      <c r="I46" s="24">
        <v>4195.09</v>
      </c>
      <c r="J46" s="24">
        <v>4195.09</v>
      </c>
      <c r="K46" s="24">
        <v>3784.4</v>
      </c>
      <c r="L46" s="24">
        <v>203</v>
      </c>
      <c r="M46" s="25">
        <v>4464153.58</v>
      </c>
      <c r="N46" s="25">
        <v>135730.68</v>
      </c>
      <c r="O46" s="25">
        <f t="shared" si="4"/>
        <v>1339245.58</v>
      </c>
      <c r="P46" s="25">
        <f t="shared" si="7"/>
        <v>135730.68</v>
      </c>
      <c r="Q46" s="25">
        <v>1041636</v>
      </c>
      <c r="R46" s="25">
        <f t="shared" si="5"/>
        <v>1041636</v>
      </c>
      <c r="S46" s="25">
        <f t="shared" si="5"/>
        <v>1041636</v>
      </c>
      <c r="T46" s="26">
        <v>43829</v>
      </c>
      <c r="U46" s="24" t="s">
        <v>184</v>
      </c>
      <c r="V46" s="132">
        <f t="shared" si="1"/>
        <v>0</v>
      </c>
      <c r="W46" s="90"/>
    </row>
    <row r="47" spans="1:23" s="20" customFormat="1" ht="15">
      <c r="A47" s="19">
        <f t="shared" si="6"/>
        <v>29</v>
      </c>
      <c r="B47" s="22" t="s">
        <v>75</v>
      </c>
      <c r="C47" s="23">
        <v>1940</v>
      </c>
      <c r="D47" s="24" t="s">
        <v>182</v>
      </c>
      <c r="E47" s="24" t="s">
        <v>185</v>
      </c>
      <c r="F47" s="24">
        <v>7</v>
      </c>
      <c r="G47" s="24">
        <v>6</v>
      </c>
      <c r="H47" s="18">
        <v>1</v>
      </c>
      <c r="I47" s="24">
        <v>6284.65</v>
      </c>
      <c r="J47" s="24">
        <v>2576.65</v>
      </c>
      <c r="K47" s="24">
        <v>2490.1</v>
      </c>
      <c r="L47" s="24">
        <v>166</v>
      </c>
      <c r="M47" s="25">
        <f>2788331.24</f>
        <v>2788331.24</v>
      </c>
      <c r="N47" s="25">
        <v>62249.72</v>
      </c>
      <c r="O47" s="25">
        <f t="shared" si="4"/>
        <v>836498.2400000002</v>
      </c>
      <c r="P47" s="25">
        <f t="shared" si="7"/>
        <v>62249.72</v>
      </c>
      <c r="Q47" s="25">
        <v>650611</v>
      </c>
      <c r="R47" s="25">
        <f t="shared" si="5"/>
        <v>650611</v>
      </c>
      <c r="S47" s="25">
        <f t="shared" si="5"/>
        <v>650611</v>
      </c>
      <c r="T47" s="26">
        <v>43829</v>
      </c>
      <c r="U47" s="24" t="s">
        <v>184</v>
      </c>
      <c r="V47" s="132">
        <f t="shared" si="1"/>
        <v>0</v>
      </c>
      <c r="W47" s="90"/>
    </row>
    <row r="48" spans="1:23" s="20" customFormat="1" ht="15">
      <c r="A48" s="19">
        <f t="shared" si="6"/>
        <v>30</v>
      </c>
      <c r="B48" s="22" t="s">
        <v>76</v>
      </c>
      <c r="C48" s="23">
        <v>1984</v>
      </c>
      <c r="D48" s="24" t="s">
        <v>182</v>
      </c>
      <c r="E48" s="24" t="s">
        <v>185</v>
      </c>
      <c r="F48" s="24">
        <v>10</v>
      </c>
      <c r="G48" s="24">
        <v>2</v>
      </c>
      <c r="H48" s="18">
        <v>2</v>
      </c>
      <c r="I48" s="24">
        <v>4287.9</v>
      </c>
      <c r="J48" s="24">
        <v>3860.7</v>
      </c>
      <c r="K48" s="24">
        <v>3765.5</v>
      </c>
      <c r="L48" s="24">
        <v>152</v>
      </c>
      <c r="M48" s="25">
        <v>4504657.08</v>
      </c>
      <c r="N48" s="25">
        <v>130115.06</v>
      </c>
      <c r="O48" s="25">
        <f t="shared" si="4"/>
        <v>1351396.08</v>
      </c>
      <c r="P48" s="25">
        <f t="shared" si="7"/>
        <v>130115.06</v>
      </c>
      <c r="Q48" s="25">
        <v>1051087</v>
      </c>
      <c r="R48" s="25">
        <f t="shared" si="5"/>
        <v>1051087</v>
      </c>
      <c r="S48" s="25">
        <f t="shared" si="5"/>
        <v>1051087</v>
      </c>
      <c r="T48" s="26">
        <v>43829</v>
      </c>
      <c r="U48" s="24" t="s">
        <v>184</v>
      </c>
      <c r="V48" s="132">
        <f t="shared" si="1"/>
        <v>0</v>
      </c>
      <c r="W48" s="90"/>
    </row>
    <row r="49" spans="1:23" ht="15" customHeight="1">
      <c r="A49" s="260" t="s">
        <v>23</v>
      </c>
      <c r="B49" s="261"/>
      <c r="C49" s="8" t="s">
        <v>261</v>
      </c>
      <c r="D49" s="8" t="s">
        <v>261</v>
      </c>
      <c r="E49" s="6" t="s">
        <v>261</v>
      </c>
      <c r="F49" s="8" t="s">
        <v>261</v>
      </c>
      <c r="G49" s="8" t="s">
        <v>261</v>
      </c>
      <c r="H49" s="10">
        <f aca="true" t="shared" si="8" ref="H49:S49">SUM(H23:H48)</f>
        <v>55</v>
      </c>
      <c r="I49" s="10">
        <f t="shared" si="8"/>
        <v>122727.4</v>
      </c>
      <c r="J49" s="10">
        <f t="shared" si="8"/>
        <v>113014.2</v>
      </c>
      <c r="K49" s="10">
        <f t="shared" si="8"/>
        <v>94470.73</v>
      </c>
      <c r="L49" s="10">
        <f t="shared" si="8"/>
        <v>4803</v>
      </c>
      <c r="M49" s="71">
        <f t="shared" si="8"/>
        <v>126484103.07000001</v>
      </c>
      <c r="N49" s="71">
        <f t="shared" si="8"/>
        <v>3609940.9000000004</v>
      </c>
      <c r="O49" s="71">
        <f t="shared" si="8"/>
        <v>37945232.07</v>
      </c>
      <c r="P49" s="71">
        <f>SUM(P23:P48)</f>
        <v>3609940.9000000004</v>
      </c>
      <c r="Q49" s="71">
        <f t="shared" si="8"/>
        <v>29512957</v>
      </c>
      <c r="R49" s="71">
        <f t="shared" si="8"/>
        <v>29512957</v>
      </c>
      <c r="S49" s="10">
        <f t="shared" si="8"/>
        <v>29512957</v>
      </c>
      <c r="T49" s="6" t="s">
        <v>261</v>
      </c>
      <c r="U49" s="6" t="s">
        <v>261</v>
      </c>
      <c r="V49" s="132">
        <f t="shared" si="1"/>
        <v>0</v>
      </c>
      <c r="W49" s="91"/>
    </row>
    <row r="50" spans="1:23" s="15" customFormat="1" ht="15" customHeight="1">
      <c r="A50" s="258" t="s">
        <v>27</v>
      </c>
      <c r="B50" s="259"/>
      <c r="C50" s="13" t="s">
        <v>261</v>
      </c>
      <c r="D50" s="13" t="s">
        <v>261</v>
      </c>
      <c r="E50" s="12" t="s">
        <v>261</v>
      </c>
      <c r="F50" s="13" t="s">
        <v>261</v>
      </c>
      <c r="G50" s="13" t="s">
        <v>261</v>
      </c>
      <c r="H50" s="14">
        <f>H49</f>
        <v>55</v>
      </c>
      <c r="I50" s="14">
        <f>I49</f>
        <v>122727.4</v>
      </c>
      <c r="J50" s="14">
        <f aca="true" t="shared" si="9" ref="J50:Q50">J49</f>
        <v>113014.2</v>
      </c>
      <c r="K50" s="14">
        <f t="shared" si="9"/>
        <v>94470.73</v>
      </c>
      <c r="L50" s="14">
        <f t="shared" si="9"/>
        <v>4803</v>
      </c>
      <c r="M50" s="14">
        <f t="shared" si="9"/>
        <v>126484103.07000001</v>
      </c>
      <c r="N50" s="14">
        <f t="shared" si="9"/>
        <v>3609940.9000000004</v>
      </c>
      <c r="O50" s="14">
        <f t="shared" si="9"/>
        <v>37945232.07</v>
      </c>
      <c r="P50" s="14">
        <f t="shared" si="9"/>
        <v>3609940.9000000004</v>
      </c>
      <c r="Q50" s="14">
        <f t="shared" si="9"/>
        <v>29512957</v>
      </c>
      <c r="R50" s="14">
        <f>R49</f>
        <v>29512957</v>
      </c>
      <c r="S50" s="14">
        <f>S49</f>
        <v>29512957</v>
      </c>
      <c r="T50" s="12" t="s">
        <v>261</v>
      </c>
      <c r="U50" s="12" t="s">
        <v>261</v>
      </c>
      <c r="V50" s="132">
        <f t="shared" si="1"/>
        <v>0</v>
      </c>
      <c r="W50" s="94"/>
    </row>
    <row r="51" spans="1:23" ht="15" customHeight="1">
      <c r="A51" s="195" t="s">
        <v>28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7"/>
      <c r="V51" s="132">
        <f t="shared" si="1"/>
        <v>0</v>
      </c>
      <c r="W51" s="88"/>
    </row>
    <row r="52" spans="1:23" ht="15">
      <c r="A52" s="225" t="s">
        <v>29</v>
      </c>
      <c r="B52" s="226"/>
      <c r="C52" s="226"/>
      <c r="D52" s="226"/>
      <c r="E52" s="227"/>
      <c r="F52" s="21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1"/>
      <c r="V52" s="132">
        <f t="shared" si="1"/>
        <v>0</v>
      </c>
      <c r="W52" s="91"/>
    </row>
    <row r="53" spans="1:23" s="20" customFormat="1" ht="15">
      <c r="A53" s="19">
        <f>A48+1</f>
        <v>31</v>
      </c>
      <c r="B53" s="22" t="s">
        <v>77</v>
      </c>
      <c r="C53" s="23">
        <v>1992</v>
      </c>
      <c r="D53" s="24" t="s">
        <v>182</v>
      </c>
      <c r="E53" s="24" t="s">
        <v>185</v>
      </c>
      <c r="F53" s="24">
        <v>9</v>
      </c>
      <c r="G53" s="24">
        <v>2</v>
      </c>
      <c r="H53" s="18">
        <v>2</v>
      </c>
      <c r="I53" s="24">
        <v>6266.8</v>
      </c>
      <c r="J53" s="24">
        <v>4972</v>
      </c>
      <c r="K53" s="24">
        <v>4972</v>
      </c>
      <c r="L53" s="24">
        <v>252</v>
      </c>
      <c r="M53" s="25">
        <v>4229305.78</v>
      </c>
      <c r="N53" s="25">
        <v>133097.93</v>
      </c>
      <c r="O53" s="25">
        <f>M53-Q53-R53-S53</f>
        <v>1268791.7800000003</v>
      </c>
      <c r="P53" s="25">
        <f>N53</f>
        <v>133097.93</v>
      </c>
      <c r="Q53" s="25">
        <v>986838</v>
      </c>
      <c r="R53" s="25">
        <f>Q53</f>
        <v>986838</v>
      </c>
      <c r="S53" s="25">
        <f>R53</f>
        <v>986838</v>
      </c>
      <c r="T53" s="26">
        <v>43829</v>
      </c>
      <c r="U53" s="24" t="s">
        <v>184</v>
      </c>
      <c r="V53" s="132">
        <f t="shared" si="1"/>
        <v>0</v>
      </c>
      <c r="W53" s="90"/>
    </row>
    <row r="54" spans="1:23" s="20" customFormat="1" ht="15">
      <c r="A54" s="19">
        <f>A53+1</f>
        <v>32</v>
      </c>
      <c r="B54" s="22" t="s">
        <v>78</v>
      </c>
      <c r="C54" s="23">
        <v>1993</v>
      </c>
      <c r="D54" s="24" t="s">
        <v>182</v>
      </c>
      <c r="E54" s="24" t="s">
        <v>186</v>
      </c>
      <c r="F54" s="24">
        <v>9</v>
      </c>
      <c r="G54" s="24">
        <v>2</v>
      </c>
      <c r="H54" s="18">
        <v>2</v>
      </c>
      <c r="I54" s="24">
        <v>4926.9</v>
      </c>
      <c r="J54" s="24">
        <v>4424.3</v>
      </c>
      <c r="K54" s="24">
        <v>4424.3</v>
      </c>
      <c r="L54" s="24">
        <v>210</v>
      </c>
      <c r="M54" s="25">
        <v>4100534.59</v>
      </c>
      <c r="N54" s="25">
        <v>135909.46</v>
      </c>
      <c r="O54" s="25">
        <f>M54-Q54-R54-S54</f>
        <v>1230161.5899999999</v>
      </c>
      <c r="P54" s="25">
        <f>N54</f>
        <v>135909.46</v>
      </c>
      <c r="Q54" s="25">
        <v>956791</v>
      </c>
      <c r="R54" s="25">
        <f>Q54</f>
        <v>956791</v>
      </c>
      <c r="S54" s="25">
        <f>R54</f>
        <v>956791</v>
      </c>
      <c r="T54" s="26">
        <v>43829</v>
      </c>
      <c r="U54" s="24" t="s">
        <v>184</v>
      </c>
      <c r="V54" s="132">
        <f t="shared" si="1"/>
        <v>0</v>
      </c>
      <c r="W54" s="90"/>
    </row>
    <row r="55" spans="1:23" ht="15" customHeight="1">
      <c r="A55" s="260" t="s">
        <v>23</v>
      </c>
      <c r="B55" s="261"/>
      <c r="C55" s="6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6">
        <f>SUM(H53:H54)</f>
        <v>4</v>
      </c>
      <c r="I55" s="6">
        <f>SUM(I53:I54)</f>
        <v>11193.7</v>
      </c>
      <c r="J55" s="6">
        <f aca="true" t="shared" si="10" ref="J55:S55">SUM(J53:J54)</f>
        <v>9396.3</v>
      </c>
      <c r="K55" s="6">
        <f t="shared" si="10"/>
        <v>9396.3</v>
      </c>
      <c r="L55" s="6">
        <f t="shared" si="10"/>
        <v>462</v>
      </c>
      <c r="M55" s="6">
        <f t="shared" si="10"/>
        <v>8329840.37</v>
      </c>
      <c r="N55" s="6">
        <f t="shared" si="10"/>
        <v>269007.39</v>
      </c>
      <c r="O55" s="6">
        <f t="shared" si="10"/>
        <v>2498953.37</v>
      </c>
      <c r="P55" s="6">
        <f t="shared" si="10"/>
        <v>269007.39</v>
      </c>
      <c r="Q55" s="10">
        <f t="shared" si="10"/>
        <v>1943629</v>
      </c>
      <c r="R55" s="10">
        <f t="shared" si="10"/>
        <v>1943629</v>
      </c>
      <c r="S55" s="10">
        <f t="shared" si="10"/>
        <v>1943629</v>
      </c>
      <c r="T55" s="6" t="s">
        <v>261</v>
      </c>
      <c r="U55" s="6" t="s">
        <v>261</v>
      </c>
      <c r="V55" s="132">
        <f t="shared" si="1"/>
        <v>0</v>
      </c>
      <c r="W55" s="91"/>
    </row>
    <row r="56" spans="1:23" s="15" customFormat="1" ht="15" customHeight="1">
      <c r="A56" s="258" t="s">
        <v>30</v>
      </c>
      <c r="B56" s="259"/>
      <c r="C56" s="12" t="s">
        <v>261</v>
      </c>
      <c r="D56" s="13" t="s">
        <v>261</v>
      </c>
      <c r="E56" s="12" t="s">
        <v>261</v>
      </c>
      <c r="F56" s="13" t="s">
        <v>261</v>
      </c>
      <c r="G56" s="13" t="s">
        <v>261</v>
      </c>
      <c r="H56" s="12">
        <f>H55</f>
        <v>4</v>
      </c>
      <c r="I56" s="12">
        <f aca="true" t="shared" si="11" ref="I56:S56">I55</f>
        <v>11193.7</v>
      </c>
      <c r="J56" s="12">
        <f t="shared" si="11"/>
        <v>9396.3</v>
      </c>
      <c r="K56" s="12">
        <f t="shared" si="11"/>
        <v>9396.3</v>
      </c>
      <c r="L56" s="12">
        <f t="shared" si="11"/>
        <v>462</v>
      </c>
      <c r="M56" s="14">
        <f t="shared" si="11"/>
        <v>8329840.37</v>
      </c>
      <c r="N56" s="14">
        <f t="shared" si="11"/>
        <v>269007.39</v>
      </c>
      <c r="O56" s="14">
        <f t="shared" si="11"/>
        <v>2498953.37</v>
      </c>
      <c r="P56" s="14">
        <f t="shared" si="11"/>
        <v>269007.39</v>
      </c>
      <c r="Q56" s="14">
        <f t="shared" si="11"/>
        <v>1943629</v>
      </c>
      <c r="R56" s="14">
        <f t="shared" si="11"/>
        <v>1943629</v>
      </c>
      <c r="S56" s="14">
        <f t="shared" si="11"/>
        <v>1943629</v>
      </c>
      <c r="T56" s="12" t="s">
        <v>261</v>
      </c>
      <c r="U56" s="12" t="s">
        <v>261</v>
      </c>
      <c r="V56" s="132">
        <f t="shared" si="1"/>
        <v>0</v>
      </c>
      <c r="W56" s="94"/>
    </row>
    <row r="57" spans="1:23" ht="15" customHeight="1">
      <c r="A57" s="195" t="s">
        <v>31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7"/>
      <c r="V57" s="132">
        <f t="shared" si="1"/>
        <v>0</v>
      </c>
      <c r="W57" s="88"/>
    </row>
    <row r="58" spans="1:23" ht="15">
      <c r="A58" s="225" t="s">
        <v>32</v>
      </c>
      <c r="B58" s="226"/>
      <c r="C58" s="226"/>
      <c r="D58" s="226"/>
      <c r="E58" s="227"/>
      <c r="F58" s="219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1"/>
      <c r="V58" s="132">
        <f t="shared" si="1"/>
        <v>0</v>
      </c>
      <c r="W58" s="91"/>
    </row>
    <row r="59" spans="1:23" s="20" customFormat="1" ht="15">
      <c r="A59" s="19">
        <f>A54+1</f>
        <v>33</v>
      </c>
      <c r="B59" s="22" t="s">
        <v>79</v>
      </c>
      <c r="C59" s="23">
        <v>1984</v>
      </c>
      <c r="D59" s="24" t="s">
        <v>182</v>
      </c>
      <c r="E59" s="24" t="s">
        <v>185</v>
      </c>
      <c r="F59" s="24">
        <v>9</v>
      </c>
      <c r="G59" s="24">
        <v>1</v>
      </c>
      <c r="H59" s="12">
        <v>2</v>
      </c>
      <c r="I59" s="24">
        <v>6315.1</v>
      </c>
      <c r="J59" s="24">
        <v>6005.1</v>
      </c>
      <c r="K59" s="24">
        <v>3626.76</v>
      </c>
      <c r="L59" s="24">
        <v>280</v>
      </c>
      <c r="M59" s="25">
        <v>3546491.08</v>
      </c>
      <c r="N59" s="25">
        <v>107794.18</v>
      </c>
      <c r="O59" s="25">
        <f>M59-Q59-R59-S59</f>
        <v>1063946.08</v>
      </c>
      <c r="P59" s="25">
        <f>N59</f>
        <v>107794.18</v>
      </c>
      <c r="Q59" s="25">
        <v>827515</v>
      </c>
      <c r="R59" s="25">
        <f>Q59</f>
        <v>827515</v>
      </c>
      <c r="S59" s="25">
        <f>R59</f>
        <v>827515</v>
      </c>
      <c r="T59" s="26">
        <v>43829</v>
      </c>
      <c r="U59" s="24" t="s">
        <v>184</v>
      </c>
      <c r="V59" s="132">
        <f t="shared" si="1"/>
        <v>0</v>
      </c>
      <c r="W59" s="90"/>
    </row>
    <row r="60" spans="1:23" s="20" customFormat="1" ht="15">
      <c r="A60" s="21">
        <f>A59+1</f>
        <v>34</v>
      </c>
      <c r="B60" s="22" t="s">
        <v>80</v>
      </c>
      <c r="C60" s="23">
        <v>1981</v>
      </c>
      <c r="D60" s="24" t="s">
        <v>182</v>
      </c>
      <c r="E60" s="24" t="s">
        <v>190</v>
      </c>
      <c r="F60" s="24">
        <v>9</v>
      </c>
      <c r="G60" s="24">
        <v>3</v>
      </c>
      <c r="H60" s="12">
        <v>3</v>
      </c>
      <c r="I60" s="24">
        <v>6815.37</v>
      </c>
      <c r="J60" s="24">
        <v>6019.16</v>
      </c>
      <c r="K60" s="24">
        <v>5270.3</v>
      </c>
      <c r="L60" s="24">
        <v>291</v>
      </c>
      <c r="M60" s="25">
        <v>6290302.13</v>
      </c>
      <c r="N60" s="25">
        <v>203596.02</v>
      </c>
      <c r="O60" s="25">
        <f>M60-Q60-R60-S60</f>
        <v>1887091.13</v>
      </c>
      <c r="P60" s="25">
        <f>N60</f>
        <v>203596.02</v>
      </c>
      <c r="Q60" s="25">
        <v>1467737</v>
      </c>
      <c r="R60" s="25">
        <f>Q60</f>
        <v>1467737</v>
      </c>
      <c r="S60" s="25">
        <f>R60</f>
        <v>1467737</v>
      </c>
      <c r="T60" s="26">
        <v>43829</v>
      </c>
      <c r="U60" s="24" t="s">
        <v>184</v>
      </c>
      <c r="V60" s="132">
        <f t="shared" si="1"/>
        <v>0</v>
      </c>
      <c r="W60" s="90"/>
    </row>
    <row r="61" spans="1:23" ht="15" customHeight="1">
      <c r="A61" s="260" t="s">
        <v>23</v>
      </c>
      <c r="B61" s="261"/>
      <c r="C61" s="8" t="s">
        <v>261</v>
      </c>
      <c r="D61" s="8" t="s">
        <v>261</v>
      </c>
      <c r="E61" s="6" t="s">
        <v>261</v>
      </c>
      <c r="F61" s="8" t="s">
        <v>261</v>
      </c>
      <c r="G61" s="8" t="s">
        <v>261</v>
      </c>
      <c r="H61" s="6">
        <f>SUM(H59:H60)</f>
        <v>5</v>
      </c>
      <c r="I61" s="6">
        <f>SUM(I59:I60)</f>
        <v>13130.470000000001</v>
      </c>
      <c r="J61" s="6">
        <f aca="true" t="shared" si="12" ref="J61:Q61">SUM(J59:J60)</f>
        <v>12024.26</v>
      </c>
      <c r="K61" s="6">
        <f t="shared" si="12"/>
        <v>8897.060000000001</v>
      </c>
      <c r="L61" s="6">
        <f t="shared" si="12"/>
        <v>571</v>
      </c>
      <c r="M61" s="6">
        <f t="shared" si="12"/>
        <v>9836793.21</v>
      </c>
      <c r="N61" s="10">
        <f t="shared" si="12"/>
        <v>311390.19999999995</v>
      </c>
      <c r="O61" s="10">
        <f t="shared" si="12"/>
        <v>2951037.21</v>
      </c>
      <c r="P61" s="10">
        <f t="shared" si="12"/>
        <v>311390.19999999995</v>
      </c>
      <c r="Q61" s="10">
        <f t="shared" si="12"/>
        <v>2295252</v>
      </c>
      <c r="R61" s="10">
        <f>SUM(R59:R60)</f>
        <v>2295252</v>
      </c>
      <c r="S61" s="10">
        <f>SUM(S59:S60)</f>
        <v>2295252</v>
      </c>
      <c r="T61" s="6" t="s">
        <v>261</v>
      </c>
      <c r="U61" s="6" t="s">
        <v>261</v>
      </c>
      <c r="V61" s="132">
        <f t="shared" si="1"/>
        <v>0</v>
      </c>
      <c r="W61" s="131"/>
    </row>
    <row r="62" spans="1:23" ht="15">
      <c r="A62" s="225" t="s">
        <v>33</v>
      </c>
      <c r="B62" s="226"/>
      <c r="C62" s="226"/>
      <c r="D62" s="226"/>
      <c r="E62" s="227"/>
      <c r="F62" s="219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1"/>
      <c r="V62" s="132">
        <f t="shared" si="1"/>
        <v>0</v>
      </c>
      <c r="W62" s="91"/>
    </row>
    <row r="63" spans="1:24" s="20" customFormat="1" ht="15">
      <c r="A63" s="32">
        <f>A60+1</f>
        <v>35</v>
      </c>
      <c r="B63" s="22" t="s">
        <v>18</v>
      </c>
      <c r="C63" s="23">
        <v>1985</v>
      </c>
      <c r="D63" s="24" t="s">
        <v>182</v>
      </c>
      <c r="E63" s="24" t="s">
        <v>189</v>
      </c>
      <c r="F63" s="24">
        <v>12</v>
      </c>
      <c r="G63" s="24">
        <v>1</v>
      </c>
      <c r="H63" s="12">
        <v>1</v>
      </c>
      <c r="I63" s="24">
        <v>3719.8</v>
      </c>
      <c r="J63" s="24">
        <v>2047.6</v>
      </c>
      <c r="K63" s="24">
        <v>3211.08</v>
      </c>
      <c r="L63" s="24">
        <v>214</v>
      </c>
      <c r="M63" s="25">
        <v>2794717.9</v>
      </c>
      <c r="N63" s="25">
        <v>74793.12</v>
      </c>
      <c r="O63" s="25">
        <f>M63-Q63-R63-S63</f>
        <v>838414.8999999999</v>
      </c>
      <c r="P63" s="25">
        <f>N63</f>
        <v>74793.12</v>
      </c>
      <c r="Q63" s="25">
        <v>652101</v>
      </c>
      <c r="R63" s="25">
        <f aca="true" t="shared" si="13" ref="R63:S66">Q63</f>
        <v>652101</v>
      </c>
      <c r="S63" s="25">
        <f t="shared" si="13"/>
        <v>652101</v>
      </c>
      <c r="T63" s="26">
        <v>43829</v>
      </c>
      <c r="U63" s="24" t="s">
        <v>184</v>
      </c>
      <c r="V63" s="132">
        <f t="shared" si="1"/>
        <v>0</v>
      </c>
      <c r="W63" s="90"/>
      <c r="X63" s="4"/>
    </row>
    <row r="64" spans="1:24" s="20" customFormat="1" ht="15">
      <c r="A64" s="32">
        <f>A63+1</f>
        <v>36</v>
      </c>
      <c r="B64" s="22" t="s">
        <v>19</v>
      </c>
      <c r="C64" s="23">
        <v>1985</v>
      </c>
      <c r="D64" s="24" t="s">
        <v>182</v>
      </c>
      <c r="E64" s="24" t="s">
        <v>189</v>
      </c>
      <c r="F64" s="24">
        <v>12</v>
      </c>
      <c r="G64" s="24">
        <v>1</v>
      </c>
      <c r="H64" s="12">
        <v>1</v>
      </c>
      <c r="I64" s="24">
        <v>3750.9</v>
      </c>
      <c r="J64" s="24">
        <v>2086.1</v>
      </c>
      <c r="K64" s="24">
        <v>3333.23</v>
      </c>
      <c r="L64" s="24">
        <v>226</v>
      </c>
      <c r="M64" s="25">
        <v>2794717.9</v>
      </c>
      <c r="N64" s="25">
        <v>74793.12</v>
      </c>
      <c r="O64" s="25">
        <f>M64-Q64-R64-S64</f>
        <v>838414.8999999999</v>
      </c>
      <c r="P64" s="25">
        <f>N64</f>
        <v>74793.12</v>
      </c>
      <c r="Q64" s="25">
        <v>652101</v>
      </c>
      <c r="R64" s="25">
        <f t="shared" si="13"/>
        <v>652101</v>
      </c>
      <c r="S64" s="25">
        <f t="shared" si="13"/>
        <v>652101</v>
      </c>
      <c r="T64" s="26">
        <v>43829</v>
      </c>
      <c r="U64" s="24" t="s">
        <v>184</v>
      </c>
      <c r="V64" s="132">
        <f t="shared" si="1"/>
        <v>0</v>
      </c>
      <c r="W64" s="90"/>
      <c r="X64" s="4"/>
    </row>
    <row r="65" spans="1:24" s="20" customFormat="1" ht="15">
      <c r="A65" s="32">
        <f>A64+1</f>
        <v>37</v>
      </c>
      <c r="B65" s="22" t="s">
        <v>20</v>
      </c>
      <c r="C65" s="23">
        <v>1985</v>
      </c>
      <c r="D65" s="24" t="s">
        <v>182</v>
      </c>
      <c r="E65" s="24" t="s">
        <v>189</v>
      </c>
      <c r="F65" s="24">
        <v>12</v>
      </c>
      <c r="G65" s="24">
        <v>1</v>
      </c>
      <c r="H65" s="12">
        <v>1</v>
      </c>
      <c r="I65" s="24">
        <v>3750.5</v>
      </c>
      <c r="J65" s="24">
        <v>2086.1</v>
      </c>
      <c r="K65" s="24">
        <v>3229.72</v>
      </c>
      <c r="L65" s="24">
        <v>222</v>
      </c>
      <c r="M65" s="25">
        <v>2794717.9</v>
      </c>
      <c r="N65" s="25">
        <v>74793.12</v>
      </c>
      <c r="O65" s="25">
        <f>M65-Q65-R65-S65</f>
        <v>838414.8999999999</v>
      </c>
      <c r="P65" s="25">
        <f>N65</f>
        <v>74793.12</v>
      </c>
      <c r="Q65" s="25">
        <v>652101</v>
      </c>
      <c r="R65" s="25">
        <f t="shared" si="13"/>
        <v>652101</v>
      </c>
      <c r="S65" s="25">
        <f t="shared" si="13"/>
        <v>652101</v>
      </c>
      <c r="T65" s="26">
        <v>43829</v>
      </c>
      <c r="U65" s="24" t="s">
        <v>184</v>
      </c>
      <c r="V65" s="132">
        <f t="shared" si="1"/>
        <v>0</v>
      </c>
      <c r="W65" s="90"/>
      <c r="X65" s="4"/>
    </row>
    <row r="66" spans="1:24" s="20" customFormat="1" ht="15">
      <c r="A66" s="32">
        <f>A65+1</f>
        <v>38</v>
      </c>
      <c r="B66" s="22" t="s">
        <v>21</v>
      </c>
      <c r="C66" s="23">
        <v>1985</v>
      </c>
      <c r="D66" s="24" t="s">
        <v>182</v>
      </c>
      <c r="E66" s="24" t="s">
        <v>189</v>
      </c>
      <c r="F66" s="24">
        <v>12</v>
      </c>
      <c r="G66" s="24">
        <v>1</v>
      </c>
      <c r="H66" s="12">
        <v>1</v>
      </c>
      <c r="I66" s="24">
        <v>3898</v>
      </c>
      <c r="J66" s="24">
        <v>2158.6</v>
      </c>
      <c r="K66" s="24">
        <v>3388.47</v>
      </c>
      <c r="L66" s="24">
        <v>226</v>
      </c>
      <c r="M66" s="25">
        <v>2794717.9</v>
      </c>
      <c r="N66" s="25">
        <v>74793.12</v>
      </c>
      <c r="O66" s="25">
        <f>M66-Q66-R66-S66</f>
        <v>838414.8999999999</v>
      </c>
      <c r="P66" s="25">
        <f>N66</f>
        <v>74793.12</v>
      </c>
      <c r="Q66" s="25">
        <v>652101</v>
      </c>
      <c r="R66" s="25">
        <f t="shared" si="13"/>
        <v>652101</v>
      </c>
      <c r="S66" s="25">
        <f t="shared" si="13"/>
        <v>652101</v>
      </c>
      <c r="T66" s="26">
        <v>43829</v>
      </c>
      <c r="U66" s="24" t="s">
        <v>184</v>
      </c>
      <c r="V66" s="132">
        <f t="shared" si="1"/>
        <v>0</v>
      </c>
      <c r="W66" s="90"/>
      <c r="X66" s="4"/>
    </row>
    <row r="67" spans="1:23" ht="15" customHeight="1">
      <c r="A67" s="260" t="s">
        <v>23</v>
      </c>
      <c r="B67" s="261"/>
      <c r="C67" s="8" t="s">
        <v>261</v>
      </c>
      <c r="D67" s="8" t="s">
        <v>261</v>
      </c>
      <c r="E67" s="6" t="s">
        <v>261</v>
      </c>
      <c r="F67" s="8" t="s">
        <v>261</v>
      </c>
      <c r="G67" s="8" t="s">
        <v>261</v>
      </c>
      <c r="H67" s="10">
        <f>SUM(H63:H66)</f>
        <v>4</v>
      </c>
      <c r="I67" s="10">
        <f>SUM(I63:I66)</f>
        <v>15119.2</v>
      </c>
      <c r="J67" s="10">
        <f aca="true" t="shared" si="14" ref="J67:Q67">SUM(J63:J66)</f>
        <v>8378.4</v>
      </c>
      <c r="K67" s="10">
        <f t="shared" si="14"/>
        <v>13162.499999999998</v>
      </c>
      <c r="L67" s="10">
        <f t="shared" si="14"/>
        <v>888</v>
      </c>
      <c r="M67" s="10">
        <f t="shared" si="14"/>
        <v>11178871.6</v>
      </c>
      <c r="N67" s="10">
        <f t="shared" si="14"/>
        <v>299172.48</v>
      </c>
      <c r="O67" s="10">
        <f t="shared" si="14"/>
        <v>3353659.5999999996</v>
      </c>
      <c r="P67" s="10">
        <f t="shared" si="14"/>
        <v>299172.48</v>
      </c>
      <c r="Q67" s="10">
        <f t="shared" si="14"/>
        <v>2608404</v>
      </c>
      <c r="R67" s="10">
        <f>SUM(R63:R66)</f>
        <v>2608404</v>
      </c>
      <c r="S67" s="10">
        <f>SUM(S63:S66)</f>
        <v>2608404</v>
      </c>
      <c r="T67" s="6" t="s">
        <v>261</v>
      </c>
      <c r="U67" s="6" t="s">
        <v>261</v>
      </c>
      <c r="V67" s="132">
        <f t="shared" si="1"/>
        <v>0</v>
      </c>
      <c r="W67" s="91"/>
    </row>
    <row r="68" spans="1:23" ht="15">
      <c r="A68" s="225" t="s">
        <v>44</v>
      </c>
      <c r="B68" s="226"/>
      <c r="C68" s="226"/>
      <c r="D68" s="226"/>
      <c r="E68" s="227"/>
      <c r="F68" s="219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1"/>
      <c r="V68" s="132">
        <f t="shared" si="1"/>
        <v>0</v>
      </c>
      <c r="W68" s="91"/>
    </row>
    <row r="69" spans="1:23" s="20" customFormat="1" ht="15">
      <c r="A69" s="32">
        <f>A66+1</f>
        <v>39</v>
      </c>
      <c r="B69" s="22" t="s">
        <v>81</v>
      </c>
      <c r="C69" s="23">
        <v>1988</v>
      </c>
      <c r="D69" s="24" t="s">
        <v>182</v>
      </c>
      <c r="E69" s="24" t="s">
        <v>183</v>
      </c>
      <c r="F69" s="24">
        <v>9</v>
      </c>
      <c r="G69" s="24">
        <v>7</v>
      </c>
      <c r="H69" s="6">
        <v>7</v>
      </c>
      <c r="I69" s="24">
        <v>15510.01</v>
      </c>
      <c r="J69" s="24">
        <v>13609.84</v>
      </c>
      <c r="K69" s="24">
        <v>11324.84</v>
      </c>
      <c r="L69" s="24">
        <v>728</v>
      </c>
      <c r="M69" s="25">
        <v>14573009.36</v>
      </c>
      <c r="N69" s="25">
        <v>475683.11</v>
      </c>
      <c r="O69" s="25">
        <f>M69-Q69-R69-S69</f>
        <v>4371902.359999999</v>
      </c>
      <c r="P69" s="25">
        <f>N69</f>
        <v>475683.11</v>
      </c>
      <c r="Q69" s="25">
        <v>3400369</v>
      </c>
      <c r="R69" s="25">
        <f>Q69</f>
        <v>3400369</v>
      </c>
      <c r="S69" s="25">
        <f>R69</f>
        <v>3400369</v>
      </c>
      <c r="T69" s="26">
        <v>43829</v>
      </c>
      <c r="U69" s="24" t="s">
        <v>184</v>
      </c>
      <c r="V69" s="132">
        <f t="shared" si="1"/>
        <v>0</v>
      </c>
      <c r="W69" s="90"/>
    </row>
    <row r="70" spans="1:23" s="20" customFormat="1" ht="15">
      <c r="A70" s="32">
        <f>A69+1</f>
        <v>40</v>
      </c>
      <c r="B70" s="22" t="s">
        <v>82</v>
      </c>
      <c r="C70" s="23">
        <v>1991</v>
      </c>
      <c r="D70" s="24" t="s">
        <v>182</v>
      </c>
      <c r="E70" s="24" t="s">
        <v>183</v>
      </c>
      <c r="F70" s="24">
        <v>9</v>
      </c>
      <c r="G70" s="24">
        <v>5</v>
      </c>
      <c r="H70" s="6">
        <v>5</v>
      </c>
      <c r="I70" s="24">
        <v>13604.98</v>
      </c>
      <c r="J70" s="24">
        <v>10434.1</v>
      </c>
      <c r="K70" s="24">
        <v>9580.77</v>
      </c>
      <c r="L70" s="24">
        <v>487</v>
      </c>
      <c r="M70" s="25">
        <v>10294816.68</v>
      </c>
      <c r="N70" s="25">
        <v>339326.7</v>
      </c>
      <c r="O70" s="25">
        <f>M70-Q70-R70-S70</f>
        <v>3088444.6799999997</v>
      </c>
      <c r="P70" s="25">
        <f>N70</f>
        <v>339326.7</v>
      </c>
      <c r="Q70" s="25">
        <v>2402124</v>
      </c>
      <c r="R70" s="25">
        <f>Q70</f>
        <v>2402124</v>
      </c>
      <c r="S70" s="25">
        <f>R70</f>
        <v>2402124</v>
      </c>
      <c r="T70" s="26">
        <v>43829</v>
      </c>
      <c r="U70" s="24" t="s">
        <v>184</v>
      </c>
      <c r="V70" s="132">
        <f t="shared" si="1"/>
        <v>0</v>
      </c>
      <c r="W70" s="90"/>
    </row>
    <row r="71" spans="1:23" ht="15" customHeight="1">
      <c r="A71" s="260" t="s">
        <v>23</v>
      </c>
      <c r="B71" s="261"/>
      <c r="C71" s="8" t="s">
        <v>261</v>
      </c>
      <c r="D71" s="8" t="s">
        <v>261</v>
      </c>
      <c r="E71" s="6" t="s">
        <v>261</v>
      </c>
      <c r="F71" s="8" t="s">
        <v>261</v>
      </c>
      <c r="G71" s="8" t="s">
        <v>261</v>
      </c>
      <c r="H71" s="10">
        <f>SUM(H69:H70)</f>
        <v>12</v>
      </c>
      <c r="I71" s="10">
        <f>SUM(I69:I70)</f>
        <v>29114.989999999998</v>
      </c>
      <c r="J71" s="10">
        <f aca="true" t="shared" si="15" ref="J71:O71">SUM(J69:J70)</f>
        <v>24043.940000000002</v>
      </c>
      <c r="K71" s="10">
        <f t="shared" si="15"/>
        <v>20905.61</v>
      </c>
      <c r="L71" s="10">
        <f t="shared" si="15"/>
        <v>1215</v>
      </c>
      <c r="M71" s="10">
        <f t="shared" si="15"/>
        <v>24867826.04</v>
      </c>
      <c r="N71" s="10">
        <f t="shared" si="15"/>
        <v>815009.81</v>
      </c>
      <c r="O71" s="10">
        <f t="shared" si="15"/>
        <v>7460347.039999999</v>
      </c>
      <c r="P71" s="10">
        <f>SUM(P69:P70)</f>
        <v>815009.81</v>
      </c>
      <c r="Q71" s="10">
        <f>SUM(Q69:Q70)</f>
        <v>5802493</v>
      </c>
      <c r="R71" s="10">
        <f>SUM(R69:R70)</f>
        <v>5802493</v>
      </c>
      <c r="S71" s="10">
        <f>SUM(S69:S70)</f>
        <v>5802493</v>
      </c>
      <c r="T71" s="6" t="s">
        <v>261</v>
      </c>
      <c r="U71" s="6" t="s">
        <v>261</v>
      </c>
      <c r="V71" s="132">
        <f t="shared" si="1"/>
        <v>0</v>
      </c>
      <c r="W71" s="91"/>
    </row>
    <row r="72" spans="1:23" s="15" customFormat="1" ht="15">
      <c r="A72" s="15" t="s">
        <v>34</v>
      </c>
      <c r="C72" s="13" t="s">
        <v>261</v>
      </c>
      <c r="D72" s="13" t="s">
        <v>261</v>
      </c>
      <c r="E72" s="12" t="s">
        <v>261</v>
      </c>
      <c r="F72" s="13" t="s">
        <v>261</v>
      </c>
      <c r="G72" s="13" t="s">
        <v>261</v>
      </c>
      <c r="H72" s="14">
        <f>H71+H67+H61</f>
        <v>21</v>
      </c>
      <c r="I72" s="14">
        <f>I71+I67+I61</f>
        <v>57364.66</v>
      </c>
      <c r="J72" s="14">
        <f aca="true" t="shared" si="16" ref="J72:S72">J71+J67+J61</f>
        <v>44446.600000000006</v>
      </c>
      <c r="K72" s="14">
        <f t="shared" si="16"/>
        <v>42965.17</v>
      </c>
      <c r="L72" s="14">
        <f t="shared" si="16"/>
        <v>2674</v>
      </c>
      <c r="M72" s="14">
        <f t="shared" si="16"/>
        <v>45883490.85</v>
      </c>
      <c r="N72" s="14">
        <f t="shared" si="16"/>
        <v>1425572.49</v>
      </c>
      <c r="O72" s="14">
        <f t="shared" si="16"/>
        <v>13765043.849999998</v>
      </c>
      <c r="P72" s="14">
        <f t="shared" si="16"/>
        <v>1425572.49</v>
      </c>
      <c r="Q72" s="14">
        <f t="shared" si="16"/>
        <v>10706149</v>
      </c>
      <c r="R72" s="14">
        <f t="shared" si="16"/>
        <v>10706149</v>
      </c>
      <c r="S72" s="14">
        <f t="shared" si="16"/>
        <v>10706149</v>
      </c>
      <c r="T72" s="12" t="s">
        <v>261</v>
      </c>
      <c r="U72" s="12" t="s">
        <v>261</v>
      </c>
      <c r="V72" s="132">
        <f t="shared" si="1"/>
        <v>0</v>
      </c>
      <c r="W72" s="94"/>
    </row>
    <row r="73" spans="1:23" ht="15" customHeight="1">
      <c r="A73" s="195" t="s">
        <v>35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7"/>
      <c r="V73" s="132">
        <f t="shared" si="1"/>
        <v>0</v>
      </c>
      <c r="W73" s="88"/>
    </row>
    <row r="74" spans="1:23" ht="15">
      <c r="A74" s="225" t="s">
        <v>36</v>
      </c>
      <c r="B74" s="226"/>
      <c r="C74" s="226"/>
      <c r="D74" s="226"/>
      <c r="E74" s="227"/>
      <c r="F74" s="219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1"/>
      <c r="V74" s="132">
        <f t="shared" si="1"/>
        <v>0</v>
      </c>
      <c r="W74" s="91"/>
    </row>
    <row r="75" spans="1:23" s="20" customFormat="1" ht="15">
      <c r="A75" s="58">
        <f>A70+1</f>
        <v>41</v>
      </c>
      <c r="B75" s="22" t="s">
        <v>83</v>
      </c>
      <c r="C75" s="23">
        <v>1988</v>
      </c>
      <c r="D75" s="24" t="s">
        <v>182</v>
      </c>
      <c r="E75" s="24" t="s">
        <v>185</v>
      </c>
      <c r="F75" s="24">
        <v>9</v>
      </c>
      <c r="G75" s="24">
        <v>1</v>
      </c>
      <c r="H75" s="6">
        <v>1</v>
      </c>
      <c r="I75" s="24">
        <v>2595.6</v>
      </c>
      <c r="J75" s="24">
        <v>2595.6</v>
      </c>
      <c r="K75" s="24">
        <v>2018.6</v>
      </c>
      <c r="L75" s="24">
        <v>83</v>
      </c>
      <c r="M75" s="25">
        <f>2079641.89</f>
        <v>2079641.89</v>
      </c>
      <c r="N75" s="25">
        <v>67594.73</v>
      </c>
      <c r="O75" s="25">
        <f aca="true" t="shared" si="17" ref="O75:O81">M75-Q75-R75-S75</f>
        <v>623891.8899999999</v>
      </c>
      <c r="P75" s="25">
        <f aca="true" t="shared" si="18" ref="P75:P81">N75</f>
        <v>67594.73</v>
      </c>
      <c r="Q75" s="25">
        <v>485250</v>
      </c>
      <c r="R75" s="25">
        <f aca="true" t="shared" si="19" ref="R75:S81">Q75</f>
        <v>485250</v>
      </c>
      <c r="S75" s="25">
        <f t="shared" si="19"/>
        <v>485250</v>
      </c>
      <c r="T75" s="26">
        <v>43829</v>
      </c>
      <c r="U75" s="24" t="s">
        <v>184</v>
      </c>
      <c r="V75" s="132">
        <f t="shared" si="1"/>
        <v>0</v>
      </c>
      <c r="W75" s="90"/>
    </row>
    <row r="76" spans="1:23" s="20" customFormat="1" ht="15">
      <c r="A76" s="58">
        <f aca="true" t="shared" si="20" ref="A76:A81">A75+1</f>
        <v>42</v>
      </c>
      <c r="B76" s="22" t="s">
        <v>84</v>
      </c>
      <c r="C76" s="23">
        <v>1991</v>
      </c>
      <c r="D76" s="24" t="s">
        <v>182</v>
      </c>
      <c r="E76" s="24" t="s">
        <v>183</v>
      </c>
      <c r="F76" s="24">
        <v>9</v>
      </c>
      <c r="G76" s="24">
        <v>1</v>
      </c>
      <c r="H76" s="6">
        <v>1</v>
      </c>
      <c r="I76" s="24">
        <v>2675.2</v>
      </c>
      <c r="J76" s="24">
        <v>2675.2</v>
      </c>
      <c r="K76" s="24">
        <v>2024.6</v>
      </c>
      <c r="L76" s="24">
        <v>91</v>
      </c>
      <c r="M76" s="25">
        <f>2112589.4</f>
        <v>2112589.4</v>
      </c>
      <c r="N76" s="25">
        <v>65143.08</v>
      </c>
      <c r="O76" s="25">
        <f t="shared" si="17"/>
        <v>633775.3999999999</v>
      </c>
      <c r="P76" s="25">
        <f t="shared" si="18"/>
        <v>65143.08</v>
      </c>
      <c r="Q76" s="25">
        <v>492938</v>
      </c>
      <c r="R76" s="25">
        <f t="shared" si="19"/>
        <v>492938</v>
      </c>
      <c r="S76" s="25">
        <f t="shared" si="19"/>
        <v>492938</v>
      </c>
      <c r="T76" s="26">
        <v>43829</v>
      </c>
      <c r="U76" s="24" t="s">
        <v>184</v>
      </c>
      <c r="V76" s="132">
        <f t="shared" si="1"/>
        <v>0</v>
      </c>
      <c r="W76" s="90"/>
    </row>
    <row r="77" spans="1:23" s="20" customFormat="1" ht="15">
      <c r="A77" s="58">
        <f t="shared" si="20"/>
        <v>43</v>
      </c>
      <c r="B77" s="22" t="s">
        <v>85</v>
      </c>
      <c r="C77" s="23">
        <v>1984</v>
      </c>
      <c r="D77" s="24" t="s">
        <v>182</v>
      </c>
      <c r="E77" s="24" t="s">
        <v>183</v>
      </c>
      <c r="F77" s="24" t="s">
        <v>197</v>
      </c>
      <c r="G77" s="24">
        <v>5</v>
      </c>
      <c r="H77" s="6">
        <v>3</v>
      </c>
      <c r="I77" s="24">
        <v>10338.7</v>
      </c>
      <c r="J77" s="24">
        <v>10338.7</v>
      </c>
      <c r="K77" s="24">
        <v>7768.2</v>
      </c>
      <c r="L77" s="24">
        <v>281</v>
      </c>
      <c r="M77" s="25">
        <v>6036380.61</v>
      </c>
      <c r="N77" s="25">
        <v>195429.24</v>
      </c>
      <c r="O77" s="25">
        <f t="shared" si="17"/>
        <v>1810913.6100000003</v>
      </c>
      <c r="P77" s="25">
        <f t="shared" si="18"/>
        <v>195429.24</v>
      </c>
      <c r="Q77" s="25">
        <v>1408489</v>
      </c>
      <c r="R77" s="25">
        <f t="shared" si="19"/>
        <v>1408489</v>
      </c>
      <c r="S77" s="25">
        <f t="shared" si="19"/>
        <v>1408489</v>
      </c>
      <c r="T77" s="26">
        <v>43829</v>
      </c>
      <c r="U77" s="24" t="s">
        <v>184</v>
      </c>
      <c r="V77" s="132">
        <f t="shared" si="1"/>
        <v>0</v>
      </c>
      <c r="W77" s="90"/>
    </row>
    <row r="78" spans="1:23" s="20" customFormat="1" ht="15">
      <c r="A78" s="58">
        <f t="shared" si="20"/>
        <v>44</v>
      </c>
      <c r="B78" s="22" t="s">
        <v>86</v>
      </c>
      <c r="C78" s="23">
        <v>1987</v>
      </c>
      <c r="D78" s="24" t="s">
        <v>182</v>
      </c>
      <c r="E78" s="24" t="s">
        <v>183</v>
      </c>
      <c r="F78" s="24" t="s">
        <v>197</v>
      </c>
      <c r="G78" s="24">
        <v>5</v>
      </c>
      <c r="H78" s="6">
        <v>3</v>
      </c>
      <c r="I78" s="24">
        <v>10258.4</v>
      </c>
      <c r="J78" s="24">
        <v>10258.4</v>
      </c>
      <c r="K78" s="24">
        <v>7683.1</v>
      </c>
      <c r="L78" s="24">
        <v>330</v>
      </c>
      <c r="M78" s="25">
        <v>5981712.97</v>
      </c>
      <c r="N78" s="25">
        <v>195429.24</v>
      </c>
      <c r="O78" s="25">
        <f t="shared" si="17"/>
        <v>1794513.9699999997</v>
      </c>
      <c r="P78" s="25">
        <f t="shared" si="18"/>
        <v>195429.24</v>
      </c>
      <c r="Q78" s="25">
        <v>1395733</v>
      </c>
      <c r="R78" s="25">
        <f t="shared" si="19"/>
        <v>1395733</v>
      </c>
      <c r="S78" s="25">
        <f t="shared" si="19"/>
        <v>1395733</v>
      </c>
      <c r="T78" s="26">
        <v>43829</v>
      </c>
      <c r="U78" s="24" t="s">
        <v>184</v>
      </c>
      <c r="V78" s="132">
        <f aca="true" t="shared" si="21" ref="V78:V141">M78+N78-O78-P78-Q78-R78-S78</f>
        <v>0</v>
      </c>
      <c r="W78" s="90"/>
    </row>
    <row r="79" spans="1:23" s="20" customFormat="1" ht="15">
      <c r="A79" s="58">
        <f t="shared" si="20"/>
        <v>45</v>
      </c>
      <c r="B79" s="22" t="s">
        <v>87</v>
      </c>
      <c r="C79" s="23">
        <v>1993</v>
      </c>
      <c r="D79" s="24" t="s">
        <v>182</v>
      </c>
      <c r="E79" s="24" t="s">
        <v>183</v>
      </c>
      <c r="F79" s="24">
        <v>9</v>
      </c>
      <c r="G79" s="24">
        <v>2</v>
      </c>
      <c r="H79" s="6">
        <v>2</v>
      </c>
      <c r="I79" s="24">
        <v>5437.1</v>
      </c>
      <c r="J79" s="24">
        <v>5437.1</v>
      </c>
      <c r="K79" s="24">
        <v>3799.5</v>
      </c>
      <c r="L79" s="24">
        <v>151</v>
      </c>
      <c r="M79" s="25">
        <v>4132901.12</v>
      </c>
      <c r="N79" s="25">
        <v>130286.16</v>
      </c>
      <c r="O79" s="25">
        <f t="shared" si="17"/>
        <v>1239869.12</v>
      </c>
      <c r="P79" s="25">
        <f t="shared" si="18"/>
        <v>130286.16</v>
      </c>
      <c r="Q79" s="25">
        <v>964344</v>
      </c>
      <c r="R79" s="25">
        <f t="shared" si="19"/>
        <v>964344</v>
      </c>
      <c r="S79" s="25">
        <f t="shared" si="19"/>
        <v>964344</v>
      </c>
      <c r="T79" s="26">
        <v>43829</v>
      </c>
      <c r="U79" s="24" t="s">
        <v>184</v>
      </c>
      <c r="V79" s="132">
        <f t="shared" si="21"/>
        <v>0</v>
      </c>
      <c r="W79" s="90"/>
    </row>
    <row r="80" spans="1:23" s="20" customFormat="1" ht="15">
      <c r="A80" s="58">
        <f t="shared" si="20"/>
        <v>46</v>
      </c>
      <c r="B80" s="22" t="s">
        <v>88</v>
      </c>
      <c r="C80" s="23">
        <v>1991</v>
      </c>
      <c r="D80" s="24" t="s">
        <v>182</v>
      </c>
      <c r="E80" s="24" t="s">
        <v>183</v>
      </c>
      <c r="F80" s="24">
        <v>9</v>
      </c>
      <c r="G80" s="24">
        <v>2</v>
      </c>
      <c r="H80" s="6">
        <v>2</v>
      </c>
      <c r="I80" s="24">
        <v>5352.7</v>
      </c>
      <c r="J80" s="24">
        <v>5352.7</v>
      </c>
      <c r="K80" s="24">
        <v>4000.7</v>
      </c>
      <c r="L80" s="24">
        <v>183</v>
      </c>
      <c r="M80" s="25">
        <v>4210501.96</v>
      </c>
      <c r="N80" s="25">
        <v>130286.16</v>
      </c>
      <c r="O80" s="25">
        <f t="shared" si="17"/>
        <v>1263151.96</v>
      </c>
      <c r="P80" s="25">
        <f t="shared" si="18"/>
        <v>130286.16</v>
      </c>
      <c r="Q80" s="25">
        <v>982450</v>
      </c>
      <c r="R80" s="25">
        <f t="shared" si="19"/>
        <v>982450</v>
      </c>
      <c r="S80" s="25">
        <f t="shared" si="19"/>
        <v>982450</v>
      </c>
      <c r="T80" s="26">
        <v>43829</v>
      </c>
      <c r="U80" s="24" t="s">
        <v>184</v>
      </c>
      <c r="V80" s="132">
        <f t="shared" si="21"/>
        <v>0</v>
      </c>
      <c r="W80" s="90"/>
    </row>
    <row r="81" spans="1:23" s="20" customFormat="1" ht="15">
      <c r="A81" s="58">
        <f t="shared" si="20"/>
        <v>47</v>
      </c>
      <c r="B81" s="22" t="s">
        <v>89</v>
      </c>
      <c r="C81" s="23">
        <v>1988</v>
      </c>
      <c r="D81" s="24" t="s">
        <v>182</v>
      </c>
      <c r="E81" s="24" t="s">
        <v>183</v>
      </c>
      <c r="F81" s="24">
        <v>9</v>
      </c>
      <c r="G81" s="24">
        <v>2</v>
      </c>
      <c r="H81" s="6">
        <v>2</v>
      </c>
      <c r="I81" s="24">
        <v>5608.1</v>
      </c>
      <c r="J81" s="24">
        <v>5608.1</v>
      </c>
      <c r="K81" s="24">
        <v>4407.4</v>
      </c>
      <c r="L81" s="24">
        <v>177</v>
      </c>
      <c r="M81" s="25">
        <v>4181000.03</v>
      </c>
      <c r="N81" s="25">
        <v>135730.68</v>
      </c>
      <c r="O81" s="25">
        <f t="shared" si="17"/>
        <v>1254299.0299999998</v>
      </c>
      <c r="P81" s="25">
        <f t="shared" si="18"/>
        <v>135730.68</v>
      </c>
      <c r="Q81" s="25">
        <v>975567</v>
      </c>
      <c r="R81" s="25">
        <f t="shared" si="19"/>
        <v>975567</v>
      </c>
      <c r="S81" s="25">
        <f t="shared" si="19"/>
        <v>975567</v>
      </c>
      <c r="T81" s="26">
        <v>43829</v>
      </c>
      <c r="U81" s="24" t="s">
        <v>184</v>
      </c>
      <c r="V81" s="132">
        <f t="shared" si="21"/>
        <v>0</v>
      </c>
      <c r="W81" s="90"/>
    </row>
    <row r="82" spans="1:23" ht="15" customHeight="1">
      <c r="A82" s="260" t="s">
        <v>23</v>
      </c>
      <c r="B82" s="261"/>
      <c r="C82" s="8" t="s">
        <v>261</v>
      </c>
      <c r="D82" s="8" t="s">
        <v>261</v>
      </c>
      <c r="E82" s="6" t="s">
        <v>261</v>
      </c>
      <c r="F82" s="8" t="s">
        <v>261</v>
      </c>
      <c r="G82" s="8" t="s">
        <v>261</v>
      </c>
      <c r="H82" s="6">
        <f aca="true" t="shared" si="22" ref="H82:M82">SUM(H75:H81)</f>
        <v>14</v>
      </c>
      <c r="I82" s="6">
        <f t="shared" si="22"/>
        <v>42265.799999999996</v>
      </c>
      <c r="J82" s="6">
        <f t="shared" si="22"/>
        <v>42265.799999999996</v>
      </c>
      <c r="K82" s="6">
        <f t="shared" si="22"/>
        <v>31702.1</v>
      </c>
      <c r="L82" s="6">
        <f t="shared" si="22"/>
        <v>1296</v>
      </c>
      <c r="M82" s="10">
        <f t="shared" si="22"/>
        <v>28734727.980000004</v>
      </c>
      <c r="N82" s="10">
        <f aca="true" t="shared" si="23" ref="N82:S82">SUM(N75:N81)</f>
        <v>919899.29</v>
      </c>
      <c r="O82" s="10">
        <f t="shared" si="23"/>
        <v>8620414.98</v>
      </c>
      <c r="P82" s="10">
        <f t="shared" si="23"/>
        <v>919899.29</v>
      </c>
      <c r="Q82" s="10">
        <f t="shared" si="23"/>
        <v>6704771</v>
      </c>
      <c r="R82" s="10">
        <f t="shared" si="23"/>
        <v>6704771</v>
      </c>
      <c r="S82" s="10">
        <f t="shared" si="23"/>
        <v>6704771</v>
      </c>
      <c r="T82" s="6" t="s">
        <v>261</v>
      </c>
      <c r="U82" s="6" t="s">
        <v>261</v>
      </c>
      <c r="V82" s="132">
        <f t="shared" si="21"/>
        <v>0</v>
      </c>
      <c r="W82" s="91"/>
    </row>
    <row r="83" spans="1:23" s="15" customFormat="1" ht="15" customHeight="1">
      <c r="A83" s="258" t="s">
        <v>37</v>
      </c>
      <c r="B83" s="259"/>
      <c r="C83" s="13" t="s">
        <v>261</v>
      </c>
      <c r="D83" s="13" t="s">
        <v>261</v>
      </c>
      <c r="E83" s="12" t="s">
        <v>261</v>
      </c>
      <c r="F83" s="13" t="s">
        <v>261</v>
      </c>
      <c r="G83" s="13" t="s">
        <v>261</v>
      </c>
      <c r="H83" s="12">
        <f>H82</f>
        <v>14</v>
      </c>
      <c r="I83" s="12">
        <f>I82</f>
        <v>42265.799999999996</v>
      </c>
      <c r="J83" s="12">
        <f aca="true" t="shared" si="24" ref="J83:Q83">J82</f>
        <v>42265.799999999996</v>
      </c>
      <c r="K83" s="12">
        <f t="shared" si="24"/>
        <v>31702.1</v>
      </c>
      <c r="L83" s="12">
        <f t="shared" si="24"/>
        <v>1296</v>
      </c>
      <c r="M83" s="14">
        <f t="shared" si="24"/>
        <v>28734727.980000004</v>
      </c>
      <c r="N83" s="14">
        <f t="shared" si="24"/>
        <v>919899.29</v>
      </c>
      <c r="O83" s="14">
        <f t="shared" si="24"/>
        <v>8620414.98</v>
      </c>
      <c r="P83" s="14">
        <f t="shared" si="24"/>
        <v>919899.29</v>
      </c>
      <c r="Q83" s="14">
        <f t="shared" si="24"/>
        <v>6704771</v>
      </c>
      <c r="R83" s="14">
        <f>R82</f>
        <v>6704771</v>
      </c>
      <c r="S83" s="14">
        <f>S82</f>
        <v>6704771</v>
      </c>
      <c r="T83" s="12" t="s">
        <v>261</v>
      </c>
      <c r="U83" s="12" t="s">
        <v>261</v>
      </c>
      <c r="V83" s="132">
        <f t="shared" si="21"/>
        <v>0</v>
      </c>
      <c r="W83" s="94"/>
    </row>
    <row r="84" spans="1:23" ht="15" customHeight="1">
      <c r="A84" s="195" t="s">
        <v>38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7"/>
      <c r="V84" s="132">
        <f t="shared" si="21"/>
        <v>0</v>
      </c>
      <c r="W84" s="88"/>
    </row>
    <row r="85" spans="1:23" ht="15">
      <c r="A85" s="225" t="s">
        <v>39</v>
      </c>
      <c r="B85" s="226"/>
      <c r="C85" s="226"/>
      <c r="D85" s="226"/>
      <c r="E85" s="227"/>
      <c r="F85" s="219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1"/>
      <c r="V85" s="132">
        <f t="shared" si="21"/>
        <v>0</v>
      </c>
      <c r="W85" s="91"/>
    </row>
    <row r="86" spans="1:23" s="20" customFormat="1" ht="15">
      <c r="A86" s="58">
        <f>A81+1</f>
        <v>48</v>
      </c>
      <c r="B86" s="22" t="s">
        <v>90</v>
      </c>
      <c r="C86" s="23">
        <v>1982</v>
      </c>
      <c r="D86" s="24" t="s">
        <v>182</v>
      </c>
      <c r="E86" s="24" t="s">
        <v>188</v>
      </c>
      <c r="F86" s="24">
        <v>9</v>
      </c>
      <c r="G86" s="24">
        <v>1</v>
      </c>
      <c r="H86" s="6">
        <v>1</v>
      </c>
      <c r="I86" s="24">
        <v>3264.3</v>
      </c>
      <c r="J86" s="24">
        <v>2219.6</v>
      </c>
      <c r="K86" s="24">
        <v>2030.2</v>
      </c>
      <c r="L86" s="24">
        <v>95</v>
      </c>
      <c r="M86" s="25">
        <f>2101585.48</f>
        <v>2101585.48</v>
      </c>
      <c r="N86" s="25">
        <v>67954.73</v>
      </c>
      <c r="O86" s="25">
        <f>M86-Q86-R86-S86</f>
        <v>630475.48</v>
      </c>
      <c r="P86" s="25">
        <f>N86</f>
        <v>67954.73</v>
      </c>
      <c r="Q86" s="25">
        <v>490370</v>
      </c>
      <c r="R86" s="25">
        <f>Q86</f>
        <v>490370</v>
      </c>
      <c r="S86" s="25">
        <f>R86</f>
        <v>490370</v>
      </c>
      <c r="T86" s="26">
        <v>43829</v>
      </c>
      <c r="U86" s="24" t="s">
        <v>184</v>
      </c>
      <c r="V86" s="132">
        <f t="shared" si="21"/>
        <v>0</v>
      </c>
      <c r="W86" s="90"/>
    </row>
    <row r="87" spans="1:23" s="20" customFormat="1" ht="15">
      <c r="A87" s="58">
        <f>A86+1</f>
        <v>49</v>
      </c>
      <c r="B87" s="22" t="s">
        <v>91</v>
      </c>
      <c r="C87" s="23">
        <v>1997</v>
      </c>
      <c r="D87" s="24" t="s">
        <v>182</v>
      </c>
      <c r="E87" s="24" t="s">
        <v>183</v>
      </c>
      <c r="F87" s="24">
        <v>9</v>
      </c>
      <c r="G87" s="24">
        <v>1</v>
      </c>
      <c r="H87" s="6">
        <v>1</v>
      </c>
      <c r="I87" s="24">
        <v>3122.9</v>
      </c>
      <c r="J87" s="24">
        <v>2217</v>
      </c>
      <c r="K87" s="24">
        <v>2087.3</v>
      </c>
      <c r="L87" s="24">
        <v>107</v>
      </c>
      <c r="M87" s="25">
        <f>2099367.19</f>
        <v>2099367.19</v>
      </c>
      <c r="N87" s="25">
        <v>67954.73</v>
      </c>
      <c r="O87" s="25">
        <f>M87-Q87-R87-S87</f>
        <v>629811.19</v>
      </c>
      <c r="P87" s="25">
        <f>N87</f>
        <v>67954.73</v>
      </c>
      <c r="Q87" s="25">
        <v>489852</v>
      </c>
      <c r="R87" s="25">
        <f>Q87</f>
        <v>489852</v>
      </c>
      <c r="S87" s="25">
        <f>R87</f>
        <v>489852</v>
      </c>
      <c r="T87" s="26">
        <v>43829</v>
      </c>
      <c r="U87" s="24" t="s">
        <v>184</v>
      </c>
      <c r="V87" s="132">
        <f t="shared" si="21"/>
        <v>0</v>
      </c>
      <c r="W87" s="90"/>
    </row>
    <row r="88" spans="1:23" ht="15" customHeight="1">
      <c r="A88" s="260" t="s">
        <v>23</v>
      </c>
      <c r="B88" s="261"/>
      <c r="C88" s="8" t="s">
        <v>261</v>
      </c>
      <c r="D88" s="8" t="s">
        <v>261</v>
      </c>
      <c r="E88" s="6" t="s">
        <v>261</v>
      </c>
      <c r="F88" s="8" t="s">
        <v>261</v>
      </c>
      <c r="G88" s="8" t="s">
        <v>261</v>
      </c>
      <c r="H88" s="6">
        <f aca="true" t="shared" si="25" ref="H88:S88">SUM(H86:H87)</f>
        <v>2</v>
      </c>
      <c r="I88" s="6">
        <f t="shared" si="25"/>
        <v>6387.200000000001</v>
      </c>
      <c r="J88" s="6">
        <f t="shared" si="25"/>
        <v>4436.6</v>
      </c>
      <c r="K88" s="6">
        <f t="shared" si="25"/>
        <v>4117.5</v>
      </c>
      <c r="L88" s="6">
        <f t="shared" si="25"/>
        <v>202</v>
      </c>
      <c r="M88" s="10">
        <f t="shared" si="25"/>
        <v>4200952.67</v>
      </c>
      <c r="N88" s="10">
        <f t="shared" si="25"/>
        <v>135909.46</v>
      </c>
      <c r="O88" s="10">
        <f t="shared" si="25"/>
        <v>1260286.67</v>
      </c>
      <c r="P88" s="10">
        <f t="shared" si="25"/>
        <v>135909.46</v>
      </c>
      <c r="Q88" s="10">
        <f t="shared" si="25"/>
        <v>980222</v>
      </c>
      <c r="R88" s="10">
        <f t="shared" si="25"/>
        <v>980222</v>
      </c>
      <c r="S88" s="10">
        <f t="shared" si="25"/>
        <v>980222</v>
      </c>
      <c r="T88" s="6" t="s">
        <v>261</v>
      </c>
      <c r="U88" s="6" t="s">
        <v>261</v>
      </c>
      <c r="V88" s="132">
        <f t="shared" si="21"/>
        <v>0</v>
      </c>
      <c r="W88" s="91"/>
    </row>
    <row r="89" spans="1:23" s="15" customFormat="1" ht="15" customHeight="1">
      <c r="A89" s="258" t="s">
        <v>40</v>
      </c>
      <c r="B89" s="259"/>
      <c r="C89" s="13" t="s">
        <v>261</v>
      </c>
      <c r="D89" s="13" t="s">
        <v>261</v>
      </c>
      <c r="E89" s="12" t="s">
        <v>261</v>
      </c>
      <c r="F89" s="13" t="s">
        <v>261</v>
      </c>
      <c r="G89" s="13" t="s">
        <v>261</v>
      </c>
      <c r="H89" s="12">
        <f>H88</f>
        <v>2</v>
      </c>
      <c r="I89" s="12">
        <f>I88</f>
        <v>6387.200000000001</v>
      </c>
      <c r="J89" s="12">
        <f>J88</f>
        <v>4436.6</v>
      </c>
      <c r="K89" s="12">
        <f>K88</f>
        <v>4117.5</v>
      </c>
      <c r="L89" s="12">
        <f>L88</f>
        <v>202</v>
      </c>
      <c r="M89" s="14">
        <f aca="true" t="shared" si="26" ref="M89:S89">M88</f>
        <v>4200952.67</v>
      </c>
      <c r="N89" s="12">
        <f t="shared" si="26"/>
        <v>135909.46</v>
      </c>
      <c r="O89" s="14">
        <f t="shared" si="26"/>
        <v>1260286.67</v>
      </c>
      <c r="P89" s="12">
        <f t="shared" si="26"/>
        <v>135909.46</v>
      </c>
      <c r="Q89" s="14">
        <f t="shared" si="26"/>
        <v>980222</v>
      </c>
      <c r="R89" s="14">
        <f t="shared" si="26"/>
        <v>980222</v>
      </c>
      <c r="S89" s="14">
        <f t="shared" si="26"/>
        <v>980222</v>
      </c>
      <c r="T89" s="12" t="s">
        <v>261</v>
      </c>
      <c r="U89" s="12" t="s">
        <v>261</v>
      </c>
      <c r="V89" s="132">
        <f t="shared" si="21"/>
        <v>0</v>
      </c>
      <c r="W89" s="94"/>
    </row>
    <row r="90" spans="1:23" ht="15" customHeight="1">
      <c r="A90" s="195" t="s">
        <v>181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7"/>
      <c r="V90" s="132">
        <f t="shared" si="21"/>
        <v>0</v>
      </c>
      <c r="W90" s="88"/>
    </row>
    <row r="91" spans="1:23" s="20" customFormat="1" ht="15">
      <c r="A91" s="19">
        <f>A87+1</f>
        <v>50</v>
      </c>
      <c r="B91" s="22" t="s">
        <v>92</v>
      </c>
      <c r="C91" s="23">
        <v>1984</v>
      </c>
      <c r="D91" s="24" t="s">
        <v>182</v>
      </c>
      <c r="E91" s="24" t="s">
        <v>185</v>
      </c>
      <c r="F91" s="24">
        <v>10</v>
      </c>
      <c r="G91" s="24">
        <v>1</v>
      </c>
      <c r="H91" s="6">
        <v>1</v>
      </c>
      <c r="I91" s="24">
        <v>2046.8</v>
      </c>
      <c r="J91" s="24" t="s">
        <v>204</v>
      </c>
      <c r="K91" s="24">
        <v>1231</v>
      </c>
      <c r="L91" s="24">
        <v>90</v>
      </c>
      <c r="M91" s="117">
        <v>2402822.2</v>
      </c>
      <c r="N91" s="117">
        <v>66534.3</v>
      </c>
      <c r="O91" s="25">
        <f aca="true" t="shared" si="27" ref="O91:O154">M91-Q91-R91-S91</f>
        <v>720845.2000000002</v>
      </c>
      <c r="P91" s="25">
        <f>N91</f>
        <v>66534.3</v>
      </c>
      <c r="Q91" s="117">
        <v>560659</v>
      </c>
      <c r="R91" s="117">
        <f aca="true" t="shared" si="28" ref="R91:S110">Q91</f>
        <v>560659</v>
      </c>
      <c r="S91" s="117">
        <f t="shared" si="28"/>
        <v>560659</v>
      </c>
      <c r="T91" s="117">
        <v>43829</v>
      </c>
      <c r="U91" s="24" t="s">
        <v>184</v>
      </c>
      <c r="V91" s="132">
        <f t="shared" si="21"/>
        <v>0</v>
      </c>
      <c r="W91" s="90"/>
    </row>
    <row r="92" spans="1:23" s="20" customFormat="1" ht="15">
      <c r="A92" s="21">
        <f>A91+1</f>
        <v>51</v>
      </c>
      <c r="B92" s="22" t="s">
        <v>93</v>
      </c>
      <c r="C92" s="23">
        <v>1985</v>
      </c>
      <c r="D92" s="24" t="s">
        <v>182</v>
      </c>
      <c r="E92" s="24" t="s">
        <v>185</v>
      </c>
      <c r="F92" s="24">
        <v>10</v>
      </c>
      <c r="G92" s="24">
        <v>1</v>
      </c>
      <c r="H92" s="6">
        <v>1</v>
      </c>
      <c r="I92" s="24">
        <v>1906.1</v>
      </c>
      <c r="J92" s="24" t="s">
        <v>205</v>
      </c>
      <c r="K92" s="24" t="s">
        <v>206</v>
      </c>
      <c r="L92" s="24">
        <v>108</v>
      </c>
      <c r="M92" s="117">
        <v>2402822.2</v>
      </c>
      <c r="N92" s="117">
        <v>66534.3</v>
      </c>
      <c r="O92" s="25">
        <f t="shared" si="27"/>
        <v>720845.2000000002</v>
      </c>
      <c r="P92" s="117">
        <f aca="true" t="shared" si="29" ref="P92:P154">N92</f>
        <v>66534.3</v>
      </c>
      <c r="Q92" s="117">
        <v>560659</v>
      </c>
      <c r="R92" s="117">
        <f t="shared" si="28"/>
        <v>560659</v>
      </c>
      <c r="S92" s="117">
        <f t="shared" si="28"/>
        <v>560659</v>
      </c>
      <c r="T92" s="117">
        <v>43829</v>
      </c>
      <c r="U92" s="24" t="s">
        <v>184</v>
      </c>
      <c r="V92" s="132">
        <f t="shared" si="21"/>
        <v>0</v>
      </c>
      <c r="W92" s="90"/>
    </row>
    <row r="93" spans="1:23" s="20" customFormat="1" ht="15">
      <c r="A93" s="21">
        <f aca="true" t="shared" si="30" ref="A93:A156">A92+1</f>
        <v>52</v>
      </c>
      <c r="B93" s="22" t="s">
        <v>94</v>
      </c>
      <c r="C93" s="23">
        <v>1984</v>
      </c>
      <c r="D93" s="24">
        <v>2008</v>
      </c>
      <c r="E93" s="24" t="s">
        <v>185</v>
      </c>
      <c r="F93" s="24">
        <v>10</v>
      </c>
      <c r="G93" s="24">
        <v>1</v>
      </c>
      <c r="H93" s="6">
        <v>1</v>
      </c>
      <c r="I93" s="24">
        <v>1908.6</v>
      </c>
      <c r="J93" s="24" t="s">
        <v>207</v>
      </c>
      <c r="K93" s="24" t="s">
        <v>208</v>
      </c>
      <c r="L93" s="24">
        <v>99</v>
      </c>
      <c r="M93" s="117">
        <v>2402822.2</v>
      </c>
      <c r="N93" s="117">
        <v>66534.3</v>
      </c>
      <c r="O93" s="25">
        <f t="shared" si="27"/>
        <v>720845.2000000002</v>
      </c>
      <c r="P93" s="117">
        <f t="shared" si="29"/>
        <v>66534.3</v>
      </c>
      <c r="Q93" s="117">
        <v>560659</v>
      </c>
      <c r="R93" s="117">
        <f t="shared" si="28"/>
        <v>560659</v>
      </c>
      <c r="S93" s="117">
        <f t="shared" si="28"/>
        <v>560659</v>
      </c>
      <c r="T93" s="117">
        <v>43829</v>
      </c>
      <c r="U93" s="24" t="s">
        <v>184</v>
      </c>
      <c r="V93" s="132">
        <f t="shared" si="21"/>
        <v>0</v>
      </c>
      <c r="W93" s="90"/>
    </row>
    <row r="94" spans="1:23" s="20" customFormat="1" ht="15">
      <c r="A94" s="21">
        <f t="shared" si="30"/>
        <v>53</v>
      </c>
      <c r="B94" s="22" t="s">
        <v>95</v>
      </c>
      <c r="C94" s="23">
        <v>1976</v>
      </c>
      <c r="D94" s="24" t="s">
        <v>182</v>
      </c>
      <c r="E94" s="24" t="s">
        <v>185</v>
      </c>
      <c r="F94" s="24">
        <v>9</v>
      </c>
      <c r="G94" s="24">
        <v>1</v>
      </c>
      <c r="H94" s="6">
        <v>1</v>
      </c>
      <c r="I94" s="24">
        <v>1928.7</v>
      </c>
      <c r="J94" s="24" t="s">
        <v>209</v>
      </c>
      <c r="K94" s="24" t="s">
        <v>210</v>
      </c>
      <c r="L94" s="24">
        <v>80</v>
      </c>
      <c r="M94" s="117">
        <v>2382394.04</v>
      </c>
      <c r="N94" s="117">
        <v>66534.3</v>
      </c>
      <c r="O94" s="25">
        <f t="shared" si="27"/>
        <v>714718.04</v>
      </c>
      <c r="P94" s="117">
        <f t="shared" si="29"/>
        <v>66534.3</v>
      </c>
      <c r="Q94" s="117">
        <v>555892</v>
      </c>
      <c r="R94" s="117">
        <f t="shared" si="28"/>
        <v>555892</v>
      </c>
      <c r="S94" s="117">
        <f t="shared" si="28"/>
        <v>555892</v>
      </c>
      <c r="T94" s="117">
        <v>43829</v>
      </c>
      <c r="U94" s="24" t="s">
        <v>184</v>
      </c>
      <c r="V94" s="132">
        <f t="shared" si="21"/>
        <v>0</v>
      </c>
      <c r="W94" s="90"/>
    </row>
    <row r="95" spans="1:23" s="20" customFormat="1" ht="15">
      <c r="A95" s="21">
        <f t="shared" si="30"/>
        <v>54</v>
      </c>
      <c r="B95" s="22" t="s">
        <v>96</v>
      </c>
      <c r="C95" s="23">
        <v>1983</v>
      </c>
      <c r="D95" s="24" t="s">
        <v>182</v>
      </c>
      <c r="E95" s="24" t="s">
        <v>185</v>
      </c>
      <c r="F95" s="24">
        <v>9</v>
      </c>
      <c r="G95" s="24">
        <v>7</v>
      </c>
      <c r="H95" s="6">
        <v>3</v>
      </c>
      <c r="I95" s="24">
        <v>14088</v>
      </c>
      <c r="J95" s="24">
        <v>14088</v>
      </c>
      <c r="K95" s="24" t="s">
        <v>211</v>
      </c>
      <c r="L95" s="24">
        <v>706</v>
      </c>
      <c r="M95" s="117">
        <v>7183179.199999999</v>
      </c>
      <c r="N95" s="117">
        <v>199602.90000000002</v>
      </c>
      <c r="O95" s="25">
        <f t="shared" si="27"/>
        <v>2154954.1999999993</v>
      </c>
      <c r="P95" s="117">
        <f t="shared" si="29"/>
        <v>199602.90000000002</v>
      </c>
      <c r="Q95" s="117">
        <v>1676075</v>
      </c>
      <c r="R95" s="117">
        <f t="shared" si="28"/>
        <v>1676075</v>
      </c>
      <c r="S95" s="117">
        <f t="shared" si="28"/>
        <v>1676075</v>
      </c>
      <c r="T95" s="117">
        <v>43829</v>
      </c>
      <c r="U95" s="24" t="s">
        <v>184</v>
      </c>
      <c r="V95" s="132">
        <f t="shared" si="21"/>
        <v>0</v>
      </c>
      <c r="W95" s="90"/>
    </row>
    <row r="96" spans="1:23" s="20" customFormat="1" ht="15">
      <c r="A96" s="21">
        <f t="shared" si="30"/>
        <v>55</v>
      </c>
      <c r="B96" s="22" t="s">
        <v>97</v>
      </c>
      <c r="C96" s="23">
        <v>1975</v>
      </c>
      <c r="D96" s="24" t="s">
        <v>182</v>
      </c>
      <c r="E96" s="24" t="s">
        <v>185</v>
      </c>
      <c r="F96" s="24">
        <v>9</v>
      </c>
      <c r="G96" s="24">
        <v>1</v>
      </c>
      <c r="H96" s="6">
        <v>1</v>
      </c>
      <c r="I96" s="24">
        <v>1924.5</v>
      </c>
      <c r="J96" s="24" t="s">
        <v>212</v>
      </c>
      <c r="K96" s="24" t="s">
        <v>213</v>
      </c>
      <c r="L96" s="24">
        <v>87</v>
      </c>
      <c r="M96" s="117">
        <v>2381760.38</v>
      </c>
      <c r="N96" s="117">
        <v>66534.3</v>
      </c>
      <c r="O96" s="25">
        <f t="shared" si="27"/>
        <v>714528.3799999999</v>
      </c>
      <c r="P96" s="117">
        <f t="shared" si="29"/>
        <v>66534.3</v>
      </c>
      <c r="Q96" s="117">
        <v>555744</v>
      </c>
      <c r="R96" s="117">
        <f t="shared" si="28"/>
        <v>555744</v>
      </c>
      <c r="S96" s="117">
        <f t="shared" si="28"/>
        <v>555744</v>
      </c>
      <c r="T96" s="117">
        <v>43829</v>
      </c>
      <c r="U96" s="24" t="s">
        <v>184</v>
      </c>
      <c r="V96" s="132">
        <f t="shared" si="21"/>
        <v>0</v>
      </c>
      <c r="W96" s="90"/>
    </row>
    <row r="97" spans="1:23" s="20" customFormat="1" ht="15">
      <c r="A97" s="21">
        <f t="shared" si="30"/>
        <v>56</v>
      </c>
      <c r="B97" s="22" t="s">
        <v>98</v>
      </c>
      <c r="C97" s="23">
        <v>1986</v>
      </c>
      <c r="D97" s="24" t="s">
        <v>182</v>
      </c>
      <c r="E97" s="24" t="s">
        <v>185</v>
      </c>
      <c r="F97" s="24">
        <v>9</v>
      </c>
      <c r="G97" s="24">
        <v>4</v>
      </c>
      <c r="H97" s="6">
        <v>4</v>
      </c>
      <c r="I97" s="24">
        <v>7972.5</v>
      </c>
      <c r="J97" s="24" t="s">
        <v>214</v>
      </c>
      <c r="K97" s="24">
        <v>4885.6</v>
      </c>
      <c r="L97" s="24">
        <v>410</v>
      </c>
      <c r="M97" s="117">
        <v>9532155.64</v>
      </c>
      <c r="N97" s="117">
        <v>266137.2</v>
      </c>
      <c r="O97" s="25">
        <f t="shared" si="27"/>
        <v>2859645.6400000006</v>
      </c>
      <c r="P97" s="117">
        <f t="shared" si="29"/>
        <v>266137.2</v>
      </c>
      <c r="Q97" s="117">
        <v>2224170</v>
      </c>
      <c r="R97" s="117">
        <f t="shared" si="28"/>
        <v>2224170</v>
      </c>
      <c r="S97" s="117">
        <f t="shared" si="28"/>
        <v>2224170</v>
      </c>
      <c r="T97" s="117">
        <v>43829</v>
      </c>
      <c r="U97" s="24" t="s">
        <v>184</v>
      </c>
      <c r="V97" s="132">
        <f t="shared" si="21"/>
        <v>0</v>
      </c>
      <c r="W97" s="90"/>
    </row>
    <row r="98" spans="1:23" s="20" customFormat="1" ht="15">
      <c r="A98" s="21">
        <f t="shared" si="30"/>
        <v>57</v>
      </c>
      <c r="B98" s="22" t="s">
        <v>99</v>
      </c>
      <c r="C98" s="23">
        <v>1975</v>
      </c>
      <c r="D98" s="24" t="s">
        <v>182</v>
      </c>
      <c r="E98" s="24" t="s">
        <v>185</v>
      </c>
      <c r="F98" s="24">
        <v>9</v>
      </c>
      <c r="G98" s="24">
        <v>1</v>
      </c>
      <c r="H98" s="6">
        <v>1</v>
      </c>
      <c r="I98" s="24">
        <v>1949.2</v>
      </c>
      <c r="J98" s="24" t="s">
        <v>215</v>
      </c>
      <c r="K98" s="24" t="s">
        <v>216</v>
      </c>
      <c r="L98" s="24">
        <v>80</v>
      </c>
      <c r="M98" s="117">
        <v>2381760.38</v>
      </c>
      <c r="N98" s="117">
        <v>66534.3</v>
      </c>
      <c r="O98" s="25">
        <f t="shared" si="27"/>
        <v>714528.3799999999</v>
      </c>
      <c r="P98" s="117">
        <f t="shared" si="29"/>
        <v>66534.3</v>
      </c>
      <c r="Q98" s="117">
        <v>555744</v>
      </c>
      <c r="R98" s="117">
        <f t="shared" si="28"/>
        <v>555744</v>
      </c>
      <c r="S98" s="117">
        <f t="shared" si="28"/>
        <v>555744</v>
      </c>
      <c r="T98" s="117">
        <v>43829</v>
      </c>
      <c r="U98" s="24" t="s">
        <v>184</v>
      </c>
      <c r="V98" s="132">
        <f t="shared" si="21"/>
        <v>0</v>
      </c>
      <c r="W98" s="90"/>
    </row>
    <row r="99" spans="1:23" s="20" customFormat="1" ht="15">
      <c r="A99" s="21">
        <f t="shared" si="30"/>
        <v>58</v>
      </c>
      <c r="B99" s="22" t="s">
        <v>100</v>
      </c>
      <c r="C99" s="23">
        <v>1976</v>
      </c>
      <c r="D99" s="24">
        <v>2008</v>
      </c>
      <c r="E99" s="24" t="s">
        <v>185</v>
      </c>
      <c r="F99" s="24">
        <v>9</v>
      </c>
      <c r="G99" s="24">
        <v>1</v>
      </c>
      <c r="H99" s="6">
        <v>1</v>
      </c>
      <c r="I99" s="24">
        <v>1889.5</v>
      </c>
      <c r="J99" s="24" t="s">
        <v>217</v>
      </c>
      <c r="K99" s="24">
        <v>1192</v>
      </c>
      <c r="L99" s="24">
        <v>92</v>
      </c>
      <c r="M99" s="117">
        <v>2381760.38</v>
      </c>
      <c r="N99" s="117">
        <v>66534.3</v>
      </c>
      <c r="O99" s="25">
        <f t="shared" si="27"/>
        <v>714528.3799999999</v>
      </c>
      <c r="P99" s="117">
        <f t="shared" si="29"/>
        <v>66534.3</v>
      </c>
      <c r="Q99" s="117">
        <v>555744</v>
      </c>
      <c r="R99" s="117">
        <f t="shared" si="28"/>
        <v>555744</v>
      </c>
      <c r="S99" s="117">
        <f t="shared" si="28"/>
        <v>555744</v>
      </c>
      <c r="T99" s="117">
        <v>43829</v>
      </c>
      <c r="U99" s="24" t="s">
        <v>184</v>
      </c>
      <c r="V99" s="132">
        <f t="shared" si="21"/>
        <v>0</v>
      </c>
      <c r="W99" s="90"/>
    </row>
    <row r="100" spans="1:23" s="20" customFormat="1" ht="15">
      <c r="A100" s="21">
        <f t="shared" si="30"/>
        <v>59</v>
      </c>
      <c r="B100" s="22" t="s">
        <v>101</v>
      </c>
      <c r="C100" s="23">
        <v>1979</v>
      </c>
      <c r="D100" s="24">
        <v>2010</v>
      </c>
      <c r="E100" s="24" t="s">
        <v>185</v>
      </c>
      <c r="F100" s="24">
        <v>12</v>
      </c>
      <c r="G100" s="24">
        <v>1</v>
      </c>
      <c r="H100" s="6">
        <v>2</v>
      </c>
      <c r="I100" s="24">
        <v>4460.5</v>
      </c>
      <c r="J100" s="24" t="s">
        <v>218</v>
      </c>
      <c r="K100" s="24" t="s">
        <v>219</v>
      </c>
      <c r="L100" s="24">
        <v>201</v>
      </c>
      <c r="M100" s="117">
        <v>5590896.64</v>
      </c>
      <c r="N100" s="117">
        <v>149586.24</v>
      </c>
      <c r="O100" s="25">
        <f t="shared" si="27"/>
        <v>1677267.6399999997</v>
      </c>
      <c r="P100" s="117">
        <f t="shared" si="29"/>
        <v>149586.24</v>
      </c>
      <c r="Q100" s="117">
        <v>1304543</v>
      </c>
      <c r="R100" s="117">
        <f t="shared" si="28"/>
        <v>1304543</v>
      </c>
      <c r="S100" s="117">
        <f t="shared" si="28"/>
        <v>1304543</v>
      </c>
      <c r="T100" s="117">
        <v>43829</v>
      </c>
      <c r="U100" s="24" t="s">
        <v>184</v>
      </c>
      <c r="V100" s="132">
        <f t="shared" si="21"/>
        <v>0</v>
      </c>
      <c r="W100" s="90"/>
    </row>
    <row r="101" spans="1:23" s="20" customFormat="1" ht="15">
      <c r="A101" s="21">
        <f t="shared" si="30"/>
        <v>60</v>
      </c>
      <c r="B101" s="22" t="s">
        <v>102</v>
      </c>
      <c r="C101" s="23">
        <v>1984</v>
      </c>
      <c r="D101" s="24" t="s">
        <v>182</v>
      </c>
      <c r="E101" s="24" t="s">
        <v>185</v>
      </c>
      <c r="F101" s="24">
        <v>9</v>
      </c>
      <c r="G101" s="24">
        <v>11</v>
      </c>
      <c r="H101" s="6">
        <v>7</v>
      </c>
      <c r="I101" s="24">
        <v>17603.3</v>
      </c>
      <c r="J101" s="24" t="s">
        <v>198</v>
      </c>
      <c r="K101" s="24" t="s">
        <v>199</v>
      </c>
      <c r="L101" s="24">
        <v>845</v>
      </c>
      <c r="M101" s="117">
        <v>16596040.379999999</v>
      </c>
      <c r="N101" s="117">
        <v>460235.39999999997</v>
      </c>
      <c r="O101" s="25">
        <f t="shared" si="27"/>
        <v>4978813.379999999</v>
      </c>
      <c r="P101" s="117">
        <f t="shared" si="29"/>
        <v>460235.39999999997</v>
      </c>
      <c r="Q101" s="117">
        <v>3872409</v>
      </c>
      <c r="R101" s="117">
        <f t="shared" si="28"/>
        <v>3872409</v>
      </c>
      <c r="S101" s="117">
        <f t="shared" si="28"/>
        <v>3872409</v>
      </c>
      <c r="T101" s="117">
        <v>43829</v>
      </c>
      <c r="U101" s="24" t="s">
        <v>184</v>
      </c>
      <c r="V101" s="132">
        <f t="shared" si="21"/>
        <v>0</v>
      </c>
      <c r="W101" s="90"/>
    </row>
    <row r="102" spans="1:23" s="20" customFormat="1" ht="15">
      <c r="A102" s="21">
        <f t="shared" si="30"/>
        <v>61</v>
      </c>
      <c r="B102" s="22" t="s">
        <v>103</v>
      </c>
      <c r="C102" s="23">
        <v>1977</v>
      </c>
      <c r="D102" s="24">
        <v>2012</v>
      </c>
      <c r="E102" s="24" t="s">
        <v>185</v>
      </c>
      <c r="F102" s="24">
        <v>12</v>
      </c>
      <c r="G102" s="24">
        <v>1</v>
      </c>
      <c r="H102" s="6">
        <v>1</v>
      </c>
      <c r="I102" s="24">
        <v>4489</v>
      </c>
      <c r="J102" s="24">
        <v>4489</v>
      </c>
      <c r="K102" s="24" t="s">
        <v>220</v>
      </c>
      <c r="L102" s="24">
        <v>188</v>
      </c>
      <c r="M102" s="117">
        <v>2755862.86</v>
      </c>
      <c r="N102" s="117">
        <v>74793.12</v>
      </c>
      <c r="O102" s="25">
        <f t="shared" si="27"/>
        <v>826757.8599999999</v>
      </c>
      <c r="P102" s="117">
        <f t="shared" si="29"/>
        <v>74793.12</v>
      </c>
      <c r="Q102" s="117">
        <v>643035</v>
      </c>
      <c r="R102" s="117">
        <f t="shared" si="28"/>
        <v>643035</v>
      </c>
      <c r="S102" s="117">
        <f t="shared" si="28"/>
        <v>643035</v>
      </c>
      <c r="T102" s="117">
        <v>43829</v>
      </c>
      <c r="U102" s="24" t="s">
        <v>184</v>
      </c>
      <c r="V102" s="132">
        <f t="shared" si="21"/>
        <v>0</v>
      </c>
      <c r="W102" s="90"/>
    </row>
    <row r="103" spans="1:23" s="20" customFormat="1" ht="15">
      <c r="A103" s="21">
        <f t="shared" si="30"/>
        <v>62</v>
      </c>
      <c r="B103" s="22" t="s">
        <v>104</v>
      </c>
      <c r="C103" s="23">
        <v>1977</v>
      </c>
      <c r="D103" s="24" t="s">
        <v>182</v>
      </c>
      <c r="E103" s="24" t="s">
        <v>185</v>
      </c>
      <c r="F103" s="24">
        <v>9</v>
      </c>
      <c r="G103" s="24">
        <v>1</v>
      </c>
      <c r="H103" s="6">
        <v>1</v>
      </c>
      <c r="I103" s="24">
        <v>1954.4</v>
      </c>
      <c r="J103" s="24" t="s">
        <v>221</v>
      </c>
      <c r="K103" s="24" t="s">
        <v>222</v>
      </c>
      <c r="L103" s="24">
        <v>89</v>
      </c>
      <c r="M103" s="117">
        <v>2383923.32</v>
      </c>
      <c r="N103" s="117">
        <v>66534.3</v>
      </c>
      <c r="O103" s="25">
        <f t="shared" si="27"/>
        <v>715176.3199999998</v>
      </c>
      <c r="P103" s="117">
        <f t="shared" si="29"/>
        <v>66534.3</v>
      </c>
      <c r="Q103" s="117">
        <v>556249</v>
      </c>
      <c r="R103" s="117">
        <f t="shared" si="28"/>
        <v>556249</v>
      </c>
      <c r="S103" s="117">
        <f t="shared" si="28"/>
        <v>556249</v>
      </c>
      <c r="T103" s="117">
        <v>43829</v>
      </c>
      <c r="U103" s="24" t="s">
        <v>184</v>
      </c>
      <c r="V103" s="132">
        <f t="shared" si="21"/>
        <v>0</v>
      </c>
      <c r="W103" s="90"/>
    </row>
    <row r="104" spans="1:23" s="20" customFormat="1" ht="15">
      <c r="A104" s="21">
        <f t="shared" si="30"/>
        <v>63</v>
      </c>
      <c r="B104" s="22" t="s">
        <v>105</v>
      </c>
      <c r="C104" s="23">
        <v>1977</v>
      </c>
      <c r="D104" s="24" t="s">
        <v>182</v>
      </c>
      <c r="E104" s="24" t="s">
        <v>185</v>
      </c>
      <c r="F104" s="24">
        <v>9</v>
      </c>
      <c r="G104" s="24">
        <v>1</v>
      </c>
      <c r="H104" s="6">
        <v>1</v>
      </c>
      <c r="I104" s="24">
        <v>1913</v>
      </c>
      <c r="J104" s="24">
        <v>1913</v>
      </c>
      <c r="K104" s="24" t="s">
        <v>224</v>
      </c>
      <c r="L104" s="24">
        <v>87</v>
      </c>
      <c r="M104" s="117">
        <v>2383923.32</v>
      </c>
      <c r="N104" s="117">
        <v>66534.3</v>
      </c>
      <c r="O104" s="25">
        <f t="shared" si="27"/>
        <v>715176.3199999998</v>
      </c>
      <c r="P104" s="117">
        <f t="shared" si="29"/>
        <v>66534.3</v>
      </c>
      <c r="Q104" s="117">
        <v>556249</v>
      </c>
      <c r="R104" s="117">
        <f t="shared" si="28"/>
        <v>556249</v>
      </c>
      <c r="S104" s="117">
        <f t="shared" si="28"/>
        <v>556249</v>
      </c>
      <c r="T104" s="117">
        <v>43829</v>
      </c>
      <c r="U104" s="24" t="s">
        <v>184</v>
      </c>
      <c r="V104" s="132">
        <f t="shared" si="21"/>
        <v>0</v>
      </c>
      <c r="W104" s="90"/>
    </row>
    <row r="105" spans="1:23" s="20" customFormat="1" ht="15">
      <c r="A105" s="21">
        <f t="shared" si="30"/>
        <v>64</v>
      </c>
      <c r="B105" s="22" t="s">
        <v>106</v>
      </c>
      <c r="C105" s="23">
        <v>1976</v>
      </c>
      <c r="D105" s="24" t="s">
        <v>182</v>
      </c>
      <c r="E105" s="24" t="s">
        <v>185</v>
      </c>
      <c r="F105" s="24">
        <v>12</v>
      </c>
      <c r="G105" s="24">
        <v>1</v>
      </c>
      <c r="H105" s="6">
        <v>1</v>
      </c>
      <c r="I105" s="24">
        <v>4001.3</v>
      </c>
      <c r="J105" s="24" t="s">
        <v>200</v>
      </c>
      <c r="K105" s="24" t="s">
        <v>201</v>
      </c>
      <c r="L105" s="24">
        <v>171</v>
      </c>
      <c r="M105" s="117">
        <v>3107145.32</v>
      </c>
      <c r="N105" s="117">
        <v>74793.12</v>
      </c>
      <c r="O105" s="25">
        <f t="shared" si="27"/>
        <v>932142.3199999998</v>
      </c>
      <c r="P105" s="117">
        <f t="shared" si="29"/>
        <v>74793.12</v>
      </c>
      <c r="Q105" s="117">
        <v>725001</v>
      </c>
      <c r="R105" s="117">
        <f t="shared" si="28"/>
        <v>725001</v>
      </c>
      <c r="S105" s="117">
        <f t="shared" si="28"/>
        <v>725001</v>
      </c>
      <c r="T105" s="117">
        <v>43829</v>
      </c>
      <c r="U105" s="24" t="s">
        <v>184</v>
      </c>
      <c r="V105" s="132">
        <f t="shared" si="21"/>
        <v>0</v>
      </c>
      <c r="W105" s="90"/>
    </row>
    <row r="106" spans="1:23" s="20" customFormat="1" ht="15">
      <c r="A106" s="21">
        <f t="shared" si="30"/>
        <v>65</v>
      </c>
      <c r="B106" s="22" t="s">
        <v>107</v>
      </c>
      <c r="C106" s="23">
        <v>1987</v>
      </c>
      <c r="D106" s="24" t="s">
        <v>182</v>
      </c>
      <c r="E106" s="24" t="s">
        <v>185</v>
      </c>
      <c r="F106" s="24">
        <v>9</v>
      </c>
      <c r="G106" s="24">
        <v>8</v>
      </c>
      <c r="H106" s="6">
        <v>8</v>
      </c>
      <c r="I106" s="24">
        <v>16228.3</v>
      </c>
      <c r="J106" s="24" t="s">
        <v>225</v>
      </c>
      <c r="K106" s="24" t="s">
        <v>226</v>
      </c>
      <c r="L106" s="24">
        <v>732</v>
      </c>
      <c r="M106" s="117">
        <v>19140228.939999998</v>
      </c>
      <c r="N106" s="117">
        <v>532274.4</v>
      </c>
      <c r="O106" s="25">
        <f t="shared" si="27"/>
        <v>5742069.939999998</v>
      </c>
      <c r="P106" s="117">
        <f t="shared" si="29"/>
        <v>532274.4</v>
      </c>
      <c r="Q106" s="117">
        <v>4466053</v>
      </c>
      <c r="R106" s="117">
        <f t="shared" si="28"/>
        <v>4466053</v>
      </c>
      <c r="S106" s="117">
        <f t="shared" si="28"/>
        <v>4466053</v>
      </c>
      <c r="T106" s="117">
        <v>43829</v>
      </c>
      <c r="U106" s="24" t="s">
        <v>184</v>
      </c>
      <c r="V106" s="132">
        <f t="shared" si="21"/>
        <v>0</v>
      </c>
      <c r="W106" s="90"/>
    </row>
    <row r="107" spans="1:23" s="20" customFormat="1" ht="15">
      <c r="A107" s="21">
        <f t="shared" si="30"/>
        <v>66</v>
      </c>
      <c r="B107" s="22" t="s">
        <v>108</v>
      </c>
      <c r="C107" s="23">
        <v>1984</v>
      </c>
      <c r="D107" s="24" t="s">
        <v>182</v>
      </c>
      <c r="E107" s="24" t="s">
        <v>185</v>
      </c>
      <c r="F107" s="24">
        <v>10</v>
      </c>
      <c r="G107" s="24">
        <v>1</v>
      </c>
      <c r="H107" s="6">
        <v>1</v>
      </c>
      <c r="I107" s="24">
        <v>2027.3</v>
      </c>
      <c r="J107" s="24" t="s">
        <v>202</v>
      </c>
      <c r="K107" s="24" t="s">
        <v>203</v>
      </c>
      <c r="L107" s="24">
        <v>123</v>
      </c>
      <c r="M107" s="117">
        <v>2406530.94</v>
      </c>
      <c r="N107" s="117">
        <v>66534.3</v>
      </c>
      <c r="O107" s="25">
        <f t="shared" si="27"/>
        <v>721958.94</v>
      </c>
      <c r="P107" s="117">
        <f t="shared" si="29"/>
        <v>66534.3</v>
      </c>
      <c r="Q107" s="117">
        <v>561524</v>
      </c>
      <c r="R107" s="117">
        <f t="shared" si="28"/>
        <v>561524</v>
      </c>
      <c r="S107" s="117">
        <f t="shared" si="28"/>
        <v>561524</v>
      </c>
      <c r="T107" s="117">
        <v>43829</v>
      </c>
      <c r="U107" s="24" t="s">
        <v>184</v>
      </c>
      <c r="V107" s="132">
        <f t="shared" si="21"/>
        <v>0</v>
      </c>
      <c r="W107" s="90"/>
    </row>
    <row r="108" spans="1:23" s="20" customFormat="1" ht="15">
      <c r="A108" s="21">
        <f t="shared" si="30"/>
        <v>67</v>
      </c>
      <c r="B108" s="22" t="s">
        <v>109</v>
      </c>
      <c r="C108" s="23">
        <v>1970</v>
      </c>
      <c r="D108" s="24">
        <v>2015</v>
      </c>
      <c r="E108" s="24" t="s">
        <v>185</v>
      </c>
      <c r="F108" s="24">
        <v>9</v>
      </c>
      <c r="G108" s="24">
        <v>3</v>
      </c>
      <c r="H108" s="6">
        <v>3</v>
      </c>
      <c r="I108" s="24">
        <v>5616.6</v>
      </c>
      <c r="J108" s="24" t="s">
        <v>231</v>
      </c>
      <c r="K108" s="24" t="s">
        <v>232</v>
      </c>
      <c r="L108" s="24">
        <v>258</v>
      </c>
      <c r="M108" s="117">
        <v>7026040.96</v>
      </c>
      <c r="N108" s="117">
        <v>199602.90000000002</v>
      </c>
      <c r="O108" s="25">
        <f t="shared" si="27"/>
        <v>2107810.96</v>
      </c>
      <c r="P108" s="117">
        <f t="shared" si="29"/>
        <v>199602.90000000002</v>
      </c>
      <c r="Q108" s="117">
        <v>1639410</v>
      </c>
      <c r="R108" s="117">
        <f t="shared" si="28"/>
        <v>1639410</v>
      </c>
      <c r="S108" s="117">
        <f t="shared" si="28"/>
        <v>1639410</v>
      </c>
      <c r="T108" s="117">
        <v>43829</v>
      </c>
      <c r="U108" s="24" t="s">
        <v>184</v>
      </c>
      <c r="V108" s="132">
        <f t="shared" si="21"/>
        <v>0</v>
      </c>
      <c r="W108" s="90"/>
    </row>
    <row r="109" spans="1:23" s="20" customFormat="1" ht="15">
      <c r="A109" s="21">
        <f t="shared" si="30"/>
        <v>68</v>
      </c>
      <c r="B109" s="22" t="s">
        <v>110</v>
      </c>
      <c r="C109" s="23">
        <v>1972</v>
      </c>
      <c r="D109" s="24" t="s">
        <v>182</v>
      </c>
      <c r="E109" s="24" t="s">
        <v>185</v>
      </c>
      <c r="F109" s="24">
        <v>12</v>
      </c>
      <c r="G109" s="24">
        <v>1</v>
      </c>
      <c r="H109" s="6">
        <v>1</v>
      </c>
      <c r="I109" s="24">
        <v>3826.9</v>
      </c>
      <c r="J109" s="24" t="s">
        <v>233</v>
      </c>
      <c r="K109" s="24" t="s">
        <v>234</v>
      </c>
      <c r="L109" s="24">
        <v>144</v>
      </c>
      <c r="M109" s="117">
        <v>3107145.32</v>
      </c>
      <c r="N109" s="117">
        <v>74793.12</v>
      </c>
      <c r="O109" s="25">
        <f t="shared" si="27"/>
        <v>932142.3199999998</v>
      </c>
      <c r="P109" s="117">
        <f t="shared" si="29"/>
        <v>74793.12</v>
      </c>
      <c r="Q109" s="117">
        <v>725001</v>
      </c>
      <c r="R109" s="117">
        <f t="shared" si="28"/>
        <v>725001</v>
      </c>
      <c r="S109" s="117">
        <f t="shared" si="28"/>
        <v>725001</v>
      </c>
      <c r="T109" s="117">
        <v>43829</v>
      </c>
      <c r="U109" s="24" t="s">
        <v>184</v>
      </c>
      <c r="V109" s="132">
        <f t="shared" si="21"/>
        <v>0</v>
      </c>
      <c r="W109" s="90"/>
    </row>
    <row r="110" spans="1:23" s="20" customFormat="1" ht="15">
      <c r="A110" s="21">
        <f t="shared" si="30"/>
        <v>69</v>
      </c>
      <c r="B110" s="22" t="s">
        <v>111</v>
      </c>
      <c r="C110" s="23">
        <v>1971</v>
      </c>
      <c r="D110" s="24" t="s">
        <v>182</v>
      </c>
      <c r="E110" s="24" t="s">
        <v>185</v>
      </c>
      <c r="F110" s="24">
        <v>9</v>
      </c>
      <c r="G110" s="24">
        <v>1</v>
      </c>
      <c r="H110" s="6">
        <v>1</v>
      </c>
      <c r="I110" s="24">
        <v>2001.9</v>
      </c>
      <c r="J110" s="24" t="s">
        <v>228</v>
      </c>
      <c r="K110" s="24" t="s">
        <v>229</v>
      </c>
      <c r="L110" s="24">
        <v>92</v>
      </c>
      <c r="M110" s="117">
        <v>2383923.32</v>
      </c>
      <c r="N110" s="117">
        <v>66534.3</v>
      </c>
      <c r="O110" s="25">
        <f t="shared" si="27"/>
        <v>715176.3199999998</v>
      </c>
      <c r="P110" s="117">
        <f t="shared" si="29"/>
        <v>66534.3</v>
      </c>
      <c r="Q110" s="117">
        <v>556249</v>
      </c>
      <c r="R110" s="117">
        <f t="shared" si="28"/>
        <v>556249</v>
      </c>
      <c r="S110" s="117">
        <f t="shared" si="28"/>
        <v>556249</v>
      </c>
      <c r="T110" s="117">
        <v>43829</v>
      </c>
      <c r="U110" s="24" t="s">
        <v>184</v>
      </c>
      <c r="V110" s="132">
        <f t="shared" si="21"/>
        <v>0</v>
      </c>
      <c r="W110" s="90"/>
    </row>
    <row r="111" spans="1:23" s="20" customFormat="1" ht="18.75" customHeight="1">
      <c r="A111" s="21">
        <f t="shared" si="30"/>
        <v>70</v>
      </c>
      <c r="B111" s="22" t="s">
        <v>112</v>
      </c>
      <c r="C111" s="23">
        <v>1971</v>
      </c>
      <c r="D111" s="24" t="s">
        <v>182</v>
      </c>
      <c r="E111" s="24" t="s">
        <v>185</v>
      </c>
      <c r="F111" s="24">
        <v>9</v>
      </c>
      <c r="G111" s="24">
        <v>1</v>
      </c>
      <c r="H111" s="6">
        <v>1</v>
      </c>
      <c r="I111" s="24">
        <v>2385.6</v>
      </c>
      <c r="J111" s="24">
        <v>2012</v>
      </c>
      <c r="K111" s="24">
        <v>1979.6</v>
      </c>
      <c r="L111" s="24">
        <v>89</v>
      </c>
      <c r="M111" s="117">
        <v>2383923.32</v>
      </c>
      <c r="N111" s="117">
        <v>66534.3</v>
      </c>
      <c r="O111" s="25">
        <f t="shared" si="27"/>
        <v>715176.3199999998</v>
      </c>
      <c r="P111" s="117">
        <f t="shared" si="29"/>
        <v>66534.3</v>
      </c>
      <c r="Q111" s="117">
        <v>556249</v>
      </c>
      <c r="R111" s="117">
        <f aca="true" t="shared" si="31" ref="R111:S130">Q111</f>
        <v>556249</v>
      </c>
      <c r="S111" s="117">
        <f t="shared" si="31"/>
        <v>556249</v>
      </c>
      <c r="T111" s="117">
        <v>43829</v>
      </c>
      <c r="U111" s="24" t="s">
        <v>184</v>
      </c>
      <c r="V111" s="132">
        <f t="shared" si="21"/>
        <v>0</v>
      </c>
      <c r="W111" s="90"/>
    </row>
    <row r="112" spans="1:23" s="20" customFormat="1" ht="18.75" customHeight="1">
      <c r="A112" s="21">
        <f t="shared" si="30"/>
        <v>71</v>
      </c>
      <c r="B112" s="22" t="s">
        <v>113</v>
      </c>
      <c r="C112" s="23">
        <v>1971</v>
      </c>
      <c r="D112" s="24" t="s">
        <v>182</v>
      </c>
      <c r="E112" s="24" t="s">
        <v>230</v>
      </c>
      <c r="F112" s="24">
        <v>9</v>
      </c>
      <c r="G112" s="24">
        <v>1</v>
      </c>
      <c r="H112" s="6">
        <v>1</v>
      </c>
      <c r="I112" s="24">
        <v>2063.3</v>
      </c>
      <c r="J112" s="24">
        <v>2001.6</v>
      </c>
      <c r="K112" s="24">
        <v>1967.2</v>
      </c>
      <c r="L112" s="24">
        <v>109</v>
      </c>
      <c r="M112" s="117">
        <v>3677184.44</v>
      </c>
      <c r="N112" s="117">
        <v>67865.34</v>
      </c>
      <c r="O112" s="25">
        <f t="shared" si="27"/>
        <v>1103154.44</v>
      </c>
      <c r="P112" s="117">
        <f t="shared" si="29"/>
        <v>67865.34</v>
      </c>
      <c r="Q112" s="117">
        <v>858010</v>
      </c>
      <c r="R112" s="117">
        <f t="shared" si="31"/>
        <v>858010</v>
      </c>
      <c r="S112" s="117">
        <f t="shared" si="31"/>
        <v>858010</v>
      </c>
      <c r="T112" s="117">
        <v>43829</v>
      </c>
      <c r="U112" s="24" t="s">
        <v>184</v>
      </c>
      <c r="V112" s="132">
        <f t="shared" si="21"/>
        <v>0</v>
      </c>
      <c r="W112" s="90"/>
    </row>
    <row r="113" spans="1:23" s="20" customFormat="1" ht="18.75" customHeight="1">
      <c r="A113" s="21">
        <f t="shared" si="30"/>
        <v>72</v>
      </c>
      <c r="B113" s="22" t="s">
        <v>114</v>
      </c>
      <c r="C113" s="23">
        <v>1982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2</v>
      </c>
      <c r="I113" s="24">
        <v>7091.7</v>
      </c>
      <c r="J113" s="24">
        <v>5405.9</v>
      </c>
      <c r="K113" s="24">
        <v>4116.5</v>
      </c>
      <c r="L113" s="24">
        <v>255</v>
      </c>
      <c r="M113" s="117">
        <v>4224766.98</v>
      </c>
      <c r="N113" s="117">
        <v>113268.2</v>
      </c>
      <c r="O113" s="25">
        <f t="shared" si="27"/>
        <v>1267429.9800000004</v>
      </c>
      <c r="P113" s="117">
        <f t="shared" si="29"/>
        <v>113268.2</v>
      </c>
      <c r="Q113" s="117">
        <v>985779</v>
      </c>
      <c r="R113" s="117">
        <f t="shared" si="31"/>
        <v>985779</v>
      </c>
      <c r="S113" s="117">
        <f t="shared" si="31"/>
        <v>985779</v>
      </c>
      <c r="T113" s="117">
        <v>43829</v>
      </c>
      <c r="U113" s="24" t="s">
        <v>184</v>
      </c>
      <c r="V113" s="132">
        <f t="shared" si="21"/>
        <v>0</v>
      </c>
      <c r="W113" s="90"/>
    </row>
    <row r="114" spans="1:23" s="20" customFormat="1" ht="15">
      <c r="A114" s="21">
        <f t="shared" si="30"/>
        <v>73</v>
      </c>
      <c r="B114" s="22" t="s">
        <v>115</v>
      </c>
      <c r="C114" s="23">
        <v>1972</v>
      </c>
      <c r="D114" s="24" t="s">
        <v>182</v>
      </c>
      <c r="E114" s="24" t="s">
        <v>185</v>
      </c>
      <c r="F114" s="24">
        <v>9</v>
      </c>
      <c r="G114" s="24">
        <v>1</v>
      </c>
      <c r="H114" s="6">
        <v>1</v>
      </c>
      <c r="I114" s="24">
        <v>2296.8</v>
      </c>
      <c r="J114" s="24">
        <v>1932.4</v>
      </c>
      <c r="K114" s="24">
        <v>1815.3</v>
      </c>
      <c r="L114" s="24">
        <v>82</v>
      </c>
      <c r="M114" s="117">
        <v>2383923.32</v>
      </c>
      <c r="N114" s="117">
        <v>67865.34</v>
      </c>
      <c r="O114" s="25">
        <f t="shared" si="27"/>
        <v>715176.3199999998</v>
      </c>
      <c r="P114" s="117">
        <f t="shared" si="29"/>
        <v>67865.34</v>
      </c>
      <c r="Q114" s="117">
        <v>556249</v>
      </c>
      <c r="R114" s="117">
        <f t="shared" si="31"/>
        <v>556249</v>
      </c>
      <c r="S114" s="117">
        <f t="shared" si="31"/>
        <v>556249</v>
      </c>
      <c r="T114" s="117">
        <v>43829</v>
      </c>
      <c r="U114" s="24" t="s">
        <v>184</v>
      </c>
      <c r="V114" s="132">
        <f t="shared" si="21"/>
        <v>0</v>
      </c>
      <c r="W114" s="90"/>
    </row>
    <row r="115" spans="1:23" s="20" customFormat="1" ht="15">
      <c r="A115" s="21">
        <f t="shared" si="30"/>
        <v>74</v>
      </c>
      <c r="B115" s="22" t="s">
        <v>116</v>
      </c>
      <c r="C115" s="23">
        <v>1972</v>
      </c>
      <c r="D115" s="24">
        <v>2010</v>
      </c>
      <c r="E115" s="24" t="s">
        <v>185</v>
      </c>
      <c r="F115" s="24">
        <v>14</v>
      </c>
      <c r="G115" s="24">
        <v>1</v>
      </c>
      <c r="H115" s="6">
        <v>1</v>
      </c>
      <c r="I115" s="24">
        <v>4351</v>
      </c>
      <c r="J115" s="24">
        <v>4351</v>
      </c>
      <c r="K115" s="24" t="s">
        <v>235</v>
      </c>
      <c r="L115" s="24">
        <v>209</v>
      </c>
      <c r="M115" s="117">
        <v>3291723.28</v>
      </c>
      <c r="N115" s="117">
        <v>81904.98</v>
      </c>
      <c r="O115" s="25">
        <f t="shared" si="27"/>
        <v>987516.2799999998</v>
      </c>
      <c r="P115" s="117">
        <f t="shared" si="29"/>
        <v>81904.98</v>
      </c>
      <c r="Q115" s="117">
        <v>768069</v>
      </c>
      <c r="R115" s="117">
        <f t="shared" si="31"/>
        <v>768069</v>
      </c>
      <c r="S115" s="117">
        <f t="shared" si="31"/>
        <v>768069</v>
      </c>
      <c r="T115" s="117">
        <v>43829</v>
      </c>
      <c r="U115" s="24" t="s">
        <v>184</v>
      </c>
      <c r="V115" s="132">
        <f t="shared" si="21"/>
        <v>0</v>
      </c>
      <c r="W115" s="90"/>
    </row>
    <row r="116" spans="1:23" s="20" customFormat="1" ht="15">
      <c r="A116" s="21">
        <f t="shared" si="30"/>
        <v>75</v>
      </c>
      <c r="B116" s="22" t="s">
        <v>117</v>
      </c>
      <c r="C116" s="23">
        <v>1980</v>
      </c>
      <c r="D116" s="24" t="s">
        <v>182</v>
      </c>
      <c r="E116" s="24" t="s">
        <v>223</v>
      </c>
      <c r="F116" s="24">
        <v>9</v>
      </c>
      <c r="G116" s="24">
        <v>1</v>
      </c>
      <c r="H116" s="6">
        <v>1</v>
      </c>
      <c r="I116" s="24">
        <v>1951.3</v>
      </c>
      <c r="J116" s="24">
        <v>1951.3</v>
      </c>
      <c r="K116" s="24">
        <v>1194.6</v>
      </c>
      <c r="L116" s="24">
        <v>92</v>
      </c>
      <c r="M116" s="117">
        <v>2425393.24</v>
      </c>
      <c r="N116" s="117">
        <v>67865.34</v>
      </c>
      <c r="O116" s="25">
        <f t="shared" si="27"/>
        <v>727618.2400000002</v>
      </c>
      <c r="P116" s="117">
        <f t="shared" si="29"/>
        <v>67865.34</v>
      </c>
      <c r="Q116" s="117">
        <v>565925</v>
      </c>
      <c r="R116" s="117">
        <f t="shared" si="31"/>
        <v>565925</v>
      </c>
      <c r="S116" s="117">
        <f t="shared" si="31"/>
        <v>565925</v>
      </c>
      <c r="T116" s="117">
        <v>43829</v>
      </c>
      <c r="U116" s="24" t="s">
        <v>184</v>
      </c>
      <c r="V116" s="132">
        <f t="shared" si="21"/>
        <v>0</v>
      </c>
      <c r="W116" s="90"/>
    </row>
    <row r="117" spans="1:23" s="20" customFormat="1" ht="15">
      <c r="A117" s="21">
        <f t="shared" si="30"/>
        <v>76</v>
      </c>
      <c r="B117" s="22" t="s">
        <v>118</v>
      </c>
      <c r="C117" s="23">
        <v>1980</v>
      </c>
      <c r="D117" s="24" t="s">
        <v>182</v>
      </c>
      <c r="E117" s="24" t="s">
        <v>223</v>
      </c>
      <c r="F117" s="24">
        <v>9</v>
      </c>
      <c r="G117" s="24">
        <v>1</v>
      </c>
      <c r="H117" s="6">
        <v>1</v>
      </c>
      <c r="I117" s="24">
        <v>1972.7</v>
      </c>
      <c r="J117" s="24">
        <v>1972.7</v>
      </c>
      <c r="K117" s="24">
        <v>1209.8</v>
      </c>
      <c r="L117" s="24">
        <v>83</v>
      </c>
      <c r="M117" s="117">
        <v>2425393.24</v>
      </c>
      <c r="N117" s="117">
        <v>67865.34</v>
      </c>
      <c r="O117" s="25">
        <f t="shared" si="27"/>
        <v>727618.2400000002</v>
      </c>
      <c r="P117" s="117">
        <f t="shared" si="29"/>
        <v>67865.34</v>
      </c>
      <c r="Q117" s="117">
        <v>565925</v>
      </c>
      <c r="R117" s="117">
        <f t="shared" si="31"/>
        <v>565925</v>
      </c>
      <c r="S117" s="117">
        <f t="shared" si="31"/>
        <v>565925</v>
      </c>
      <c r="T117" s="117">
        <v>43829</v>
      </c>
      <c r="U117" s="24" t="s">
        <v>184</v>
      </c>
      <c r="V117" s="132">
        <f t="shared" si="21"/>
        <v>0</v>
      </c>
      <c r="W117" s="90"/>
    </row>
    <row r="118" spans="1:23" s="20" customFormat="1" ht="15">
      <c r="A118" s="21">
        <f t="shared" si="30"/>
        <v>77</v>
      </c>
      <c r="B118" s="22" t="s">
        <v>119</v>
      </c>
      <c r="C118" s="23">
        <v>1981</v>
      </c>
      <c r="D118" s="24" t="s">
        <v>182</v>
      </c>
      <c r="E118" s="24" t="s">
        <v>223</v>
      </c>
      <c r="F118" s="24">
        <v>9</v>
      </c>
      <c r="G118" s="24">
        <v>1</v>
      </c>
      <c r="H118" s="6">
        <v>1</v>
      </c>
      <c r="I118" s="24">
        <v>1977.1</v>
      </c>
      <c r="J118" s="24">
        <v>1977.1</v>
      </c>
      <c r="K118" s="24">
        <v>1197.5</v>
      </c>
      <c r="L118" s="24">
        <v>100</v>
      </c>
      <c r="M118" s="117">
        <v>2425393.24</v>
      </c>
      <c r="N118" s="117">
        <v>67865.34</v>
      </c>
      <c r="O118" s="25">
        <f t="shared" si="27"/>
        <v>727618.2400000002</v>
      </c>
      <c r="P118" s="117">
        <f t="shared" si="29"/>
        <v>67865.34</v>
      </c>
      <c r="Q118" s="117">
        <v>565925</v>
      </c>
      <c r="R118" s="117">
        <f t="shared" si="31"/>
        <v>565925</v>
      </c>
      <c r="S118" s="117">
        <f t="shared" si="31"/>
        <v>565925</v>
      </c>
      <c r="T118" s="117">
        <v>43829</v>
      </c>
      <c r="U118" s="24" t="s">
        <v>184</v>
      </c>
      <c r="V118" s="132">
        <f t="shared" si="21"/>
        <v>0</v>
      </c>
      <c r="W118" s="90"/>
    </row>
    <row r="119" spans="1:23" s="20" customFormat="1" ht="15">
      <c r="A119" s="21">
        <f t="shared" si="30"/>
        <v>78</v>
      </c>
      <c r="B119" s="22" t="s">
        <v>120</v>
      </c>
      <c r="C119" s="23">
        <v>1981</v>
      </c>
      <c r="D119" s="24" t="s">
        <v>182</v>
      </c>
      <c r="E119" s="24" t="s">
        <v>223</v>
      </c>
      <c r="F119" s="24">
        <v>9</v>
      </c>
      <c r="G119" s="24">
        <v>1</v>
      </c>
      <c r="H119" s="6">
        <v>1</v>
      </c>
      <c r="I119" s="24">
        <v>1754.2</v>
      </c>
      <c r="J119" s="24">
        <v>1754.2</v>
      </c>
      <c r="K119" s="24">
        <v>1064.9</v>
      </c>
      <c r="L119" s="24">
        <v>77</v>
      </c>
      <c r="M119" s="117">
        <v>2425393.24</v>
      </c>
      <c r="N119" s="117">
        <v>67865.34</v>
      </c>
      <c r="O119" s="25">
        <f t="shared" si="27"/>
        <v>727618.2400000002</v>
      </c>
      <c r="P119" s="117">
        <f t="shared" si="29"/>
        <v>67865.34</v>
      </c>
      <c r="Q119" s="117">
        <v>565925</v>
      </c>
      <c r="R119" s="117">
        <f t="shared" si="31"/>
        <v>565925</v>
      </c>
      <c r="S119" s="117">
        <f t="shared" si="31"/>
        <v>565925</v>
      </c>
      <c r="T119" s="117">
        <v>43829</v>
      </c>
      <c r="U119" s="24" t="s">
        <v>184</v>
      </c>
      <c r="V119" s="132">
        <f t="shared" si="21"/>
        <v>0</v>
      </c>
      <c r="W119" s="90"/>
    </row>
    <row r="120" spans="1:23" s="20" customFormat="1" ht="15">
      <c r="A120" s="21">
        <f t="shared" si="30"/>
        <v>79</v>
      </c>
      <c r="B120" s="22" t="s">
        <v>121</v>
      </c>
      <c r="C120" s="23">
        <v>1982</v>
      </c>
      <c r="D120" s="24" t="s">
        <v>182</v>
      </c>
      <c r="E120" s="24" t="s">
        <v>223</v>
      </c>
      <c r="F120" s="24">
        <v>9</v>
      </c>
      <c r="G120" s="24">
        <v>1</v>
      </c>
      <c r="H120" s="6">
        <v>1</v>
      </c>
      <c r="I120" s="24">
        <v>1763.9</v>
      </c>
      <c r="J120" s="24">
        <v>1763.9</v>
      </c>
      <c r="K120" s="24">
        <v>1073.1</v>
      </c>
      <c r="L120" s="24">
        <v>92</v>
      </c>
      <c r="M120" s="117">
        <v>2425393.24</v>
      </c>
      <c r="N120" s="117">
        <v>67865.34</v>
      </c>
      <c r="O120" s="25">
        <f t="shared" si="27"/>
        <v>727618.2400000002</v>
      </c>
      <c r="P120" s="117">
        <f t="shared" si="29"/>
        <v>67865.34</v>
      </c>
      <c r="Q120" s="117">
        <v>565925</v>
      </c>
      <c r="R120" s="117">
        <f t="shared" si="31"/>
        <v>565925</v>
      </c>
      <c r="S120" s="117">
        <f t="shared" si="31"/>
        <v>565925</v>
      </c>
      <c r="T120" s="117">
        <v>43829</v>
      </c>
      <c r="U120" s="24" t="s">
        <v>184</v>
      </c>
      <c r="V120" s="132">
        <f t="shared" si="21"/>
        <v>0</v>
      </c>
      <c r="W120" s="90"/>
    </row>
    <row r="121" spans="1:23" s="20" customFormat="1" ht="15">
      <c r="A121" s="21">
        <f t="shared" si="30"/>
        <v>80</v>
      </c>
      <c r="B121" s="22" t="s">
        <v>122</v>
      </c>
      <c r="C121" s="23">
        <v>1982</v>
      </c>
      <c r="D121" s="24" t="s">
        <v>182</v>
      </c>
      <c r="E121" s="24" t="s">
        <v>223</v>
      </c>
      <c r="F121" s="24">
        <v>9</v>
      </c>
      <c r="G121" s="24">
        <v>1</v>
      </c>
      <c r="H121" s="6">
        <v>1</v>
      </c>
      <c r="I121" s="24">
        <v>1985.6</v>
      </c>
      <c r="J121" s="24">
        <v>1985.6</v>
      </c>
      <c r="K121" s="24">
        <v>1212.4</v>
      </c>
      <c r="L121" s="24">
        <v>73</v>
      </c>
      <c r="M121" s="117">
        <v>2430984.08</v>
      </c>
      <c r="N121" s="117">
        <v>67865.34</v>
      </c>
      <c r="O121" s="25">
        <f t="shared" si="27"/>
        <v>729294.0800000001</v>
      </c>
      <c r="P121" s="117">
        <f t="shared" si="29"/>
        <v>67865.34</v>
      </c>
      <c r="Q121" s="117">
        <v>567230</v>
      </c>
      <c r="R121" s="117">
        <f t="shared" si="31"/>
        <v>567230</v>
      </c>
      <c r="S121" s="117">
        <f t="shared" si="31"/>
        <v>567230</v>
      </c>
      <c r="T121" s="117">
        <v>43829</v>
      </c>
      <c r="U121" s="24" t="s">
        <v>184</v>
      </c>
      <c r="V121" s="132">
        <f t="shared" si="21"/>
        <v>0</v>
      </c>
      <c r="W121" s="90"/>
    </row>
    <row r="122" spans="1:23" s="20" customFormat="1" ht="15">
      <c r="A122" s="21">
        <f t="shared" si="30"/>
        <v>81</v>
      </c>
      <c r="B122" s="22" t="s">
        <v>123</v>
      </c>
      <c r="C122" s="23">
        <v>1982</v>
      </c>
      <c r="D122" s="24" t="s">
        <v>182</v>
      </c>
      <c r="E122" s="24" t="s">
        <v>223</v>
      </c>
      <c r="F122" s="24">
        <v>9</v>
      </c>
      <c r="G122" s="24">
        <v>1</v>
      </c>
      <c r="H122" s="6">
        <v>1</v>
      </c>
      <c r="I122" s="24">
        <v>1965.4</v>
      </c>
      <c r="J122" s="24">
        <v>1965.4</v>
      </c>
      <c r="K122" s="24">
        <v>1208.4</v>
      </c>
      <c r="L122" s="24">
        <v>89</v>
      </c>
      <c r="M122" s="117">
        <v>2430984.08</v>
      </c>
      <c r="N122" s="117">
        <v>67865.34</v>
      </c>
      <c r="O122" s="25">
        <f t="shared" si="27"/>
        <v>729294.0800000001</v>
      </c>
      <c r="P122" s="117">
        <f t="shared" si="29"/>
        <v>67865.34</v>
      </c>
      <c r="Q122" s="117">
        <v>567230</v>
      </c>
      <c r="R122" s="117">
        <f t="shared" si="31"/>
        <v>567230</v>
      </c>
      <c r="S122" s="117">
        <f t="shared" si="31"/>
        <v>567230</v>
      </c>
      <c r="T122" s="117">
        <v>43829</v>
      </c>
      <c r="U122" s="24" t="s">
        <v>184</v>
      </c>
      <c r="V122" s="132">
        <f t="shared" si="21"/>
        <v>0</v>
      </c>
      <c r="W122" s="90"/>
    </row>
    <row r="123" spans="1:23" s="20" customFormat="1" ht="15">
      <c r="A123" s="21">
        <f t="shared" si="30"/>
        <v>82</v>
      </c>
      <c r="B123" s="22" t="s">
        <v>124</v>
      </c>
      <c r="C123" s="23">
        <v>1988</v>
      </c>
      <c r="D123" s="24" t="s">
        <v>182</v>
      </c>
      <c r="E123" s="24" t="s">
        <v>185</v>
      </c>
      <c r="F123" s="24">
        <v>9</v>
      </c>
      <c r="G123" s="24">
        <v>3</v>
      </c>
      <c r="H123" s="6">
        <v>3</v>
      </c>
      <c r="I123" s="24">
        <v>5343.7</v>
      </c>
      <c r="J123" s="24" t="s">
        <v>236</v>
      </c>
      <c r="K123" s="24" t="s">
        <v>237</v>
      </c>
      <c r="L123" s="24">
        <v>234</v>
      </c>
      <c r="M123" s="117">
        <v>6822064.98</v>
      </c>
      <c r="N123" s="117">
        <v>192364.78</v>
      </c>
      <c r="O123" s="25">
        <f t="shared" si="27"/>
        <v>2046619.9800000004</v>
      </c>
      <c r="P123" s="117">
        <f t="shared" si="29"/>
        <v>192364.78</v>
      </c>
      <c r="Q123" s="117">
        <v>1591815</v>
      </c>
      <c r="R123" s="117">
        <f t="shared" si="31"/>
        <v>1591815</v>
      </c>
      <c r="S123" s="117">
        <f t="shared" si="31"/>
        <v>1591815</v>
      </c>
      <c r="T123" s="117">
        <v>43829</v>
      </c>
      <c r="U123" s="24" t="s">
        <v>184</v>
      </c>
      <c r="V123" s="132">
        <f t="shared" si="21"/>
        <v>0</v>
      </c>
      <c r="W123" s="90"/>
    </row>
    <row r="124" spans="1:23" s="20" customFormat="1" ht="15">
      <c r="A124" s="21">
        <f t="shared" si="30"/>
        <v>83</v>
      </c>
      <c r="B124" s="22" t="s">
        <v>125</v>
      </c>
      <c r="C124" s="23">
        <v>1997</v>
      </c>
      <c r="D124" s="24" t="s">
        <v>182</v>
      </c>
      <c r="E124" s="24" t="s">
        <v>185</v>
      </c>
      <c r="F124" s="24">
        <v>9</v>
      </c>
      <c r="G124" s="24">
        <v>1</v>
      </c>
      <c r="H124" s="6">
        <v>1</v>
      </c>
      <c r="I124" s="24">
        <v>2660.6</v>
      </c>
      <c r="J124" s="24" t="s">
        <v>238</v>
      </c>
      <c r="K124" s="24" t="s">
        <v>239</v>
      </c>
      <c r="L124" s="24">
        <v>131</v>
      </c>
      <c r="M124" s="117">
        <v>2369524.96</v>
      </c>
      <c r="N124" s="117">
        <v>67865.34</v>
      </c>
      <c r="O124" s="25">
        <f t="shared" si="27"/>
        <v>710857.96</v>
      </c>
      <c r="P124" s="117">
        <f t="shared" si="29"/>
        <v>67865.34</v>
      </c>
      <c r="Q124" s="117">
        <v>552889</v>
      </c>
      <c r="R124" s="117">
        <f t="shared" si="31"/>
        <v>552889</v>
      </c>
      <c r="S124" s="117">
        <f t="shared" si="31"/>
        <v>552889</v>
      </c>
      <c r="T124" s="117">
        <v>43829</v>
      </c>
      <c r="U124" s="24" t="s">
        <v>184</v>
      </c>
      <c r="V124" s="132">
        <f t="shared" si="21"/>
        <v>0</v>
      </c>
      <c r="W124" s="90"/>
    </row>
    <row r="125" spans="1:23" s="20" customFormat="1" ht="15">
      <c r="A125" s="21">
        <f t="shared" si="30"/>
        <v>84</v>
      </c>
      <c r="B125" s="22" t="s">
        <v>126</v>
      </c>
      <c r="C125" s="23">
        <v>1988</v>
      </c>
      <c r="D125" s="24" t="s">
        <v>182</v>
      </c>
      <c r="E125" s="24" t="s">
        <v>185</v>
      </c>
      <c r="F125" s="24">
        <v>9</v>
      </c>
      <c r="G125" s="24">
        <v>4</v>
      </c>
      <c r="H125" s="6">
        <v>2</v>
      </c>
      <c r="I125" s="24">
        <v>5034.8</v>
      </c>
      <c r="J125" s="24" t="s">
        <v>240</v>
      </c>
      <c r="K125" s="24" t="s">
        <v>241</v>
      </c>
      <c r="L125" s="24">
        <v>255</v>
      </c>
      <c r="M125" s="117">
        <v>4563732.6</v>
      </c>
      <c r="N125" s="117">
        <v>130115.06</v>
      </c>
      <c r="O125" s="25">
        <f t="shared" si="27"/>
        <v>1369119.5999999996</v>
      </c>
      <c r="P125" s="117">
        <f t="shared" si="29"/>
        <v>130115.06</v>
      </c>
      <c r="Q125" s="117">
        <v>1064871</v>
      </c>
      <c r="R125" s="117">
        <f t="shared" si="31"/>
        <v>1064871</v>
      </c>
      <c r="S125" s="117">
        <f t="shared" si="31"/>
        <v>1064871</v>
      </c>
      <c r="T125" s="117">
        <v>43829</v>
      </c>
      <c r="U125" s="24" t="s">
        <v>184</v>
      </c>
      <c r="V125" s="132">
        <f t="shared" si="21"/>
        <v>0</v>
      </c>
      <c r="W125" s="90"/>
    </row>
    <row r="126" spans="1:23" s="20" customFormat="1" ht="15">
      <c r="A126" s="21">
        <f t="shared" si="30"/>
        <v>85</v>
      </c>
      <c r="B126" s="22" t="s">
        <v>127</v>
      </c>
      <c r="C126" s="23">
        <v>1987</v>
      </c>
      <c r="D126" s="24" t="s">
        <v>182</v>
      </c>
      <c r="E126" s="24" t="s">
        <v>185</v>
      </c>
      <c r="F126" s="24">
        <v>9</v>
      </c>
      <c r="G126" s="24">
        <v>1</v>
      </c>
      <c r="H126" s="6">
        <v>1</v>
      </c>
      <c r="I126" s="24">
        <v>1784</v>
      </c>
      <c r="J126" s="24">
        <v>1784</v>
      </c>
      <c r="K126" s="24" t="s">
        <v>242</v>
      </c>
      <c r="L126" s="24">
        <v>89</v>
      </c>
      <c r="M126" s="117">
        <v>2414533.7</v>
      </c>
      <c r="N126" s="117">
        <v>67865.34</v>
      </c>
      <c r="O126" s="25">
        <f t="shared" si="27"/>
        <v>724360.7000000002</v>
      </c>
      <c r="P126" s="117">
        <f t="shared" si="29"/>
        <v>67865.34</v>
      </c>
      <c r="Q126" s="117">
        <v>563391</v>
      </c>
      <c r="R126" s="117">
        <f t="shared" si="31"/>
        <v>563391</v>
      </c>
      <c r="S126" s="117">
        <f t="shared" si="31"/>
        <v>563391</v>
      </c>
      <c r="T126" s="117">
        <v>43829</v>
      </c>
      <c r="U126" s="24" t="s">
        <v>184</v>
      </c>
      <c r="V126" s="132">
        <f t="shared" si="21"/>
        <v>0</v>
      </c>
      <c r="W126" s="90"/>
    </row>
    <row r="127" spans="1:23" s="20" customFormat="1" ht="15">
      <c r="A127" s="21">
        <f t="shared" si="30"/>
        <v>86</v>
      </c>
      <c r="B127" s="22" t="s">
        <v>128</v>
      </c>
      <c r="C127" s="23">
        <v>1988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2350.9</v>
      </c>
      <c r="J127" s="24" t="s">
        <v>243</v>
      </c>
      <c r="K127" s="24" t="s">
        <v>244</v>
      </c>
      <c r="L127" s="24">
        <v>91</v>
      </c>
      <c r="M127" s="117">
        <v>2420214.22</v>
      </c>
      <c r="N127" s="117">
        <v>67865.34</v>
      </c>
      <c r="O127" s="25">
        <f t="shared" si="27"/>
        <v>726063.2200000002</v>
      </c>
      <c r="P127" s="117">
        <f t="shared" si="29"/>
        <v>67865.34</v>
      </c>
      <c r="Q127" s="117">
        <v>564717</v>
      </c>
      <c r="R127" s="117">
        <f t="shared" si="31"/>
        <v>564717</v>
      </c>
      <c r="S127" s="117">
        <f t="shared" si="31"/>
        <v>564717</v>
      </c>
      <c r="T127" s="117">
        <v>43829</v>
      </c>
      <c r="U127" s="24" t="s">
        <v>184</v>
      </c>
      <c r="V127" s="132">
        <f t="shared" si="21"/>
        <v>0</v>
      </c>
      <c r="W127" s="90"/>
    </row>
    <row r="128" spans="1:23" s="20" customFormat="1" ht="15">
      <c r="A128" s="21">
        <f t="shared" si="30"/>
        <v>87</v>
      </c>
      <c r="B128" s="22" t="s">
        <v>129</v>
      </c>
      <c r="C128" s="23">
        <v>1988</v>
      </c>
      <c r="D128" s="24" t="s">
        <v>182</v>
      </c>
      <c r="E128" s="24" t="s">
        <v>185</v>
      </c>
      <c r="F128" s="24">
        <v>9</v>
      </c>
      <c r="G128" s="24">
        <v>4</v>
      </c>
      <c r="H128" s="6">
        <v>2</v>
      </c>
      <c r="I128" s="24">
        <v>4993</v>
      </c>
      <c r="J128" s="24">
        <v>4993</v>
      </c>
      <c r="K128" s="24" t="s">
        <v>245</v>
      </c>
      <c r="L128" s="24">
        <v>236</v>
      </c>
      <c r="M128" s="117">
        <v>4556806</v>
      </c>
      <c r="N128" s="117">
        <v>130115.06</v>
      </c>
      <c r="O128" s="25">
        <f t="shared" si="27"/>
        <v>1367041</v>
      </c>
      <c r="P128" s="117">
        <f t="shared" si="29"/>
        <v>130115.06</v>
      </c>
      <c r="Q128" s="117">
        <v>1063255</v>
      </c>
      <c r="R128" s="117">
        <f t="shared" si="31"/>
        <v>1063255</v>
      </c>
      <c r="S128" s="117">
        <f t="shared" si="31"/>
        <v>1063255</v>
      </c>
      <c r="T128" s="117">
        <v>43829</v>
      </c>
      <c r="U128" s="24" t="s">
        <v>184</v>
      </c>
      <c r="V128" s="132">
        <f t="shared" si="21"/>
        <v>0</v>
      </c>
      <c r="W128" s="90"/>
    </row>
    <row r="129" spans="1:23" s="20" customFormat="1" ht="15">
      <c r="A129" s="21">
        <f t="shared" si="30"/>
        <v>88</v>
      </c>
      <c r="B129" s="22" t="s">
        <v>130</v>
      </c>
      <c r="C129" s="23">
        <v>1990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3030.5</v>
      </c>
      <c r="J129" s="24" t="s">
        <v>246</v>
      </c>
      <c r="K129" s="24" t="s">
        <v>247</v>
      </c>
      <c r="L129" s="24">
        <v>136</v>
      </c>
      <c r="M129" s="117">
        <v>2369524.96</v>
      </c>
      <c r="N129" s="117">
        <v>67865.34</v>
      </c>
      <c r="O129" s="25">
        <f t="shared" si="27"/>
        <v>710857.96</v>
      </c>
      <c r="P129" s="117">
        <f t="shared" si="29"/>
        <v>67865.34</v>
      </c>
      <c r="Q129" s="117">
        <v>552889</v>
      </c>
      <c r="R129" s="117">
        <f t="shared" si="31"/>
        <v>552889</v>
      </c>
      <c r="S129" s="117">
        <f t="shared" si="31"/>
        <v>552889</v>
      </c>
      <c r="T129" s="117">
        <v>43829</v>
      </c>
      <c r="U129" s="24" t="s">
        <v>184</v>
      </c>
      <c r="V129" s="132">
        <f t="shared" si="21"/>
        <v>0</v>
      </c>
      <c r="W129" s="90"/>
    </row>
    <row r="130" spans="1:23" s="20" customFormat="1" ht="15">
      <c r="A130" s="21">
        <f t="shared" si="30"/>
        <v>89</v>
      </c>
      <c r="B130" s="22" t="s">
        <v>131</v>
      </c>
      <c r="C130" s="23">
        <v>1990</v>
      </c>
      <c r="D130" s="24" t="s">
        <v>182</v>
      </c>
      <c r="E130" s="24" t="s">
        <v>185</v>
      </c>
      <c r="F130" s="24">
        <v>7</v>
      </c>
      <c r="G130" s="24">
        <v>9</v>
      </c>
      <c r="H130" s="6">
        <v>6</v>
      </c>
      <c r="I130" s="24">
        <v>10389.5</v>
      </c>
      <c r="J130" s="24" t="s">
        <v>248</v>
      </c>
      <c r="K130" s="24" t="s">
        <v>249</v>
      </c>
      <c r="L130" s="24">
        <v>514</v>
      </c>
      <c r="M130" s="117">
        <v>13137762.459999999</v>
      </c>
      <c r="N130" s="117">
        <v>373498.31999999995</v>
      </c>
      <c r="O130" s="25">
        <f t="shared" si="27"/>
        <v>3941328.459999999</v>
      </c>
      <c r="P130" s="117">
        <f t="shared" si="29"/>
        <v>373498.31999999995</v>
      </c>
      <c r="Q130" s="117">
        <v>3065478</v>
      </c>
      <c r="R130" s="117">
        <f t="shared" si="31"/>
        <v>3065478</v>
      </c>
      <c r="S130" s="117">
        <f t="shared" si="31"/>
        <v>3065478</v>
      </c>
      <c r="T130" s="117">
        <v>43829</v>
      </c>
      <c r="U130" s="24" t="s">
        <v>184</v>
      </c>
      <c r="V130" s="132">
        <f t="shared" si="21"/>
        <v>0</v>
      </c>
      <c r="W130" s="90"/>
    </row>
    <row r="131" spans="1:23" s="20" customFormat="1" ht="15">
      <c r="A131" s="21">
        <f t="shared" si="30"/>
        <v>90</v>
      </c>
      <c r="B131" s="22" t="s">
        <v>132</v>
      </c>
      <c r="C131" s="23">
        <v>1981</v>
      </c>
      <c r="D131" s="24" t="s">
        <v>182</v>
      </c>
      <c r="E131" s="24" t="s">
        <v>227</v>
      </c>
      <c r="F131" s="24">
        <v>9</v>
      </c>
      <c r="G131" s="24">
        <v>7</v>
      </c>
      <c r="H131" s="6">
        <v>7</v>
      </c>
      <c r="I131" s="24">
        <v>13160.1</v>
      </c>
      <c r="J131" s="24">
        <v>13160.1</v>
      </c>
      <c r="K131" s="24">
        <v>8935.7</v>
      </c>
      <c r="L131" s="24">
        <v>683</v>
      </c>
      <c r="M131" s="117">
        <v>16628701.6</v>
      </c>
      <c r="N131" s="117">
        <v>475057.3799999999</v>
      </c>
      <c r="O131" s="25">
        <f t="shared" si="27"/>
        <v>4988611.6</v>
      </c>
      <c r="P131" s="117">
        <f t="shared" si="29"/>
        <v>475057.3799999999</v>
      </c>
      <c r="Q131" s="117">
        <v>3880030</v>
      </c>
      <c r="R131" s="117">
        <f aca="true" t="shared" si="32" ref="R131:S150">Q131</f>
        <v>3880030</v>
      </c>
      <c r="S131" s="117">
        <f t="shared" si="32"/>
        <v>3880030</v>
      </c>
      <c r="T131" s="117">
        <v>43829</v>
      </c>
      <c r="U131" s="24" t="s">
        <v>184</v>
      </c>
      <c r="V131" s="132">
        <f t="shared" si="21"/>
        <v>0</v>
      </c>
      <c r="W131" s="90"/>
    </row>
    <row r="132" spans="1:23" s="20" customFormat="1" ht="15">
      <c r="A132" s="21">
        <f t="shared" si="30"/>
        <v>91</v>
      </c>
      <c r="B132" s="22" t="s">
        <v>133</v>
      </c>
      <c r="C132" s="23">
        <v>1978</v>
      </c>
      <c r="D132" s="24" t="s">
        <v>182</v>
      </c>
      <c r="E132" s="24" t="s">
        <v>227</v>
      </c>
      <c r="F132" s="24">
        <v>9</v>
      </c>
      <c r="G132" s="24">
        <v>6</v>
      </c>
      <c r="H132" s="6">
        <v>6</v>
      </c>
      <c r="I132" s="24">
        <v>11191.5</v>
      </c>
      <c r="J132" s="24">
        <v>11191.5</v>
      </c>
      <c r="K132" s="24">
        <v>7593.5</v>
      </c>
      <c r="L132" s="24">
        <v>564</v>
      </c>
      <c r="M132" s="117">
        <v>14104556.52</v>
      </c>
      <c r="N132" s="117">
        <v>407192.0399999999</v>
      </c>
      <c r="O132" s="25">
        <f t="shared" si="27"/>
        <v>4231367.52</v>
      </c>
      <c r="P132" s="117">
        <f t="shared" si="29"/>
        <v>407192.0399999999</v>
      </c>
      <c r="Q132" s="117">
        <v>3291063</v>
      </c>
      <c r="R132" s="117">
        <f t="shared" si="32"/>
        <v>3291063</v>
      </c>
      <c r="S132" s="117">
        <f t="shared" si="32"/>
        <v>3291063</v>
      </c>
      <c r="T132" s="117">
        <v>43829</v>
      </c>
      <c r="U132" s="24" t="s">
        <v>184</v>
      </c>
      <c r="V132" s="132">
        <f t="shared" si="21"/>
        <v>0</v>
      </c>
      <c r="W132" s="90"/>
    </row>
    <row r="133" spans="1:23" s="20" customFormat="1" ht="15">
      <c r="A133" s="21">
        <f t="shared" si="30"/>
        <v>92</v>
      </c>
      <c r="B133" s="22" t="s">
        <v>134</v>
      </c>
      <c r="C133" s="23">
        <v>1973</v>
      </c>
      <c r="D133" s="24" t="s">
        <v>182</v>
      </c>
      <c r="E133" s="24" t="s">
        <v>227</v>
      </c>
      <c r="F133" s="24">
        <v>9</v>
      </c>
      <c r="G133" s="24">
        <v>5</v>
      </c>
      <c r="H133" s="6">
        <v>5</v>
      </c>
      <c r="I133" s="24">
        <v>9650.6</v>
      </c>
      <c r="J133" s="24">
        <v>9650.6</v>
      </c>
      <c r="K133" s="24">
        <v>6460.8</v>
      </c>
      <c r="L133" s="24">
        <v>414</v>
      </c>
      <c r="M133" s="117">
        <v>10874314.780000001</v>
      </c>
      <c r="N133" s="117">
        <v>332671.5</v>
      </c>
      <c r="O133" s="25">
        <f t="shared" si="27"/>
        <v>3262294.780000001</v>
      </c>
      <c r="P133" s="117">
        <f t="shared" si="29"/>
        <v>332671.5</v>
      </c>
      <c r="Q133" s="117">
        <v>2537340</v>
      </c>
      <c r="R133" s="117">
        <f t="shared" si="32"/>
        <v>2537340</v>
      </c>
      <c r="S133" s="117">
        <f t="shared" si="32"/>
        <v>2537340</v>
      </c>
      <c r="T133" s="117">
        <v>43829</v>
      </c>
      <c r="U133" s="24" t="s">
        <v>184</v>
      </c>
      <c r="V133" s="132">
        <f t="shared" si="21"/>
        <v>0</v>
      </c>
      <c r="W133" s="90"/>
    </row>
    <row r="134" spans="1:23" s="20" customFormat="1" ht="15">
      <c r="A134" s="21">
        <f t="shared" si="30"/>
        <v>93</v>
      </c>
      <c r="B134" s="22" t="s">
        <v>135</v>
      </c>
      <c r="C134" s="23">
        <v>1984</v>
      </c>
      <c r="D134" s="24" t="s">
        <v>182</v>
      </c>
      <c r="E134" s="24" t="s">
        <v>227</v>
      </c>
      <c r="F134" s="24">
        <v>9</v>
      </c>
      <c r="G134" s="24">
        <v>2</v>
      </c>
      <c r="H134" s="6">
        <v>2</v>
      </c>
      <c r="I134" s="24">
        <v>3567.6</v>
      </c>
      <c r="J134" s="24">
        <v>3567.6</v>
      </c>
      <c r="K134" s="24">
        <v>2209.5</v>
      </c>
      <c r="L134" s="24">
        <v>175</v>
      </c>
      <c r="M134" s="117">
        <v>4340391.640000001</v>
      </c>
      <c r="N134" s="117">
        <v>133068.6</v>
      </c>
      <c r="O134" s="25">
        <f t="shared" si="27"/>
        <v>1302117.6400000006</v>
      </c>
      <c r="P134" s="117">
        <f t="shared" si="29"/>
        <v>133068.6</v>
      </c>
      <c r="Q134" s="117">
        <v>1012758</v>
      </c>
      <c r="R134" s="117">
        <f t="shared" si="32"/>
        <v>1012758</v>
      </c>
      <c r="S134" s="117">
        <f t="shared" si="32"/>
        <v>1012758</v>
      </c>
      <c r="T134" s="117">
        <v>43829</v>
      </c>
      <c r="U134" s="24" t="s">
        <v>184</v>
      </c>
      <c r="V134" s="132">
        <f t="shared" si="21"/>
        <v>0</v>
      </c>
      <c r="W134" s="90"/>
    </row>
    <row r="135" spans="1:23" s="20" customFormat="1" ht="15">
      <c r="A135" s="21">
        <f t="shared" si="30"/>
        <v>94</v>
      </c>
      <c r="B135" s="22" t="s">
        <v>136</v>
      </c>
      <c r="C135" s="23">
        <v>1985</v>
      </c>
      <c r="D135" s="24" t="s">
        <v>182</v>
      </c>
      <c r="E135" s="24" t="s">
        <v>227</v>
      </c>
      <c r="F135" s="24">
        <v>9</v>
      </c>
      <c r="G135" s="24">
        <v>5</v>
      </c>
      <c r="H135" s="6">
        <v>5</v>
      </c>
      <c r="I135" s="24">
        <v>8893.8</v>
      </c>
      <c r="J135" s="24">
        <v>8893.8</v>
      </c>
      <c r="K135" s="24">
        <v>5492.7</v>
      </c>
      <c r="L135" s="24">
        <v>468</v>
      </c>
      <c r="M135" s="117">
        <v>10872495.22</v>
      </c>
      <c r="N135" s="117">
        <v>332671.5</v>
      </c>
      <c r="O135" s="25">
        <f t="shared" si="27"/>
        <v>3261747.2200000007</v>
      </c>
      <c r="P135" s="117">
        <f t="shared" si="29"/>
        <v>332671.5</v>
      </c>
      <c r="Q135" s="117">
        <v>2536916</v>
      </c>
      <c r="R135" s="117">
        <f t="shared" si="32"/>
        <v>2536916</v>
      </c>
      <c r="S135" s="117">
        <f t="shared" si="32"/>
        <v>2536916</v>
      </c>
      <c r="T135" s="117">
        <v>43829</v>
      </c>
      <c r="U135" s="24" t="s">
        <v>184</v>
      </c>
      <c r="V135" s="132">
        <f t="shared" si="21"/>
        <v>0</v>
      </c>
      <c r="W135" s="90"/>
    </row>
    <row r="136" spans="1:23" s="20" customFormat="1" ht="15">
      <c r="A136" s="21">
        <f t="shared" si="30"/>
        <v>95</v>
      </c>
      <c r="B136" s="22" t="s">
        <v>137</v>
      </c>
      <c r="C136" s="23">
        <v>1985</v>
      </c>
      <c r="D136" s="24" t="s">
        <v>182</v>
      </c>
      <c r="E136" s="24" t="s">
        <v>227</v>
      </c>
      <c r="F136" s="24">
        <v>9</v>
      </c>
      <c r="G136" s="24">
        <v>3</v>
      </c>
      <c r="H136" s="6">
        <v>3</v>
      </c>
      <c r="I136" s="24">
        <v>5424.3</v>
      </c>
      <c r="J136" s="24">
        <v>5424.3</v>
      </c>
      <c r="K136" s="24">
        <v>3459.6</v>
      </c>
      <c r="L136" s="24">
        <v>297</v>
      </c>
      <c r="M136" s="117">
        <v>6527863.84</v>
      </c>
      <c r="N136" s="117">
        <v>199602.90000000002</v>
      </c>
      <c r="O136" s="25">
        <f t="shared" si="27"/>
        <v>1958359.8399999999</v>
      </c>
      <c r="P136" s="117">
        <f t="shared" si="29"/>
        <v>199602.90000000002</v>
      </c>
      <c r="Q136" s="117">
        <v>1523168</v>
      </c>
      <c r="R136" s="117">
        <f t="shared" si="32"/>
        <v>1523168</v>
      </c>
      <c r="S136" s="117">
        <f t="shared" si="32"/>
        <v>1523168</v>
      </c>
      <c r="T136" s="117">
        <v>43829</v>
      </c>
      <c r="U136" s="24" t="s">
        <v>184</v>
      </c>
      <c r="V136" s="132">
        <f t="shared" si="21"/>
        <v>0</v>
      </c>
      <c r="W136" s="90"/>
    </row>
    <row r="137" spans="1:23" s="20" customFormat="1" ht="15">
      <c r="A137" s="21">
        <f t="shared" si="30"/>
        <v>96</v>
      </c>
      <c r="B137" s="22" t="s">
        <v>138</v>
      </c>
      <c r="C137" s="23">
        <v>1986</v>
      </c>
      <c r="D137" s="24" t="s">
        <v>182</v>
      </c>
      <c r="E137" s="24" t="s">
        <v>227</v>
      </c>
      <c r="F137" s="24">
        <v>9</v>
      </c>
      <c r="G137" s="24">
        <v>3</v>
      </c>
      <c r="H137" s="6">
        <v>3</v>
      </c>
      <c r="I137" s="24">
        <v>5298.4</v>
      </c>
      <c r="J137" s="24">
        <v>5298.4</v>
      </c>
      <c r="K137" s="24">
        <v>3294.8</v>
      </c>
      <c r="L137" s="24">
        <v>279</v>
      </c>
      <c r="M137" s="117">
        <v>6511496.0600000005</v>
      </c>
      <c r="N137" s="117">
        <v>199602.90000000002</v>
      </c>
      <c r="O137" s="25">
        <f t="shared" si="27"/>
        <v>1953449.0600000005</v>
      </c>
      <c r="P137" s="117">
        <f t="shared" si="29"/>
        <v>199602.90000000002</v>
      </c>
      <c r="Q137" s="117">
        <v>1519349</v>
      </c>
      <c r="R137" s="117">
        <f t="shared" si="32"/>
        <v>1519349</v>
      </c>
      <c r="S137" s="117">
        <f t="shared" si="32"/>
        <v>1519349</v>
      </c>
      <c r="T137" s="117">
        <v>43829</v>
      </c>
      <c r="U137" s="24" t="s">
        <v>184</v>
      </c>
      <c r="V137" s="132">
        <f t="shared" si="21"/>
        <v>0</v>
      </c>
      <c r="W137" s="90"/>
    </row>
    <row r="138" spans="1:23" s="20" customFormat="1" ht="15">
      <c r="A138" s="21">
        <f t="shared" si="30"/>
        <v>97</v>
      </c>
      <c r="B138" s="22" t="s">
        <v>139</v>
      </c>
      <c r="C138" s="23">
        <v>1987</v>
      </c>
      <c r="D138" s="24" t="s">
        <v>182</v>
      </c>
      <c r="E138" s="24" t="s">
        <v>251</v>
      </c>
      <c r="F138" s="27">
        <v>9</v>
      </c>
      <c r="G138" s="27">
        <v>3</v>
      </c>
      <c r="H138" s="6">
        <v>3</v>
      </c>
      <c r="I138" s="24">
        <v>6286.2</v>
      </c>
      <c r="J138" s="24">
        <v>6286.2</v>
      </c>
      <c r="K138" s="24">
        <v>3897.7</v>
      </c>
      <c r="L138" s="24">
        <v>301</v>
      </c>
      <c r="M138" s="117">
        <v>6518771.9399999995</v>
      </c>
      <c r="N138" s="117">
        <v>199602.90000000002</v>
      </c>
      <c r="O138" s="25">
        <f t="shared" si="27"/>
        <v>1955630.9399999995</v>
      </c>
      <c r="P138" s="117">
        <f t="shared" si="29"/>
        <v>199602.90000000002</v>
      </c>
      <c r="Q138" s="117">
        <v>1521047</v>
      </c>
      <c r="R138" s="117">
        <f t="shared" si="32"/>
        <v>1521047</v>
      </c>
      <c r="S138" s="117">
        <f t="shared" si="32"/>
        <v>1521047</v>
      </c>
      <c r="T138" s="117">
        <v>43829</v>
      </c>
      <c r="U138" s="24" t="s">
        <v>184</v>
      </c>
      <c r="V138" s="132">
        <f t="shared" si="21"/>
        <v>0</v>
      </c>
      <c r="W138" s="90"/>
    </row>
    <row r="139" spans="1:23" s="20" customFormat="1" ht="15">
      <c r="A139" s="21">
        <f t="shared" si="30"/>
        <v>98</v>
      </c>
      <c r="B139" s="22" t="s">
        <v>140</v>
      </c>
      <c r="C139" s="23">
        <v>1988</v>
      </c>
      <c r="D139" s="24" t="s">
        <v>182</v>
      </c>
      <c r="E139" s="24" t="s">
        <v>227</v>
      </c>
      <c r="F139" s="24">
        <v>9</v>
      </c>
      <c r="G139" s="24">
        <v>2</v>
      </c>
      <c r="H139" s="6">
        <v>2</v>
      </c>
      <c r="I139" s="24">
        <v>4079.6</v>
      </c>
      <c r="J139" s="24">
        <v>4079.6</v>
      </c>
      <c r="K139" s="24">
        <v>2354.4</v>
      </c>
      <c r="L139" s="24">
        <v>155</v>
      </c>
      <c r="M139" s="117">
        <v>4344631.380000001</v>
      </c>
      <c r="N139" s="117">
        <v>133068.6</v>
      </c>
      <c r="O139" s="25">
        <f t="shared" si="27"/>
        <v>1303390.3800000008</v>
      </c>
      <c r="P139" s="117">
        <f t="shared" si="29"/>
        <v>133068.6</v>
      </c>
      <c r="Q139" s="117">
        <v>1013747</v>
      </c>
      <c r="R139" s="117">
        <f t="shared" si="32"/>
        <v>1013747</v>
      </c>
      <c r="S139" s="117">
        <f t="shared" si="32"/>
        <v>1013747</v>
      </c>
      <c r="T139" s="117">
        <v>43829</v>
      </c>
      <c r="U139" s="24" t="s">
        <v>184</v>
      </c>
      <c r="V139" s="132">
        <f t="shared" si="21"/>
        <v>0</v>
      </c>
      <c r="W139" s="90"/>
    </row>
    <row r="140" spans="1:23" s="20" customFormat="1" ht="15">
      <c r="A140" s="21">
        <f t="shared" si="30"/>
        <v>99</v>
      </c>
      <c r="B140" s="22" t="s">
        <v>141</v>
      </c>
      <c r="C140" s="23">
        <v>1989</v>
      </c>
      <c r="D140" s="24" t="s">
        <v>182</v>
      </c>
      <c r="E140" s="24" t="s">
        <v>227</v>
      </c>
      <c r="F140" s="24">
        <v>9</v>
      </c>
      <c r="G140" s="24">
        <v>2</v>
      </c>
      <c r="H140" s="6">
        <v>2</v>
      </c>
      <c r="I140" s="24">
        <v>3953.6</v>
      </c>
      <c r="J140" s="24">
        <v>3953.6</v>
      </c>
      <c r="K140" s="24">
        <v>2307.6</v>
      </c>
      <c r="L140" s="24">
        <v>183</v>
      </c>
      <c r="M140" s="117">
        <v>4344631.380000001</v>
      </c>
      <c r="N140" s="117">
        <v>133068.6</v>
      </c>
      <c r="O140" s="25">
        <f t="shared" si="27"/>
        <v>1303390.3800000008</v>
      </c>
      <c r="P140" s="117">
        <f t="shared" si="29"/>
        <v>133068.6</v>
      </c>
      <c r="Q140" s="117">
        <v>1013747</v>
      </c>
      <c r="R140" s="117">
        <f t="shared" si="32"/>
        <v>1013747</v>
      </c>
      <c r="S140" s="117">
        <f t="shared" si="32"/>
        <v>1013747</v>
      </c>
      <c r="T140" s="117">
        <v>43829</v>
      </c>
      <c r="U140" s="24" t="s">
        <v>184</v>
      </c>
      <c r="V140" s="132">
        <f t="shared" si="21"/>
        <v>0</v>
      </c>
      <c r="W140" s="90"/>
    </row>
    <row r="141" spans="1:23" s="20" customFormat="1" ht="15">
      <c r="A141" s="21">
        <f t="shared" si="30"/>
        <v>100</v>
      </c>
      <c r="B141" s="22" t="s">
        <v>142</v>
      </c>
      <c r="C141" s="23">
        <v>1989</v>
      </c>
      <c r="D141" s="24" t="s">
        <v>182</v>
      </c>
      <c r="E141" s="24" t="s">
        <v>223</v>
      </c>
      <c r="F141" s="24">
        <v>9</v>
      </c>
      <c r="G141" s="24">
        <v>1</v>
      </c>
      <c r="H141" s="6">
        <v>1</v>
      </c>
      <c r="I141" s="24">
        <v>4714.7</v>
      </c>
      <c r="J141" s="24">
        <v>4714.7</v>
      </c>
      <c r="K141" s="24">
        <v>2543.6</v>
      </c>
      <c r="L141" s="24">
        <v>263</v>
      </c>
      <c r="M141" s="117">
        <v>2161103.92</v>
      </c>
      <c r="N141" s="117">
        <v>66534.3</v>
      </c>
      <c r="O141" s="25">
        <f t="shared" si="27"/>
        <v>648329.9199999999</v>
      </c>
      <c r="P141" s="117">
        <f t="shared" si="29"/>
        <v>66534.3</v>
      </c>
      <c r="Q141" s="117">
        <v>504258</v>
      </c>
      <c r="R141" s="117">
        <f t="shared" si="32"/>
        <v>504258</v>
      </c>
      <c r="S141" s="117">
        <f t="shared" si="32"/>
        <v>504258</v>
      </c>
      <c r="T141" s="117">
        <v>43829</v>
      </c>
      <c r="U141" s="24" t="s">
        <v>184</v>
      </c>
      <c r="V141" s="132">
        <f t="shared" si="21"/>
        <v>0</v>
      </c>
      <c r="W141" s="90"/>
    </row>
    <row r="142" spans="1:23" s="20" customFormat="1" ht="15">
      <c r="A142" s="21">
        <f t="shared" si="30"/>
        <v>101</v>
      </c>
      <c r="B142" s="22" t="s">
        <v>143</v>
      </c>
      <c r="C142" s="23">
        <v>1989</v>
      </c>
      <c r="D142" s="24" t="s">
        <v>182</v>
      </c>
      <c r="E142" s="24" t="s">
        <v>227</v>
      </c>
      <c r="F142" s="24">
        <v>9</v>
      </c>
      <c r="G142" s="24">
        <v>4</v>
      </c>
      <c r="H142" s="6">
        <v>4</v>
      </c>
      <c r="I142" s="24">
        <v>6880.5</v>
      </c>
      <c r="J142" s="24">
        <v>6880.5</v>
      </c>
      <c r="K142" s="24">
        <v>4321.8</v>
      </c>
      <c r="L142" s="24">
        <v>374</v>
      </c>
      <c r="M142" s="117">
        <v>8363128.459999999</v>
      </c>
      <c r="N142" s="117">
        <v>255130.16</v>
      </c>
      <c r="O142" s="25">
        <f t="shared" si="27"/>
        <v>2508937.459999999</v>
      </c>
      <c r="P142" s="117">
        <f t="shared" si="29"/>
        <v>255130.16</v>
      </c>
      <c r="Q142" s="117">
        <v>1951397</v>
      </c>
      <c r="R142" s="117">
        <f t="shared" si="32"/>
        <v>1951397</v>
      </c>
      <c r="S142" s="117">
        <f t="shared" si="32"/>
        <v>1951397</v>
      </c>
      <c r="T142" s="117">
        <v>43829</v>
      </c>
      <c r="U142" s="24" t="s">
        <v>184</v>
      </c>
      <c r="V142" s="132">
        <f aca="true" t="shared" si="33" ref="V142:V187">M142+N142-O142-P142-Q142-R142-S142</f>
        <v>0</v>
      </c>
      <c r="W142" s="90"/>
    </row>
    <row r="143" spans="1:23" s="20" customFormat="1" ht="15">
      <c r="A143" s="21">
        <f t="shared" si="30"/>
        <v>102</v>
      </c>
      <c r="B143" s="22" t="s">
        <v>144</v>
      </c>
      <c r="C143" s="23">
        <v>1990</v>
      </c>
      <c r="D143" s="24" t="s">
        <v>182</v>
      </c>
      <c r="E143" s="24" t="s">
        <v>223</v>
      </c>
      <c r="F143" s="24">
        <v>9</v>
      </c>
      <c r="G143" s="24">
        <v>1</v>
      </c>
      <c r="H143" s="6">
        <v>1</v>
      </c>
      <c r="I143" s="24">
        <v>4738.5</v>
      </c>
      <c r="J143" s="24">
        <v>4738.5</v>
      </c>
      <c r="K143" s="24">
        <v>2545.6</v>
      </c>
      <c r="L143" s="24">
        <v>304</v>
      </c>
      <c r="M143" s="117">
        <v>2156569.18</v>
      </c>
      <c r="N143" s="117">
        <v>66534.3</v>
      </c>
      <c r="O143" s="25">
        <f t="shared" si="27"/>
        <v>646972.1800000002</v>
      </c>
      <c r="P143" s="117">
        <f t="shared" si="29"/>
        <v>66534.3</v>
      </c>
      <c r="Q143" s="117">
        <v>503199</v>
      </c>
      <c r="R143" s="117">
        <f t="shared" si="32"/>
        <v>503199</v>
      </c>
      <c r="S143" s="117">
        <f t="shared" si="32"/>
        <v>503199</v>
      </c>
      <c r="T143" s="117">
        <v>43829</v>
      </c>
      <c r="U143" s="24" t="s">
        <v>184</v>
      </c>
      <c r="V143" s="132">
        <f t="shared" si="33"/>
        <v>0</v>
      </c>
      <c r="W143" s="90"/>
    </row>
    <row r="144" spans="1:23" s="20" customFormat="1" ht="15">
      <c r="A144" s="21">
        <f t="shared" si="30"/>
        <v>103</v>
      </c>
      <c r="B144" s="22" t="s">
        <v>145</v>
      </c>
      <c r="C144" s="23">
        <v>1991</v>
      </c>
      <c r="D144" s="24" t="s">
        <v>182</v>
      </c>
      <c r="E144" s="24" t="s">
        <v>227</v>
      </c>
      <c r="F144" s="24">
        <v>9</v>
      </c>
      <c r="G144" s="24">
        <v>4</v>
      </c>
      <c r="H144" s="6">
        <v>4</v>
      </c>
      <c r="I144" s="24">
        <v>7021.3</v>
      </c>
      <c r="J144" s="24">
        <v>7021.3</v>
      </c>
      <c r="K144" s="24">
        <v>4228.9</v>
      </c>
      <c r="L144" s="24">
        <v>376</v>
      </c>
      <c r="M144" s="117">
        <v>8363128.46</v>
      </c>
      <c r="N144" s="117">
        <v>255130.16</v>
      </c>
      <c r="O144" s="25">
        <f t="shared" si="27"/>
        <v>2508937.46</v>
      </c>
      <c r="P144" s="117">
        <f t="shared" si="29"/>
        <v>255130.16</v>
      </c>
      <c r="Q144" s="117">
        <v>1951397</v>
      </c>
      <c r="R144" s="117">
        <f t="shared" si="32"/>
        <v>1951397</v>
      </c>
      <c r="S144" s="117">
        <f t="shared" si="32"/>
        <v>1951397</v>
      </c>
      <c r="T144" s="117">
        <v>43829</v>
      </c>
      <c r="U144" s="24" t="s">
        <v>184</v>
      </c>
      <c r="V144" s="132">
        <f t="shared" si="33"/>
        <v>0</v>
      </c>
      <c r="W144" s="90"/>
    </row>
    <row r="145" spans="1:23" s="20" customFormat="1" ht="15">
      <c r="A145" s="21">
        <f t="shared" si="30"/>
        <v>104</v>
      </c>
      <c r="B145" s="22" t="s">
        <v>146</v>
      </c>
      <c r="C145" s="23">
        <v>1990</v>
      </c>
      <c r="D145" s="24" t="s">
        <v>182</v>
      </c>
      <c r="E145" s="24" t="s">
        <v>223</v>
      </c>
      <c r="F145" s="24">
        <v>9</v>
      </c>
      <c r="G145" s="24">
        <v>1</v>
      </c>
      <c r="H145" s="6">
        <v>1</v>
      </c>
      <c r="I145" s="24">
        <v>3264.5</v>
      </c>
      <c r="J145" s="24">
        <v>3264.5</v>
      </c>
      <c r="K145" s="24">
        <v>2029.1</v>
      </c>
      <c r="L145" s="24">
        <v>148</v>
      </c>
      <c r="M145" s="117">
        <v>2147701.48</v>
      </c>
      <c r="N145" s="117">
        <v>66534.3</v>
      </c>
      <c r="O145" s="25">
        <f t="shared" si="27"/>
        <v>644311.48</v>
      </c>
      <c r="P145" s="117">
        <f t="shared" si="29"/>
        <v>66534.3</v>
      </c>
      <c r="Q145" s="117">
        <v>501130</v>
      </c>
      <c r="R145" s="117">
        <f t="shared" si="32"/>
        <v>501130</v>
      </c>
      <c r="S145" s="117">
        <f t="shared" si="32"/>
        <v>501130</v>
      </c>
      <c r="T145" s="117">
        <v>43829</v>
      </c>
      <c r="U145" s="24" t="s">
        <v>184</v>
      </c>
      <c r="V145" s="132">
        <f t="shared" si="33"/>
        <v>0</v>
      </c>
      <c r="W145" s="90"/>
    </row>
    <row r="146" spans="1:23" s="20" customFormat="1" ht="15">
      <c r="A146" s="21">
        <f t="shared" si="30"/>
        <v>105</v>
      </c>
      <c r="B146" s="22" t="s">
        <v>147</v>
      </c>
      <c r="C146" s="23">
        <v>1990</v>
      </c>
      <c r="D146" s="24" t="s">
        <v>182</v>
      </c>
      <c r="E146" s="24" t="s">
        <v>227</v>
      </c>
      <c r="F146" s="24">
        <v>9</v>
      </c>
      <c r="G146" s="24">
        <v>4</v>
      </c>
      <c r="H146" s="6">
        <v>4</v>
      </c>
      <c r="I146" s="24">
        <v>7473.2</v>
      </c>
      <c r="J146" s="24">
        <v>7473.2</v>
      </c>
      <c r="K146" s="24">
        <v>4195</v>
      </c>
      <c r="L146" s="24">
        <v>359</v>
      </c>
      <c r="M146" s="117">
        <v>8361307.72</v>
      </c>
      <c r="N146" s="117">
        <v>255130.16</v>
      </c>
      <c r="O146" s="25">
        <f t="shared" si="27"/>
        <v>2508391.7199999997</v>
      </c>
      <c r="P146" s="117">
        <f t="shared" si="29"/>
        <v>255130.16</v>
      </c>
      <c r="Q146" s="117">
        <v>1950972</v>
      </c>
      <c r="R146" s="117">
        <f t="shared" si="32"/>
        <v>1950972</v>
      </c>
      <c r="S146" s="117">
        <f t="shared" si="32"/>
        <v>1950972</v>
      </c>
      <c r="T146" s="117">
        <v>43829</v>
      </c>
      <c r="U146" s="24" t="s">
        <v>184</v>
      </c>
      <c r="V146" s="132">
        <f t="shared" si="33"/>
        <v>0</v>
      </c>
      <c r="W146" s="90"/>
    </row>
    <row r="147" spans="1:23" s="20" customFormat="1" ht="15">
      <c r="A147" s="21">
        <f t="shared" si="30"/>
        <v>106</v>
      </c>
      <c r="B147" s="22" t="s">
        <v>148</v>
      </c>
      <c r="C147" s="23">
        <v>1988</v>
      </c>
      <c r="D147" s="24" t="s">
        <v>182</v>
      </c>
      <c r="E147" s="24" t="s">
        <v>227</v>
      </c>
      <c r="F147" s="24">
        <v>9</v>
      </c>
      <c r="G147" s="24">
        <v>4</v>
      </c>
      <c r="H147" s="6">
        <v>4</v>
      </c>
      <c r="I147" s="24">
        <v>8081.1</v>
      </c>
      <c r="J147" s="24">
        <v>8081.1</v>
      </c>
      <c r="K147" s="24">
        <v>4296.6</v>
      </c>
      <c r="L147" s="24">
        <v>354</v>
      </c>
      <c r="M147" s="117">
        <v>8443325.98</v>
      </c>
      <c r="N147" s="117">
        <v>255130.16</v>
      </c>
      <c r="O147" s="25">
        <f t="shared" si="27"/>
        <v>2532998.9800000004</v>
      </c>
      <c r="P147" s="117">
        <f t="shared" si="29"/>
        <v>255130.16</v>
      </c>
      <c r="Q147" s="117">
        <v>1970109</v>
      </c>
      <c r="R147" s="117">
        <f t="shared" si="32"/>
        <v>1970109</v>
      </c>
      <c r="S147" s="117">
        <f t="shared" si="32"/>
        <v>1970109</v>
      </c>
      <c r="T147" s="117">
        <v>43829</v>
      </c>
      <c r="U147" s="24" t="s">
        <v>184</v>
      </c>
      <c r="V147" s="132">
        <f t="shared" si="33"/>
        <v>0</v>
      </c>
      <c r="W147" s="90"/>
    </row>
    <row r="148" spans="1:23" s="20" customFormat="1" ht="15">
      <c r="A148" s="21">
        <f t="shared" si="30"/>
        <v>107</v>
      </c>
      <c r="B148" s="22" t="s">
        <v>149</v>
      </c>
      <c r="C148" s="23">
        <v>1988</v>
      </c>
      <c r="D148" s="24" t="s">
        <v>182</v>
      </c>
      <c r="E148" s="24" t="s">
        <v>227</v>
      </c>
      <c r="F148" s="24">
        <v>9</v>
      </c>
      <c r="G148" s="24">
        <v>1</v>
      </c>
      <c r="H148" s="6">
        <v>1</v>
      </c>
      <c r="I148" s="24">
        <v>5552.5</v>
      </c>
      <c r="J148" s="24">
        <v>5552.5</v>
      </c>
      <c r="K148" s="24">
        <v>2832.6</v>
      </c>
      <c r="L148" s="24">
        <v>334</v>
      </c>
      <c r="M148" s="117">
        <v>2103446.76</v>
      </c>
      <c r="N148" s="117">
        <v>63782.54</v>
      </c>
      <c r="O148" s="25">
        <f t="shared" si="27"/>
        <v>631034.7599999998</v>
      </c>
      <c r="P148" s="117">
        <f t="shared" si="29"/>
        <v>63782.54</v>
      </c>
      <c r="Q148" s="117">
        <v>490804</v>
      </c>
      <c r="R148" s="117">
        <f t="shared" si="32"/>
        <v>490804</v>
      </c>
      <c r="S148" s="117">
        <f t="shared" si="32"/>
        <v>490804</v>
      </c>
      <c r="T148" s="117">
        <v>43829</v>
      </c>
      <c r="U148" s="24" t="s">
        <v>184</v>
      </c>
      <c r="V148" s="132">
        <f t="shared" si="33"/>
        <v>0</v>
      </c>
      <c r="W148" s="90"/>
    </row>
    <row r="149" spans="1:23" s="20" customFormat="1" ht="15">
      <c r="A149" s="21">
        <f t="shared" si="30"/>
        <v>108</v>
      </c>
      <c r="B149" s="22" t="s">
        <v>150</v>
      </c>
      <c r="C149" s="23">
        <v>1998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4751.6</v>
      </c>
      <c r="J149" s="24">
        <v>4751.6</v>
      </c>
      <c r="K149" s="24">
        <v>2593.6</v>
      </c>
      <c r="L149" s="24">
        <v>166</v>
      </c>
      <c r="M149" s="117">
        <v>2144710.18</v>
      </c>
      <c r="N149" s="117">
        <v>66534.3</v>
      </c>
      <c r="O149" s="25">
        <f t="shared" si="27"/>
        <v>643414.1800000002</v>
      </c>
      <c r="P149" s="117">
        <f t="shared" si="29"/>
        <v>66534.3</v>
      </c>
      <c r="Q149" s="117">
        <v>500432</v>
      </c>
      <c r="R149" s="117">
        <f t="shared" si="32"/>
        <v>500432</v>
      </c>
      <c r="S149" s="117">
        <f t="shared" si="32"/>
        <v>500432</v>
      </c>
      <c r="T149" s="117">
        <v>43829</v>
      </c>
      <c r="U149" s="24" t="s">
        <v>184</v>
      </c>
      <c r="V149" s="132">
        <f t="shared" si="33"/>
        <v>0</v>
      </c>
      <c r="W149" s="90"/>
    </row>
    <row r="150" spans="1:23" s="20" customFormat="1" ht="15">
      <c r="A150" s="21">
        <f t="shared" si="30"/>
        <v>109</v>
      </c>
      <c r="B150" s="22" t="s">
        <v>151</v>
      </c>
      <c r="C150" s="23">
        <v>1983</v>
      </c>
      <c r="D150" s="24" t="s">
        <v>182</v>
      </c>
      <c r="E150" s="24" t="s">
        <v>227</v>
      </c>
      <c r="F150" s="24">
        <v>9</v>
      </c>
      <c r="G150" s="24">
        <v>2</v>
      </c>
      <c r="H150" s="6">
        <v>2</v>
      </c>
      <c r="I150" s="24">
        <v>3581.1</v>
      </c>
      <c r="J150" s="24">
        <v>3581.1</v>
      </c>
      <c r="K150" s="24">
        <v>2235.6</v>
      </c>
      <c r="L150" s="24">
        <v>193</v>
      </c>
      <c r="M150" s="117">
        <v>4340391.640000001</v>
      </c>
      <c r="N150" s="117">
        <v>133068.6</v>
      </c>
      <c r="O150" s="25">
        <f t="shared" si="27"/>
        <v>1302117.6400000006</v>
      </c>
      <c r="P150" s="117">
        <f t="shared" si="29"/>
        <v>133068.6</v>
      </c>
      <c r="Q150" s="117">
        <v>1012758</v>
      </c>
      <c r="R150" s="117">
        <f t="shared" si="32"/>
        <v>1012758</v>
      </c>
      <c r="S150" s="117">
        <f t="shared" si="32"/>
        <v>1012758</v>
      </c>
      <c r="T150" s="117">
        <v>43829</v>
      </c>
      <c r="U150" s="24" t="s">
        <v>184</v>
      </c>
      <c r="V150" s="132">
        <f t="shared" si="33"/>
        <v>0</v>
      </c>
      <c r="W150" s="90"/>
    </row>
    <row r="151" spans="1:23" s="20" customFormat="1" ht="15">
      <c r="A151" s="21">
        <f t="shared" si="30"/>
        <v>110</v>
      </c>
      <c r="B151" s="22" t="s">
        <v>152</v>
      </c>
      <c r="C151" s="23">
        <v>1993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1962.2</v>
      </c>
      <c r="J151" s="24">
        <v>1962.2</v>
      </c>
      <c r="K151" s="24">
        <v>1171.5</v>
      </c>
      <c r="L151" s="24">
        <v>84</v>
      </c>
      <c r="M151" s="117">
        <v>2145906.7</v>
      </c>
      <c r="N151" s="117">
        <v>66534.3</v>
      </c>
      <c r="O151" s="25">
        <f t="shared" si="27"/>
        <v>643770.7000000002</v>
      </c>
      <c r="P151" s="117">
        <f t="shared" si="29"/>
        <v>66534.3</v>
      </c>
      <c r="Q151" s="117">
        <v>500712</v>
      </c>
      <c r="R151" s="117">
        <f aca="true" t="shared" si="34" ref="R151:S170">Q151</f>
        <v>500712</v>
      </c>
      <c r="S151" s="117">
        <f t="shared" si="34"/>
        <v>500712</v>
      </c>
      <c r="T151" s="117">
        <v>43829</v>
      </c>
      <c r="U151" s="24" t="s">
        <v>184</v>
      </c>
      <c r="V151" s="132">
        <f t="shared" si="33"/>
        <v>0</v>
      </c>
      <c r="W151" s="90"/>
    </row>
    <row r="152" spans="1:23" s="20" customFormat="1" ht="15">
      <c r="A152" s="21">
        <f t="shared" si="30"/>
        <v>111</v>
      </c>
      <c r="B152" s="22" t="s">
        <v>153</v>
      </c>
      <c r="C152" s="23">
        <v>1991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1964.5</v>
      </c>
      <c r="J152" s="24">
        <v>1964.5</v>
      </c>
      <c r="K152" s="24">
        <v>1207.9</v>
      </c>
      <c r="L152" s="24">
        <v>97</v>
      </c>
      <c r="M152" s="117">
        <v>2142261.68</v>
      </c>
      <c r="N152" s="117">
        <v>66534.3</v>
      </c>
      <c r="O152" s="25">
        <f t="shared" si="27"/>
        <v>642678.6800000002</v>
      </c>
      <c r="P152" s="117">
        <f t="shared" si="29"/>
        <v>66534.3</v>
      </c>
      <c r="Q152" s="117">
        <v>499861</v>
      </c>
      <c r="R152" s="117">
        <f t="shared" si="34"/>
        <v>499861</v>
      </c>
      <c r="S152" s="117">
        <f t="shared" si="34"/>
        <v>499861</v>
      </c>
      <c r="T152" s="117">
        <v>43829</v>
      </c>
      <c r="U152" s="24" t="s">
        <v>184</v>
      </c>
      <c r="V152" s="132">
        <f t="shared" si="33"/>
        <v>0</v>
      </c>
      <c r="W152" s="90"/>
    </row>
    <row r="153" spans="1:23" s="20" customFormat="1" ht="15">
      <c r="A153" s="21">
        <f t="shared" si="30"/>
        <v>112</v>
      </c>
      <c r="B153" s="22" t="s">
        <v>154</v>
      </c>
      <c r="C153" s="23">
        <v>1990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1971.2</v>
      </c>
      <c r="J153" s="24">
        <v>1971.2</v>
      </c>
      <c r="K153" s="24">
        <v>1202.5</v>
      </c>
      <c r="L153" s="24">
        <v>106</v>
      </c>
      <c r="M153" s="117">
        <v>2142261.68</v>
      </c>
      <c r="N153" s="117">
        <v>66534.3</v>
      </c>
      <c r="O153" s="25">
        <f t="shared" si="27"/>
        <v>642678.6800000002</v>
      </c>
      <c r="P153" s="117">
        <f t="shared" si="29"/>
        <v>66534.3</v>
      </c>
      <c r="Q153" s="117">
        <v>499861</v>
      </c>
      <c r="R153" s="117">
        <f t="shared" si="34"/>
        <v>499861</v>
      </c>
      <c r="S153" s="117">
        <f t="shared" si="34"/>
        <v>499861</v>
      </c>
      <c r="T153" s="117">
        <v>43829</v>
      </c>
      <c r="U153" s="24" t="s">
        <v>184</v>
      </c>
      <c r="V153" s="132">
        <f t="shared" si="33"/>
        <v>0</v>
      </c>
      <c r="W153" s="90"/>
    </row>
    <row r="154" spans="1:23" s="20" customFormat="1" ht="15">
      <c r="A154" s="21">
        <f t="shared" si="30"/>
        <v>113</v>
      </c>
      <c r="B154" s="22" t="s">
        <v>155</v>
      </c>
      <c r="C154" s="23">
        <v>1977</v>
      </c>
      <c r="D154" s="24">
        <v>2012</v>
      </c>
      <c r="E154" s="24" t="s">
        <v>185</v>
      </c>
      <c r="F154" s="24">
        <v>12</v>
      </c>
      <c r="G154" s="24">
        <v>1</v>
      </c>
      <c r="H154" s="6">
        <v>1</v>
      </c>
      <c r="I154" s="24" t="s">
        <v>250</v>
      </c>
      <c r="J154" s="24" t="s">
        <v>250</v>
      </c>
      <c r="K154" s="24">
        <v>3940</v>
      </c>
      <c r="L154" s="24" t="s">
        <v>187</v>
      </c>
      <c r="M154" s="117">
        <v>2399316.42</v>
      </c>
      <c r="N154" s="117">
        <v>74793.12</v>
      </c>
      <c r="O154" s="25">
        <f t="shared" si="27"/>
        <v>719793.4199999999</v>
      </c>
      <c r="P154" s="117">
        <f t="shared" si="29"/>
        <v>74793.12</v>
      </c>
      <c r="Q154" s="117">
        <v>559841</v>
      </c>
      <c r="R154" s="117">
        <f t="shared" si="34"/>
        <v>559841</v>
      </c>
      <c r="S154" s="117">
        <f t="shared" si="34"/>
        <v>559841</v>
      </c>
      <c r="T154" s="117">
        <v>43829</v>
      </c>
      <c r="U154" s="24" t="s">
        <v>184</v>
      </c>
      <c r="V154" s="132">
        <f t="shared" si="33"/>
        <v>0</v>
      </c>
      <c r="W154" s="90"/>
    </row>
    <row r="155" spans="1:24" s="20" customFormat="1" ht="15">
      <c r="A155" s="21">
        <f t="shared" si="30"/>
        <v>114</v>
      </c>
      <c r="B155" s="22" t="s">
        <v>156</v>
      </c>
      <c r="C155" s="23">
        <v>1995</v>
      </c>
      <c r="D155" s="24" t="s">
        <v>182</v>
      </c>
      <c r="E155" s="24" t="s">
        <v>223</v>
      </c>
      <c r="F155" s="24">
        <v>5.9</v>
      </c>
      <c r="G155" s="24">
        <v>3</v>
      </c>
      <c r="H155" s="6">
        <v>1</v>
      </c>
      <c r="I155" s="24">
        <v>3527.7</v>
      </c>
      <c r="J155" s="24">
        <v>3527.7</v>
      </c>
      <c r="K155" s="24">
        <v>1997.9</v>
      </c>
      <c r="L155" s="24">
        <v>144</v>
      </c>
      <c r="M155" s="117">
        <v>2141973.76</v>
      </c>
      <c r="N155" s="121">
        <v>66534.3</v>
      </c>
      <c r="O155" s="25">
        <f aca="true" t="shared" si="35" ref="O155:O177">M155-Q155-R155-S155</f>
        <v>642591.7599999998</v>
      </c>
      <c r="P155" s="117">
        <f aca="true" t="shared" si="36" ref="P155:P177">N155</f>
        <v>66534.3</v>
      </c>
      <c r="Q155" s="117">
        <v>499794</v>
      </c>
      <c r="R155" s="117">
        <f t="shared" si="34"/>
        <v>499794</v>
      </c>
      <c r="S155" s="117">
        <f t="shared" si="34"/>
        <v>499794</v>
      </c>
      <c r="T155" s="117">
        <v>43829</v>
      </c>
      <c r="U155" s="24" t="s">
        <v>184</v>
      </c>
      <c r="V155" s="132">
        <f t="shared" si="33"/>
        <v>0</v>
      </c>
      <c r="W155" s="90"/>
      <c r="X155" s="20">
        <v>66534.3</v>
      </c>
    </row>
    <row r="156" spans="1:24" s="20" customFormat="1" ht="15">
      <c r="A156" s="21">
        <f t="shared" si="30"/>
        <v>115</v>
      </c>
      <c r="B156" s="22" t="s">
        <v>157</v>
      </c>
      <c r="C156" s="23">
        <v>1992</v>
      </c>
      <c r="D156" s="24" t="s">
        <v>182</v>
      </c>
      <c r="E156" s="24" t="s">
        <v>252</v>
      </c>
      <c r="F156" s="24">
        <v>9</v>
      </c>
      <c r="G156" s="24">
        <v>3</v>
      </c>
      <c r="H156" s="6">
        <v>3</v>
      </c>
      <c r="I156" s="24">
        <v>6677.1</v>
      </c>
      <c r="J156" s="24">
        <v>6677.1</v>
      </c>
      <c r="K156" s="24">
        <v>3955.5</v>
      </c>
      <c r="L156" s="24">
        <v>313</v>
      </c>
      <c r="M156" s="117">
        <v>6488502.58</v>
      </c>
      <c r="N156" s="121">
        <v>199602.9</v>
      </c>
      <c r="O156" s="25">
        <f t="shared" si="35"/>
        <v>1946550.58</v>
      </c>
      <c r="P156" s="117">
        <f t="shared" si="36"/>
        <v>199602.9</v>
      </c>
      <c r="Q156" s="117">
        <v>1513984</v>
      </c>
      <c r="R156" s="117">
        <f t="shared" si="34"/>
        <v>1513984</v>
      </c>
      <c r="S156" s="117">
        <f t="shared" si="34"/>
        <v>1513984</v>
      </c>
      <c r="T156" s="117">
        <v>43829</v>
      </c>
      <c r="U156" s="24" t="s">
        <v>184</v>
      </c>
      <c r="V156" s="132">
        <f t="shared" si="33"/>
        <v>0</v>
      </c>
      <c r="W156" s="90"/>
      <c r="X156" s="20">
        <v>199602.9</v>
      </c>
    </row>
    <row r="157" spans="1:24" s="20" customFormat="1" ht="15">
      <c r="A157" s="21">
        <f aca="true" t="shared" si="37" ref="A157:A177">A156+1</f>
        <v>116</v>
      </c>
      <c r="B157" s="22" t="s">
        <v>158</v>
      </c>
      <c r="C157" s="23">
        <v>1992</v>
      </c>
      <c r="D157" s="24" t="s">
        <v>182</v>
      </c>
      <c r="E157" s="24" t="s">
        <v>227</v>
      </c>
      <c r="F157" s="24">
        <v>9</v>
      </c>
      <c r="G157" s="24">
        <v>1</v>
      </c>
      <c r="H157" s="6">
        <v>1</v>
      </c>
      <c r="I157" s="24">
        <v>2061</v>
      </c>
      <c r="J157" s="24">
        <v>2061</v>
      </c>
      <c r="K157" s="24">
        <v>1197</v>
      </c>
      <c r="L157" s="24">
        <v>82</v>
      </c>
      <c r="M157" s="117">
        <v>2141710.62</v>
      </c>
      <c r="N157" s="121">
        <v>66534.3</v>
      </c>
      <c r="O157" s="25">
        <f t="shared" si="35"/>
        <v>642514.6200000001</v>
      </c>
      <c r="P157" s="117">
        <f t="shared" si="36"/>
        <v>66534.3</v>
      </c>
      <c r="Q157" s="117">
        <v>499732</v>
      </c>
      <c r="R157" s="117">
        <f t="shared" si="34"/>
        <v>499732</v>
      </c>
      <c r="S157" s="117">
        <f t="shared" si="34"/>
        <v>499732</v>
      </c>
      <c r="T157" s="117">
        <v>43829</v>
      </c>
      <c r="U157" s="24" t="s">
        <v>184</v>
      </c>
      <c r="V157" s="132">
        <f t="shared" si="33"/>
        <v>0</v>
      </c>
      <c r="W157" s="90"/>
      <c r="X157" s="20">
        <v>66534.3</v>
      </c>
    </row>
    <row r="158" spans="1:24" s="20" customFormat="1" ht="15">
      <c r="A158" s="21">
        <f t="shared" si="37"/>
        <v>117</v>
      </c>
      <c r="B158" s="22" t="s">
        <v>159</v>
      </c>
      <c r="C158" s="23">
        <v>1992</v>
      </c>
      <c r="D158" s="24" t="s">
        <v>182</v>
      </c>
      <c r="E158" s="24" t="s">
        <v>223</v>
      </c>
      <c r="F158" s="24">
        <v>9</v>
      </c>
      <c r="G158" s="24">
        <v>1</v>
      </c>
      <c r="H158" s="6">
        <v>1</v>
      </c>
      <c r="I158" s="24">
        <v>2291.5</v>
      </c>
      <c r="J158" s="24">
        <v>2291.5</v>
      </c>
      <c r="K158" s="24">
        <v>1380.9</v>
      </c>
      <c r="L158" s="24">
        <v>105</v>
      </c>
      <c r="M158" s="117">
        <v>2141977.3</v>
      </c>
      <c r="N158" s="121">
        <v>66534.3</v>
      </c>
      <c r="O158" s="25">
        <f t="shared" si="35"/>
        <v>642592.2999999998</v>
      </c>
      <c r="P158" s="117">
        <f t="shared" si="36"/>
        <v>66534.3</v>
      </c>
      <c r="Q158" s="117">
        <v>499795</v>
      </c>
      <c r="R158" s="117">
        <f t="shared" si="34"/>
        <v>499795</v>
      </c>
      <c r="S158" s="117">
        <f t="shared" si="34"/>
        <v>499795</v>
      </c>
      <c r="T158" s="117">
        <v>43829</v>
      </c>
      <c r="U158" s="24" t="s">
        <v>184</v>
      </c>
      <c r="V158" s="132">
        <f t="shared" si="33"/>
        <v>0</v>
      </c>
      <c r="W158" s="90"/>
      <c r="X158" s="20">
        <v>66534.3</v>
      </c>
    </row>
    <row r="159" spans="1:24" s="20" customFormat="1" ht="15">
      <c r="A159" s="21">
        <f t="shared" si="37"/>
        <v>118</v>
      </c>
      <c r="B159" s="22" t="s">
        <v>160</v>
      </c>
      <c r="C159" s="23">
        <v>1994</v>
      </c>
      <c r="D159" s="24" t="s">
        <v>182</v>
      </c>
      <c r="E159" s="24" t="s">
        <v>227</v>
      </c>
      <c r="F159" s="24">
        <v>9</v>
      </c>
      <c r="G159" s="24">
        <v>1</v>
      </c>
      <c r="H159" s="6">
        <v>1</v>
      </c>
      <c r="I159" s="24">
        <v>2020.5</v>
      </c>
      <c r="J159" s="24">
        <v>2020.5</v>
      </c>
      <c r="K159" s="24">
        <v>1181.7</v>
      </c>
      <c r="L159" s="24">
        <v>98</v>
      </c>
      <c r="M159" s="117">
        <v>2149302.74</v>
      </c>
      <c r="N159" s="121">
        <v>66534.3</v>
      </c>
      <c r="O159" s="25">
        <f t="shared" si="35"/>
        <v>644790.7400000002</v>
      </c>
      <c r="P159" s="117">
        <f t="shared" si="36"/>
        <v>66534.3</v>
      </c>
      <c r="Q159" s="117">
        <v>501504</v>
      </c>
      <c r="R159" s="117">
        <f t="shared" si="34"/>
        <v>501504</v>
      </c>
      <c r="S159" s="117">
        <f t="shared" si="34"/>
        <v>501504</v>
      </c>
      <c r="T159" s="117">
        <v>43829</v>
      </c>
      <c r="U159" s="24" t="s">
        <v>184</v>
      </c>
      <c r="V159" s="132">
        <f t="shared" si="33"/>
        <v>0</v>
      </c>
      <c r="W159" s="90"/>
      <c r="X159" s="20">
        <v>66534.3</v>
      </c>
    </row>
    <row r="160" spans="1:24" s="20" customFormat="1" ht="15">
      <c r="A160" s="21">
        <f t="shared" si="37"/>
        <v>119</v>
      </c>
      <c r="B160" s="22" t="s">
        <v>161</v>
      </c>
      <c r="C160" s="23">
        <v>1995</v>
      </c>
      <c r="D160" s="24" t="s">
        <v>182</v>
      </c>
      <c r="E160" s="24" t="s">
        <v>252</v>
      </c>
      <c r="F160" s="24">
        <v>9</v>
      </c>
      <c r="G160" s="24">
        <v>3</v>
      </c>
      <c r="H160" s="6">
        <v>3</v>
      </c>
      <c r="I160" s="24">
        <v>6637.1</v>
      </c>
      <c r="J160" s="24">
        <v>6637.1</v>
      </c>
      <c r="K160" s="24">
        <v>3957.1</v>
      </c>
      <c r="L160" s="24">
        <v>311</v>
      </c>
      <c r="M160" s="117">
        <v>6488502.58</v>
      </c>
      <c r="N160" s="121">
        <v>199602.9</v>
      </c>
      <c r="O160" s="25">
        <f t="shared" si="35"/>
        <v>1946550.58</v>
      </c>
      <c r="P160" s="117">
        <f t="shared" si="36"/>
        <v>199602.9</v>
      </c>
      <c r="Q160" s="117">
        <v>1513984</v>
      </c>
      <c r="R160" s="117">
        <f t="shared" si="34"/>
        <v>1513984</v>
      </c>
      <c r="S160" s="117">
        <f t="shared" si="34"/>
        <v>1513984</v>
      </c>
      <c r="T160" s="117">
        <v>43829</v>
      </c>
      <c r="U160" s="24" t="s">
        <v>184</v>
      </c>
      <c r="V160" s="132">
        <f t="shared" si="33"/>
        <v>0</v>
      </c>
      <c r="W160" s="90"/>
      <c r="X160" s="20">
        <v>199602.9</v>
      </c>
    </row>
    <row r="161" spans="1:24" s="20" customFormat="1" ht="15">
      <c r="A161" s="21">
        <f t="shared" si="37"/>
        <v>120</v>
      </c>
      <c r="B161" s="22" t="s">
        <v>162</v>
      </c>
      <c r="C161" s="23">
        <v>1994</v>
      </c>
      <c r="D161" s="24" t="s">
        <v>182</v>
      </c>
      <c r="E161" s="24" t="s">
        <v>252</v>
      </c>
      <c r="F161" s="24">
        <v>9</v>
      </c>
      <c r="G161" s="24">
        <v>3</v>
      </c>
      <c r="H161" s="6">
        <v>3</v>
      </c>
      <c r="I161" s="24">
        <v>6656.9</v>
      </c>
      <c r="J161" s="24">
        <v>6656.9</v>
      </c>
      <c r="K161" s="24">
        <v>4013.1</v>
      </c>
      <c r="L161" s="24">
        <v>297</v>
      </c>
      <c r="M161" s="117">
        <v>6488502.58</v>
      </c>
      <c r="N161" s="121">
        <v>199602.9</v>
      </c>
      <c r="O161" s="25">
        <f t="shared" si="35"/>
        <v>1946550.58</v>
      </c>
      <c r="P161" s="117">
        <f t="shared" si="36"/>
        <v>199602.9</v>
      </c>
      <c r="Q161" s="117">
        <v>1513984</v>
      </c>
      <c r="R161" s="117">
        <f t="shared" si="34"/>
        <v>1513984</v>
      </c>
      <c r="S161" s="117">
        <f t="shared" si="34"/>
        <v>1513984</v>
      </c>
      <c r="T161" s="117">
        <v>43829</v>
      </c>
      <c r="U161" s="24" t="s">
        <v>184</v>
      </c>
      <c r="V161" s="132">
        <f t="shared" si="33"/>
        <v>0</v>
      </c>
      <c r="W161" s="90"/>
      <c r="X161" s="20">
        <v>199602.9</v>
      </c>
    </row>
    <row r="162" spans="1:24" s="20" customFormat="1" ht="15">
      <c r="A162" s="21">
        <f t="shared" si="37"/>
        <v>121</v>
      </c>
      <c r="B162" s="22" t="s">
        <v>163</v>
      </c>
      <c r="C162" s="23">
        <v>1993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2239.3</v>
      </c>
      <c r="J162" s="24">
        <v>2239.3</v>
      </c>
      <c r="K162" s="24">
        <v>1326.4</v>
      </c>
      <c r="L162" s="24">
        <v>102</v>
      </c>
      <c r="M162" s="117">
        <v>2141977.3</v>
      </c>
      <c r="N162" s="121">
        <v>66534.3</v>
      </c>
      <c r="O162" s="25">
        <f t="shared" si="35"/>
        <v>642592.2999999998</v>
      </c>
      <c r="P162" s="117">
        <f t="shared" si="36"/>
        <v>66534.3</v>
      </c>
      <c r="Q162" s="117">
        <v>499795</v>
      </c>
      <c r="R162" s="117">
        <f t="shared" si="34"/>
        <v>499795</v>
      </c>
      <c r="S162" s="117">
        <f t="shared" si="34"/>
        <v>499795</v>
      </c>
      <c r="T162" s="117">
        <v>43829</v>
      </c>
      <c r="U162" s="24" t="s">
        <v>184</v>
      </c>
      <c r="V162" s="132">
        <f t="shared" si="33"/>
        <v>0</v>
      </c>
      <c r="W162" s="90"/>
      <c r="X162" s="20">
        <v>66534.3</v>
      </c>
    </row>
    <row r="163" spans="1:24" s="20" customFormat="1" ht="15">
      <c r="A163" s="21">
        <f t="shared" si="37"/>
        <v>122</v>
      </c>
      <c r="B163" s="22" t="s">
        <v>164</v>
      </c>
      <c r="C163" s="23">
        <v>1993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2237.2</v>
      </c>
      <c r="J163" s="24">
        <v>2237.2</v>
      </c>
      <c r="K163" s="24">
        <v>1334.6</v>
      </c>
      <c r="L163" s="24">
        <v>97</v>
      </c>
      <c r="M163" s="117">
        <v>2141977.3</v>
      </c>
      <c r="N163" s="121">
        <v>66534.3</v>
      </c>
      <c r="O163" s="25">
        <f t="shared" si="35"/>
        <v>642592.2999999998</v>
      </c>
      <c r="P163" s="117">
        <f t="shared" si="36"/>
        <v>66534.3</v>
      </c>
      <c r="Q163" s="117">
        <v>499795</v>
      </c>
      <c r="R163" s="117">
        <f t="shared" si="34"/>
        <v>499795</v>
      </c>
      <c r="S163" s="117">
        <f t="shared" si="34"/>
        <v>499795</v>
      </c>
      <c r="T163" s="117">
        <v>43829</v>
      </c>
      <c r="U163" s="24" t="s">
        <v>184</v>
      </c>
      <c r="V163" s="132">
        <f t="shared" si="33"/>
        <v>0</v>
      </c>
      <c r="W163" s="90"/>
      <c r="X163" s="20">
        <v>66534.3</v>
      </c>
    </row>
    <row r="164" spans="1:24" s="20" customFormat="1" ht="15">
      <c r="A164" s="21">
        <f t="shared" si="37"/>
        <v>123</v>
      </c>
      <c r="B164" s="22" t="s">
        <v>165</v>
      </c>
      <c r="C164" s="23">
        <v>1979</v>
      </c>
      <c r="D164" s="24" t="s">
        <v>182</v>
      </c>
      <c r="E164" s="24" t="s">
        <v>223</v>
      </c>
      <c r="F164" s="24">
        <v>9</v>
      </c>
      <c r="G164" s="24">
        <v>2</v>
      </c>
      <c r="H164" s="6">
        <v>2</v>
      </c>
      <c r="I164" s="24">
        <v>3993.3</v>
      </c>
      <c r="J164" s="24">
        <v>3993.3</v>
      </c>
      <c r="K164" s="24">
        <v>2431.3</v>
      </c>
      <c r="L164" s="24">
        <v>154</v>
      </c>
      <c r="M164" s="117">
        <v>4314706.58</v>
      </c>
      <c r="N164" s="121">
        <v>133068.6</v>
      </c>
      <c r="O164" s="25">
        <f t="shared" si="35"/>
        <v>1294411.58</v>
      </c>
      <c r="P164" s="117">
        <f t="shared" si="36"/>
        <v>133068.6</v>
      </c>
      <c r="Q164" s="117">
        <v>1006765</v>
      </c>
      <c r="R164" s="117">
        <f t="shared" si="34"/>
        <v>1006765</v>
      </c>
      <c r="S164" s="117">
        <f t="shared" si="34"/>
        <v>1006765</v>
      </c>
      <c r="T164" s="117">
        <v>43829</v>
      </c>
      <c r="U164" s="24" t="s">
        <v>184</v>
      </c>
      <c r="V164" s="132">
        <f t="shared" si="33"/>
        <v>0</v>
      </c>
      <c r="W164" s="90"/>
      <c r="X164" s="20">
        <v>133068.6</v>
      </c>
    </row>
    <row r="165" spans="1:24" s="20" customFormat="1" ht="15">
      <c r="A165" s="21">
        <f t="shared" si="37"/>
        <v>124</v>
      </c>
      <c r="B165" s="22" t="s">
        <v>166</v>
      </c>
      <c r="C165" s="23">
        <v>1987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4659.2</v>
      </c>
      <c r="J165" s="24">
        <v>4659.2</v>
      </c>
      <c r="K165" s="24">
        <v>2495.2</v>
      </c>
      <c r="L165" s="24">
        <v>264</v>
      </c>
      <c r="M165" s="117">
        <v>2141904.14</v>
      </c>
      <c r="N165" s="121">
        <v>66534.3</v>
      </c>
      <c r="O165" s="25">
        <f t="shared" si="35"/>
        <v>642570.1400000001</v>
      </c>
      <c r="P165" s="117">
        <f t="shared" si="36"/>
        <v>66534.3</v>
      </c>
      <c r="Q165" s="117">
        <v>499778</v>
      </c>
      <c r="R165" s="117">
        <f t="shared" si="34"/>
        <v>499778</v>
      </c>
      <c r="S165" s="117">
        <f t="shared" si="34"/>
        <v>499778</v>
      </c>
      <c r="T165" s="117">
        <v>43829</v>
      </c>
      <c r="U165" s="24" t="s">
        <v>184</v>
      </c>
      <c r="V165" s="132">
        <f t="shared" si="33"/>
        <v>0</v>
      </c>
      <c r="W165" s="90"/>
      <c r="X165" s="20">
        <v>66534.3</v>
      </c>
    </row>
    <row r="166" spans="1:24" s="20" customFormat="1" ht="15">
      <c r="A166" s="21">
        <f t="shared" si="37"/>
        <v>125</v>
      </c>
      <c r="B166" s="22" t="s">
        <v>167</v>
      </c>
      <c r="C166" s="23">
        <v>1987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4732.6</v>
      </c>
      <c r="J166" s="24">
        <v>4732.6</v>
      </c>
      <c r="K166" s="24">
        <v>2517.1</v>
      </c>
      <c r="L166" s="24">
        <v>242</v>
      </c>
      <c r="M166" s="117">
        <v>2141904.14</v>
      </c>
      <c r="N166" s="121">
        <v>66534.3</v>
      </c>
      <c r="O166" s="25">
        <f t="shared" si="35"/>
        <v>642570.1400000001</v>
      </c>
      <c r="P166" s="117">
        <f t="shared" si="36"/>
        <v>66534.3</v>
      </c>
      <c r="Q166" s="117">
        <v>499778</v>
      </c>
      <c r="R166" s="117">
        <f t="shared" si="34"/>
        <v>499778</v>
      </c>
      <c r="S166" s="117">
        <f t="shared" si="34"/>
        <v>499778</v>
      </c>
      <c r="T166" s="117">
        <v>43829</v>
      </c>
      <c r="U166" s="24" t="s">
        <v>184</v>
      </c>
      <c r="V166" s="132">
        <f t="shared" si="33"/>
        <v>0</v>
      </c>
      <c r="W166" s="90"/>
      <c r="X166" s="20">
        <v>66534.3</v>
      </c>
    </row>
    <row r="167" spans="1:24" s="20" customFormat="1" ht="15">
      <c r="A167" s="21">
        <f t="shared" si="37"/>
        <v>126</v>
      </c>
      <c r="B167" s="22" t="s">
        <v>168</v>
      </c>
      <c r="C167" s="23">
        <v>1986</v>
      </c>
      <c r="D167" s="24" t="s">
        <v>182</v>
      </c>
      <c r="E167" s="24" t="s">
        <v>223</v>
      </c>
      <c r="F167" s="24">
        <v>9</v>
      </c>
      <c r="G167" s="24">
        <v>1</v>
      </c>
      <c r="H167" s="6">
        <v>1</v>
      </c>
      <c r="I167" s="24">
        <v>4732.4</v>
      </c>
      <c r="J167" s="24">
        <v>4732.4</v>
      </c>
      <c r="K167" s="24">
        <v>2516.4</v>
      </c>
      <c r="L167" s="24">
        <v>245</v>
      </c>
      <c r="M167" s="117">
        <v>2141904.14</v>
      </c>
      <c r="N167" s="121">
        <v>66534.3</v>
      </c>
      <c r="O167" s="25">
        <f t="shared" si="35"/>
        <v>642570.1400000001</v>
      </c>
      <c r="P167" s="117">
        <f t="shared" si="36"/>
        <v>66534.3</v>
      </c>
      <c r="Q167" s="117">
        <v>499778</v>
      </c>
      <c r="R167" s="117">
        <f t="shared" si="34"/>
        <v>499778</v>
      </c>
      <c r="S167" s="117">
        <f t="shared" si="34"/>
        <v>499778</v>
      </c>
      <c r="T167" s="117">
        <v>43829</v>
      </c>
      <c r="U167" s="24" t="s">
        <v>184</v>
      </c>
      <c r="V167" s="132">
        <f t="shared" si="33"/>
        <v>0</v>
      </c>
      <c r="W167" s="90"/>
      <c r="X167" s="20">
        <v>66534.3</v>
      </c>
    </row>
    <row r="168" spans="1:24" s="20" customFormat="1" ht="15">
      <c r="A168" s="21">
        <f t="shared" si="37"/>
        <v>127</v>
      </c>
      <c r="B168" s="22" t="s">
        <v>169</v>
      </c>
      <c r="C168" s="23">
        <v>1986</v>
      </c>
      <c r="D168" s="24" t="s">
        <v>182</v>
      </c>
      <c r="E168" s="24" t="s">
        <v>227</v>
      </c>
      <c r="F168" s="24">
        <v>9</v>
      </c>
      <c r="G168" s="24">
        <v>2</v>
      </c>
      <c r="H168" s="6">
        <v>2</v>
      </c>
      <c r="I168" s="24">
        <v>3561.3</v>
      </c>
      <c r="J168" s="24">
        <v>3561.3</v>
      </c>
      <c r="K168" s="24">
        <v>2271.6</v>
      </c>
      <c r="L168" s="24">
        <v>180</v>
      </c>
      <c r="M168" s="117">
        <v>4326927.84</v>
      </c>
      <c r="N168" s="121">
        <v>133068.6</v>
      </c>
      <c r="O168" s="25">
        <f t="shared" si="35"/>
        <v>1298076.8399999999</v>
      </c>
      <c r="P168" s="117">
        <f t="shared" si="36"/>
        <v>133068.6</v>
      </c>
      <c r="Q168" s="117">
        <v>1009617</v>
      </c>
      <c r="R168" s="117">
        <f t="shared" si="34"/>
        <v>1009617</v>
      </c>
      <c r="S168" s="117">
        <f t="shared" si="34"/>
        <v>1009617</v>
      </c>
      <c r="T168" s="117">
        <v>43829</v>
      </c>
      <c r="U168" s="24" t="s">
        <v>184</v>
      </c>
      <c r="V168" s="132">
        <f t="shared" si="33"/>
        <v>0</v>
      </c>
      <c r="W168" s="90"/>
      <c r="X168" s="20">
        <v>133068.6</v>
      </c>
    </row>
    <row r="169" spans="1:24" s="20" customFormat="1" ht="15">
      <c r="A169" s="21">
        <f t="shared" si="37"/>
        <v>128</v>
      </c>
      <c r="B169" s="22" t="s">
        <v>170</v>
      </c>
      <c r="C169" s="23">
        <v>1985</v>
      </c>
      <c r="D169" s="24" t="s">
        <v>182</v>
      </c>
      <c r="E169" s="24" t="s">
        <v>223</v>
      </c>
      <c r="F169" s="24">
        <v>9</v>
      </c>
      <c r="G169" s="24">
        <v>1</v>
      </c>
      <c r="H169" s="6">
        <v>1</v>
      </c>
      <c r="I169" s="24">
        <v>4610.8</v>
      </c>
      <c r="J169" s="24">
        <v>4610.8</v>
      </c>
      <c r="K169" s="24">
        <v>2337.1</v>
      </c>
      <c r="L169" s="24">
        <v>226</v>
      </c>
      <c r="M169" s="117">
        <v>2159010.6</v>
      </c>
      <c r="N169" s="121">
        <v>66534.3</v>
      </c>
      <c r="O169" s="25">
        <f t="shared" si="35"/>
        <v>647703.6000000001</v>
      </c>
      <c r="P169" s="117">
        <f t="shared" si="36"/>
        <v>66534.3</v>
      </c>
      <c r="Q169" s="117">
        <v>503769</v>
      </c>
      <c r="R169" s="117">
        <f t="shared" si="34"/>
        <v>503769</v>
      </c>
      <c r="S169" s="117">
        <f t="shared" si="34"/>
        <v>503769</v>
      </c>
      <c r="T169" s="117">
        <v>43829</v>
      </c>
      <c r="U169" s="24" t="s">
        <v>184</v>
      </c>
      <c r="V169" s="132">
        <f t="shared" si="33"/>
        <v>0</v>
      </c>
      <c r="W169" s="90"/>
      <c r="X169" s="20">
        <v>66534.3</v>
      </c>
    </row>
    <row r="170" spans="1:24" s="20" customFormat="1" ht="15">
      <c r="A170" s="21">
        <f t="shared" si="37"/>
        <v>129</v>
      </c>
      <c r="B170" s="22" t="s">
        <v>171</v>
      </c>
      <c r="C170" s="23">
        <v>1978</v>
      </c>
      <c r="D170" s="24" t="s">
        <v>182</v>
      </c>
      <c r="E170" s="24" t="s">
        <v>223</v>
      </c>
      <c r="F170" s="24">
        <v>12</v>
      </c>
      <c r="G170" s="24">
        <v>1</v>
      </c>
      <c r="H170" s="6">
        <v>1</v>
      </c>
      <c r="I170" s="24">
        <v>3898.1</v>
      </c>
      <c r="J170" s="24">
        <v>3898.1</v>
      </c>
      <c r="K170" s="24">
        <v>2277.7</v>
      </c>
      <c r="L170" s="24">
        <v>194</v>
      </c>
      <c r="M170" s="121">
        <v>2363422</v>
      </c>
      <c r="N170" s="121">
        <v>74793.12</v>
      </c>
      <c r="O170" s="25">
        <f t="shared" si="35"/>
        <v>709027</v>
      </c>
      <c r="P170" s="117">
        <f t="shared" si="36"/>
        <v>74793.12</v>
      </c>
      <c r="Q170" s="117">
        <v>551465</v>
      </c>
      <c r="R170" s="117">
        <f t="shared" si="34"/>
        <v>551465</v>
      </c>
      <c r="S170" s="117">
        <f t="shared" si="34"/>
        <v>551465</v>
      </c>
      <c r="T170" s="117">
        <v>43829</v>
      </c>
      <c r="U170" s="24" t="s">
        <v>184</v>
      </c>
      <c r="V170" s="132">
        <f t="shared" si="33"/>
        <v>0</v>
      </c>
      <c r="W170" s="84">
        <v>2363422</v>
      </c>
      <c r="X170" s="20">
        <v>74793.12</v>
      </c>
    </row>
    <row r="171" spans="1:24" s="20" customFormat="1" ht="15">
      <c r="A171" s="21">
        <f t="shared" si="37"/>
        <v>130</v>
      </c>
      <c r="B171" s="22" t="s">
        <v>172</v>
      </c>
      <c r="C171" s="23">
        <v>1974</v>
      </c>
      <c r="D171" s="24" t="s">
        <v>182</v>
      </c>
      <c r="E171" s="24" t="s">
        <v>186</v>
      </c>
      <c r="F171" s="24">
        <v>9</v>
      </c>
      <c r="G171" s="24">
        <v>4</v>
      </c>
      <c r="H171" s="6">
        <v>4</v>
      </c>
      <c r="I171" s="24">
        <v>9571.5</v>
      </c>
      <c r="J171" s="24">
        <v>7831.8</v>
      </c>
      <c r="K171" s="24">
        <v>7123.4</v>
      </c>
      <c r="L171" s="24">
        <v>387</v>
      </c>
      <c r="M171" s="121">
        <v>8652927.02</v>
      </c>
      <c r="N171" s="121">
        <v>266137.2</v>
      </c>
      <c r="O171" s="25">
        <f t="shared" si="35"/>
        <v>2595879.0199999996</v>
      </c>
      <c r="P171" s="117">
        <f t="shared" si="36"/>
        <v>266137.2</v>
      </c>
      <c r="Q171" s="117">
        <v>2019016</v>
      </c>
      <c r="R171" s="117">
        <f aca="true" t="shared" si="38" ref="R171:S177">Q171</f>
        <v>2019016</v>
      </c>
      <c r="S171" s="117">
        <f t="shared" si="38"/>
        <v>2019016</v>
      </c>
      <c r="T171" s="117">
        <v>43829</v>
      </c>
      <c r="U171" s="24" t="s">
        <v>184</v>
      </c>
      <c r="V171" s="132">
        <f t="shared" si="33"/>
        <v>0</v>
      </c>
      <c r="W171" s="20">
        <v>8652927.02</v>
      </c>
      <c r="X171" s="20">
        <v>266137.2</v>
      </c>
    </row>
    <row r="172" spans="1:24" s="20" customFormat="1" ht="15">
      <c r="A172" s="21">
        <f t="shared" si="37"/>
        <v>131</v>
      </c>
      <c r="B172" s="22" t="s">
        <v>173</v>
      </c>
      <c r="C172" s="23">
        <v>1974</v>
      </c>
      <c r="D172" s="24" t="s">
        <v>182</v>
      </c>
      <c r="E172" s="24" t="s">
        <v>227</v>
      </c>
      <c r="F172" s="24">
        <v>9</v>
      </c>
      <c r="G172" s="24">
        <v>4</v>
      </c>
      <c r="H172" s="6">
        <v>4</v>
      </c>
      <c r="I172" s="24">
        <v>7927.2</v>
      </c>
      <c r="J172" s="24">
        <v>7927.2</v>
      </c>
      <c r="K172" s="24">
        <v>5066.3</v>
      </c>
      <c r="L172" s="24">
        <v>381</v>
      </c>
      <c r="M172" s="117">
        <v>8609886.52</v>
      </c>
      <c r="N172" s="121">
        <v>266137.2</v>
      </c>
      <c r="O172" s="25">
        <f t="shared" si="35"/>
        <v>2582964.5199999996</v>
      </c>
      <c r="P172" s="117">
        <f t="shared" si="36"/>
        <v>266137.2</v>
      </c>
      <c r="Q172" s="117">
        <v>2008974</v>
      </c>
      <c r="R172" s="117">
        <f t="shared" si="38"/>
        <v>2008974</v>
      </c>
      <c r="S172" s="117">
        <f t="shared" si="38"/>
        <v>2008974</v>
      </c>
      <c r="T172" s="117">
        <v>43829</v>
      </c>
      <c r="U172" s="24" t="s">
        <v>184</v>
      </c>
      <c r="V172" s="132">
        <f t="shared" si="33"/>
        <v>0</v>
      </c>
      <c r="W172" s="90"/>
      <c r="X172" s="20">
        <v>266137.2</v>
      </c>
    </row>
    <row r="173" spans="1:24" s="20" customFormat="1" ht="15">
      <c r="A173" s="21">
        <f t="shared" si="37"/>
        <v>132</v>
      </c>
      <c r="B173" s="22" t="s">
        <v>174</v>
      </c>
      <c r="C173" s="23">
        <v>1975</v>
      </c>
      <c r="D173" s="24" t="s">
        <v>182</v>
      </c>
      <c r="E173" s="24" t="s">
        <v>186</v>
      </c>
      <c r="F173" s="24">
        <v>9</v>
      </c>
      <c r="G173" s="24">
        <v>4</v>
      </c>
      <c r="H173" s="6">
        <v>3</v>
      </c>
      <c r="I173" s="24">
        <v>7861.3</v>
      </c>
      <c r="J173" s="24">
        <v>7861.3</v>
      </c>
      <c r="K173" s="24">
        <v>7861.3</v>
      </c>
      <c r="L173" s="24">
        <v>413</v>
      </c>
      <c r="M173" s="117">
        <v>6468901.6</v>
      </c>
      <c r="N173" s="121">
        <v>199602.9</v>
      </c>
      <c r="O173" s="25">
        <f t="shared" si="35"/>
        <v>1940671.5999999996</v>
      </c>
      <c r="P173" s="117">
        <f t="shared" si="36"/>
        <v>199602.9</v>
      </c>
      <c r="Q173" s="117">
        <v>1509410</v>
      </c>
      <c r="R173" s="117">
        <f t="shared" si="38"/>
        <v>1509410</v>
      </c>
      <c r="S173" s="117">
        <f t="shared" si="38"/>
        <v>1509410</v>
      </c>
      <c r="T173" s="117">
        <v>43829</v>
      </c>
      <c r="U173" s="24" t="s">
        <v>184</v>
      </c>
      <c r="V173" s="132">
        <f t="shared" si="33"/>
        <v>0</v>
      </c>
      <c r="W173" s="90"/>
      <c r="X173" s="20">
        <v>199602.9</v>
      </c>
    </row>
    <row r="174" spans="1:24" s="20" customFormat="1" ht="15">
      <c r="A174" s="21">
        <f t="shared" si="37"/>
        <v>133</v>
      </c>
      <c r="B174" s="22" t="s">
        <v>175</v>
      </c>
      <c r="C174" s="23">
        <v>1975</v>
      </c>
      <c r="D174" s="24" t="s">
        <v>182</v>
      </c>
      <c r="E174" s="24" t="s">
        <v>186</v>
      </c>
      <c r="F174" s="24">
        <v>9</v>
      </c>
      <c r="G174" s="24">
        <v>4</v>
      </c>
      <c r="H174" s="6">
        <v>4</v>
      </c>
      <c r="I174" s="24">
        <v>9749.5</v>
      </c>
      <c r="J174" s="24">
        <v>7853.9</v>
      </c>
      <c r="K174" s="24">
        <v>7391</v>
      </c>
      <c r="L174" s="24">
        <v>348</v>
      </c>
      <c r="M174" s="117">
        <v>8652287.459999999</v>
      </c>
      <c r="N174" s="121">
        <v>266137.2</v>
      </c>
      <c r="O174" s="25">
        <f t="shared" si="35"/>
        <v>2595686.459999999</v>
      </c>
      <c r="P174" s="117">
        <f t="shared" si="36"/>
        <v>266137.2</v>
      </c>
      <c r="Q174" s="117">
        <v>2018867</v>
      </c>
      <c r="R174" s="117">
        <f t="shared" si="38"/>
        <v>2018867</v>
      </c>
      <c r="S174" s="117">
        <f t="shared" si="38"/>
        <v>2018867</v>
      </c>
      <c r="T174" s="117">
        <v>43829</v>
      </c>
      <c r="U174" s="24" t="s">
        <v>184</v>
      </c>
      <c r="V174" s="132">
        <f t="shared" si="33"/>
        <v>0</v>
      </c>
      <c r="W174" s="90"/>
      <c r="X174" s="20">
        <v>266137.2</v>
      </c>
    </row>
    <row r="175" spans="1:24" s="20" customFormat="1" ht="15">
      <c r="A175" s="21">
        <f t="shared" si="37"/>
        <v>134</v>
      </c>
      <c r="B175" s="22" t="s">
        <v>176</v>
      </c>
      <c r="C175" s="23">
        <v>1976</v>
      </c>
      <c r="D175" s="24">
        <v>2008</v>
      </c>
      <c r="E175" s="24" t="s">
        <v>186</v>
      </c>
      <c r="F175" s="24">
        <v>9</v>
      </c>
      <c r="G175" s="24">
        <v>4</v>
      </c>
      <c r="H175" s="6">
        <v>4</v>
      </c>
      <c r="I175" s="24">
        <v>8573.2</v>
      </c>
      <c r="J175" s="24" t="s">
        <v>254</v>
      </c>
      <c r="K175" s="24" t="s">
        <v>255</v>
      </c>
      <c r="L175" s="24">
        <v>395</v>
      </c>
      <c r="M175" s="117">
        <v>8643213.26</v>
      </c>
      <c r="N175" s="121">
        <v>266137.2</v>
      </c>
      <c r="O175" s="25">
        <f t="shared" si="35"/>
        <v>2592963.26</v>
      </c>
      <c r="P175" s="117">
        <f t="shared" si="36"/>
        <v>266137.2</v>
      </c>
      <c r="Q175" s="117">
        <v>2016750</v>
      </c>
      <c r="R175" s="117">
        <f t="shared" si="38"/>
        <v>2016750</v>
      </c>
      <c r="S175" s="117">
        <f t="shared" si="38"/>
        <v>2016750</v>
      </c>
      <c r="T175" s="117">
        <v>43829</v>
      </c>
      <c r="U175" s="24" t="s">
        <v>184</v>
      </c>
      <c r="V175" s="132">
        <f t="shared" si="33"/>
        <v>0</v>
      </c>
      <c r="W175" s="90"/>
      <c r="X175" s="20">
        <v>266137.2</v>
      </c>
    </row>
    <row r="176" spans="1:24" s="20" customFormat="1" ht="15">
      <c r="A176" s="21">
        <f t="shared" si="37"/>
        <v>135</v>
      </c>
      <c r="B176" s="22" t="s">
        <v>177</v>
      </c>
      <c r="C176" s="23">
        <v>1978</v>
      </c>
      <c r="D176" s="24" t="s">
        <v>182</v>
      </c>
      <c r="E176" s="24" t="s">
        <v>185</v>
      </c>
      <c r="F176" s="24">
        <v>12</v>
      </c>
      <c r="G176" s="24">
        <v>1</v>
      </c>
      <c r="H176" s="6">
        <v>2</v>
      </c>
      <c r="I176" s="24">
        <v>5077</v>
      </c>
      <c r="J176" s="24">
        <v>3889.6</v>
      </c>
      <c r="K176" s="24">
        <v>3367.5</v>
      </c>
      <c r="L176" s="24">
        <v>183</v>
      </c>
      <c r="M176" s="126">
        <v>4775272.38</v>
      </c>
      <c r="N176" s="121">
        <v>149586.24</v>
      </c>
      <c r="O176" s="25">
        <f t="shared" si="35"/>
        <v>1432582.38</v>
      </c>
      <c r="P176" s="117">
        <f t="shared" si="36"/>
        <v>149586.24</v>
      </c>
      <c r="Q176" s="117">
        <v>1114230</v>
      </c>
      <c r="R176" s="117">
        <f t="shared" si="38"/>
        <v>1114230</v>
      </c>
      <c r="S176" s="117">
        <f t="shared" si="38"/>
        <v>1114230</v>
      </c>
      <c r="T176" s="117">
        <v>43829</v>
      </c>
      <c r="U176" s="24" t="s">
        <v>184</v>
      </c>
      <c r="V176" s="132">
        <f t="shared" si="33"/>
        <v>0</v>
      </c>
      <c r="W176" s="90">
        <v>4775272.38</v>
      </c>
      <c r="X176" s="20">
        <v>149586.24</v>
      </c>
    </row>
    <row r="177" spans="1:24" s="20" customFormat="1" ht="15">
      <c r="A177" s="21">
        <f t="shared" si="37"/>
        <v>136</v>
      </c>
      <c r="B177" s="22" t="s">
        <v>178</v>
      </c>
      <c r="C177" s="23">
        <v>1971</v>
      </c>
      <c r="D177" s="24" t="s">
        <v>182</v>
      </c>
      <c r="E177" s="24" t="s">
        <v>185</v>
      </c>
      <c r="F177" s="24">
        <v>9</v>
      </c>
      <c r="G177" s="24">
        <v>1</v>
      </c>
      <c r="H177" s="6">
        <v>1</v>
      </c>
      <c r="I177" s="24">
        <v>1965.8</v>
      </c>
      <c r="J177" s="24" t="s">
        <v>253</v>
      </c>
      <c r="K177" s="24">
        <v>1926</v>
      </c>
      <c r="L177" s="24">
        <v>87</v>
      </c>
      <c r="M177" s="117">
        <v>2670042.64</v>
      </c>
      <c r="N177" s="121">
        <v>66534.3</v>
      </c>
      <c r="O177" s="25">
        <f t="shared" si="35"/>
        <v>801012.6400000001</v>
      </c>
      <c r="P177" s="117">
        <f t="shared" si="36"/>
        <v>66534.3</v>
      </c>
      <c r="Q177" s="117">
        <v>623010</v>
      </c>
      <c r="R177" s="117">
        <f t="shared" si="38"/>
        <v>623010</v>
      </c>
      <c r="S177" s="117">
        <f t="shared" si="38"/>
        <v>623010</v>
      </c>
      <c r="T177" s="117">
        <v>43829</v>
      </c>
      <c r="U177" s="24" t="s">
        <v>184</v>
      </c>
      <c r="V177" s="132">
        <f t="shared" si="33"/>
        <v>0</v>
      </c>
      <c r="W177" s="90"/>
      <c r="X177" s="20">
        <v>66534.3</v>
      </c>
    </row>
    <row r="178" spans="1:23" s="15" customFormat="1" ht="15" customHeight="1">
      <c r="A178" s="258" t="s">
        <v>23</v>
      </c>
      <c r="B178" s="259"/>
      <c r="C178" s="13" t="s">
        <v>261</v>
      </c>
      <c r="D178" s="13" t="s">
        <v>261</v>
      </c>
      <c r="E178" s="12" t="s">
        <v>261</v>
      </c>
      <c r="F178" s="13" t="s">
        <v>261</v>
      </c>
      <c r="G178" s="13" t="s">
        <v>261</v>
      </c>
      <c r="H178" s="14">
        <f>SUM(H91:H177)</f>
        <v>182</v>
      </c>
      <c r="I178" s="14">
        <f>SUM(I91:I177)</f>
        <v>415606.1</v>
      </c>
      <c r="J178" s="14">
        <f aca="true" t="shared" si="39" ref="J178:S178">SUM(J91:J177)</f>
        <v>289702.50000000006</v>
      </c>
      <c r="K178" s="14">
        <f t="shared" si="39"/>
        <v>180624.60000000003</v>
      </c>
      <c r="L178" s="14">
        <f t="shared" si="39"/>
        <v>19643</v>
      </c>
      <c r="M178" s="14">
        <f t="shared" si="39"/>
        <v>414806909.21999985</v>
      </c>
      <c r="N178" s="14">
        <f t="shared" si="39"/>
        <v>12122612.000000004</v>
      </c>
      <c r="O178" s="14">
        <f t="shared" si="39"/>
        <v>124442054.22000001</v>
      </c>
      <c r="P178" s="14">
        <f t="shared" si="39"/>
        <v>12122612.000000004</v>
      </c>
      <c r="Q178" s="14">
        <f t="shared" si="39"/>
        <v>96788285</v>
      </c>
      <c r="R178" s="14">
        <f t="shared" si="39"/>
        <v>96788285</v>
      </c>
      <c r="S178" s="14">
        <f t="shared" si="39"/>
        <v>96788285</v>
      </c>
      <c r="T178" s="12" t="s">
        <v>261</v>
      </c>
      <c r="U178" s="12" t="s">
        <v>261</v>
      </c>
      <c r="V178" s="132">
        <f t="shared" si="33"/>
        <v>-1.7881393432617188E-07</v>
      </c>
      <c r="W178" s="94"/>
    </row>
    <row r="179" spans="1:23" ht="15" customHeight="1">
      <c r="A179" s="195" t="s">
        <v>180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7"/>
      <c r="V179" s="132">
        <f t="shared" si="33"/>
        <v>0</v>
      </c>
      <c r="W179" s="88"/>
    </row>
    <row r="180" spans="1:23" ht="15">
      <c r="A180" s="225" t="s">
        <v>41</v>
      </c>
      <c r="B180" s="226"/>
      <c r="C180" s="226"/>
      <c r="D180" s="226"/>
      <c r="E180" s="227"/>
      <c r="F180" s="219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1"/>
      <c r="V180" s="132">
        <f t="shared" si="33"/>
        <v>0</v>
      </c>
      <c r="W180" s="91"/>
    </row>
    <row r="181" spans="1:23" s="20" customFormat="1" ht="15">
      <c r="A181" s="19">
        <f>A177+1</f>
        <v>137</v>
      </c>
      <c r="B181" s="22" t="s">
        <v>179</v>
      </c>
      <c r="C181" s="23">
        <v>1995</v>
      </c>
      <c r="D181" s="24" t="s">
        <v>182</v>
      </c>
      <c r="E181" s="24" t="s">
        <v>185</v>
      </c>
      <c r="F181" s="24">
        <v>9</v>
      </c>
      <c r="G181" s="24">
        <v>11</v>
      </c>
      <c r="H181" s="6">
        <v>2</v>
      </c>
      <c r="I181" s="24">
        <v>15334.56</v>
      </c>
      <c r="J181" s="24">
        <v>13418.96</v>
      </c>
      <c r="K181" s="24">
        <v>9074.8</v>
      </c>
      <c r="L181" s="24">
        <v>422</v>
      </c>
      <c r="M181" s="25">
        <v>4291422.82</v>
      </c>
      <c r="N181" s="25">
        <v>130286.16</v>
      </c>
      <c r="O181" s="25">
        <f>M181-Q181-R181-S181</f>
        <v>1287426.8200000003</v>
      </c>
      <c r="P181" s="25">
        <f>N181</f>
        <v>130286.16</v>
      </c>
      <c r="Q181" s="25">
        <v>1001332</v>
      </c>
      <c r="R181" s="25">
        <f>Q181</f>
        <v>1001332</v>
      </c>
      <c r="S181" s="25">
        <f>R181</f>
        <v>1001332</v>
      </c>
      <c r="T181" s="26">
        <v>43829</v>
      </c>
      <c r="U181" s="24" t="s">
        <v>184</v>
      </c>
      <c r="V181" s="132">
        <f t="shared" si="33"/>
        <v>0</v>
      </c>
      <c r="W181" s="90"/>
    </row>
    <row r="182" spans="1:23" ht="15" customHeight="1">
      <c r="A182" s="260" t="s">
        <v>23</v>
      </c>
      <c r="B182" s="261"/>
      <c r="C182" s="8" t="s">
        <v>261</v>
      </c>
      <c r="D182" s="8" t="s">
        <v>261</v>
      </c>
      <c r="E182" s="6" t="s">
        <v>261</v>
      </c>
      <c r="F182" s="8" t="s">
        <v>261</v>
      </c>
      <c r="G182" s="8" t="s">
        <v>261</v>
      </c>
      <c r="H182" s="6">
        <f>H181</f>
        <v>2</v>
      </c>
      <c r="I182" s="6">
        <f>I181</f>
        <v>15334.56</v>
      </c>
      <c r="J182" s="6">
        <f>J181</f>
        <v>13418.96</v>
      </c>
      <c r="K182" s="6">
        <f>K181</f>
        <v>9074.8</v>
      </c>
      <c r="L182" s="6">
        <f>L181</f>
        <v>422</v>
      </c>
      <c r="M182" s="10">
        <f>SUM(M181:M181)</f>
        <v>4291422.82</v>
      </c>
      <c r="N182" s="10">
        <f aca="true" t="shared" si="40" ref="N182:S182">SUM(N181:N181)</f>
        <v>130286.16</v>
      </c>
      <c r="O182" s="10">
        <f t="shared" si="40"/>
        <v>1287426.8200000003</v>
      </c>
      <c r="P182" s="10">
        <f t="shared" si="40"/>
        <v>130286.16</v>
      </c>
      <c r="Q182" s="10">
        <f t="shared" si="40"/>
        <v>1001332</v>
      </c>
      <c r="R182" s="10">
        <f t="shared" si="40"/>
        <v>1001332</v>
      </c>
      <c r="S182" s="10">
        <f t="shared" si="40"/>
        <v>1001332</v>
      </c>
      <c r="T182" s="6" t="s">
        <v>261</v>
      </c>
      <c r="U182" s="6" t="s">
        <v>261</v>
      </c>
      <c r="V182" s="132">
        <f t="shared" si="33"/>
        <v>0</v>
      </c>
      <c r="W182" s="91"/>
    </row>
    <row r="183" spans="1:23" s="15" customFormat="1" ht="15" customHeight="1">
      <c r="A183" s="258" t="s">
        <v>42</v>
      </c>
      <c r="B183" s="259"/>
      <c r="C183" s="13" t="s">
        <v>261</v>
      </c>
      <c r="D183" s="13" t="s">
        <v>261</v>
      </c>
      <c r="E183" s="12" t="s">
        <v>261</v>
      </c>
      <c r="F183" s="13" t="s">
        <v>261</v>
      </c>
      <c r="G183" s="13" t="s">
        <v>261</v>
      </c>
      <c r="H183" s="12">
        <f>H182</f>
        <v>2</v>
      </c>
      <c r="I183" s="12">
        <f>I182</f>
        <v>15334.56</v>
      </c>
      <c r="J183" s="12">
        <f aca="true" t="shared" si="41" ref="J183:S183">J182</f>
        <v>13418.96</v>
      </c>
      <c r="K183" s="12">
        <f t="shared" si="41"/>
        <v>9074.8</v>
      </c>
      <c r="L183" s="12">
        <f t="shared" si="41"/>
        <v>422</v>
      </c>
      <c r="M183" s="12">
        <f t="shared" si="41"/>
        <v>4291422.82</v>
      </c>
      <c r="N183" s="12">
        <f t="shared" si="41"/>
        <v>130286.16</v>
      </c>
      <c r="O183" s="12">
        <f t="shared" si="41"/>
        <v>1287426.8200000003</v>
      </c>
      <c r="P183" s="12">
        <f t="shared" si="41"/>
        <v>130286.16</v>
      </c>
      <c r="Q183" s="12">
        <f t="shared" si="41"/>
        <v>1001332</v>
      </c>
      <c r="R183" s="12">
        <f t="shared" si="41"/>
        <v>1001332</v>
      </c>
      <c r="S183" s="12">
        <f t="shared" si="41"/>
        <v>1001332</v>
      </c>
      <c r="T183" s="6" t="s">
        <v>261</v>
      </c>
      <c r="U183" s="6" t="s">
        <v>261</v>
      </c>
      <c r="V183" s="132">
        <f t="shared" si="33"/>
        <v>0</v>
      </c>
      <c r="W183" s="91"/>
    </row>
    <row r="184" spans="1:23" s="15" customFormat="1" ht="15">
      <c r="A184" s="225" t="s">
        <v>43</v>
      </c>
      <c r="B184" s="227"/>
      <c r="C184" s="13" t="s">
        <v>261</v>
      </c>
      <c r="D184" s="13" t="s">
        <v>261</v>
      </c>
      <c r="E184" s="12" t="s">
        <v>261</v>
      </c>
      <c r="F184" s="13" t="s">
        <v>261</v>
      </c>
      <c r="G184" s="13" t="s">
        <v>261</v>
      </c>
      <c r="H184" s="14">
        <f aca="true" t="shared" si="42" ref="H184:M184">H183+H178+H89+H83+H72+H56+H50+H20</f>
        <v>294</v>
      </c>
      <c r="I184" s="14">
        <f t="shared" si="42"/>
        <v>696698.4199999999</v>
      </c>
      <c r="J184" s="14">
        <f t="shared" si="42"/>
        <v>536942.2600000001</v>
      </c>
      <c r="K184" s="14">
        <f t="shared" si="42"/>
        <v>391462.75</v>
      </c>
      <c r="L184" s="14">
        <f t="shared" si="42"/>
        <v>30667</v>
      </c>
      <c r="M184" s="14">
        <f t="shared" si="42"/>
        <v>662152469.3399999</v>
      </c>
      <c r="N184" s="14">
        <f aca="true" t="shared" si="43" ref="N184:S184">N183+N178+N89+N83+N72+N56+N50+N20</f>
        <v>19522421.060000006</v>
      </c>
      <c r="O184" s="14">
        <f t="shared" si="43"/>
        <v>198645719.34000003</v>
      </c>
      <c r="P184" s="14">
        <f t="shared" si="43"/>
        <v>19522421.060000006</v>
      </c>
      <c r="Q184" s="14">
        <f t="shared" si="43"/>
        <v>154502250</v>
      </c>
      <c r="R184" s="14">
        <f t="shared" si="43"/>
        <v>154502250</v>
      </c>
      <c r="S184" s="14">
        <f t="shared" si="43"/>
        <v>154502250</v>
      </c>
      <c r="T184" s="12" t="s">
        <v>261</v>
      </c>
      <c r="U184" s="12" t="s">
        <v>261</v>
      </c>
      <c r="V184" s="132">
        <f t="shared" si="33"/>
        <v>0</v>
      </c>
      <c r="W184" s="94"/>
    </row>
    <row r="185" spans="1:23" s="15" customFormat="1" ht="15">
      <c r="A185" s="89" t="s">
        <v>22</v>
      </c>
      <c r="B185" s="82"/>
      <c r="C185" s="13"/>
      <c r="D185" s="13"/>
      <c r="E185" s="12"/>
      <c r="F185" s="13"/>
      <c r="G185" s="13"/>
      <c r="H185" s="12"/>
      <c r="I185" s="12"/>
      <c r="J185" s="12"/>
      <c r="K185" s="12"/>
      <c r="L185" s="12"/>
      <c r="M185" s="14">
        <f>M184+N184</f>
        <v>681674890.4</v>
      </c>
      <c r="N185" s="14"/>
      <c r="O185" s="14">
        <f>O184</f>
        <v>198645719.34000003</v>
      </c>
      <c r="P185" s="14">
        <f>P184</f>
        <v>19522421.060000006</v>
      </c>
      <c r="Q185" s="14">
        <f>Q184</f>
        <v>154502250</v>
      </c>
      <c r="R185" s="14">
        <f>R184</f>
        <v>154502250</v>
      </c>
      <c r="S185" s="14">
        <f>S184</f>
        <v>154502250</v>
      </c>
      <c r="T185" s="94"/>
      <c r="U185" s="94"/>
      <c r="V185" s="132">
        <f t="shared" si="33"/>
        <v>0</v>
      </c>
      <c r="W185" s="94"/>
    </row>
    <row r="186" spans="1:23" s="15" customFormat="1" ht="15">
      <c r="A186" s="89"/>
      <c r="B186" s="82" t="s">
        <v>322</v>
      </c>
      <c r="C186" s="13"/>
      <c r="D186" s="13"/>
      <c r="E186" s="12"/>
      <c r="F186" s="13"/>
      <c r="G186" s="13"/>
      <c r="H186" s="12"/>
      <c r="I186" s="12"/>
      <c r="J186" s="12"/>
      <c r="K186" s="12"/>
      <c r="L186" s="12"/>
      <c r="M186" s="14">
        <f>M184*0.0214</f>
        <v>14170062.843875997</v>
      </c>
      <c r="N186" s="14"/>
      <c r="O186" s="14">
        <f>M186</f>
        <v>14170062.843875997</v>
      </c>
      <c r="P186" s="14"/>
      <c r="Q186" s="14"/>
      <c r="R186" s="14"/>
      <c r="S186" s="14"/>
      <c r="T186" s="94"/>
      <c r="U186" s="94"/>
      <c r="V186" s="132">
        <f t="shared" si="33"/>
        <v>0</v>
      </c>
      <c r="W186" s="94"/>
    </row>
    <row r="187" spans="1:23" s="15" customFormat="1" ht="15">
      <c r="A187" s="89"/>
      <c r="B187" s="82" t="s">
        <v>323</v>
      </c>
      <c r="C187" s="13"/>
      <c r="D187" s="13"/>
      <c r="E187" s="12"/>
      <c r="F187" s="13"/>
      <c r="G187" s="13"/>
      <c r="H187" s="12"/>
      <c r="I187" s="12"/>
      <c r="J187" s="12"/>
      <c r="K187" s="12"/>
      <c r="L187" s="12"/>
      <c r="M187" s="14">
        <f>M186+M185</f>
        <v>695844953.243876</v>
      </c>
      <c r="N187" s="14">
        <f aca="true" t="shared" si="44" ref="N187:S187">N186+N185</f>
        <v>0</v>
      </c>
      <c r="O187" s="14">
        <f t="shared" si="44"/>
        <v>212815782.18387604</v>
      </c>
      <c r="P187" s="14">
        <f t="shared" si="44"/>
        <v>19522421.060000006</v>
      </c>
      <c r="Q187" s="14">
        <f t="shared" si="44"/>
        <v>154502250</v>
      </c>
      <c r="R187" s="14">
        <f t="shared" si="44"/>
        <v>154502250</v>
      </c>
      <c r="S187" s="14">
        <f t="shared" si="44"/>
        <v>154502250</v>
      </c>
      <c r="T187" s="94"/>
      <c r="U187" s="94"/>
      <c r="V187" s="132">
        <f t="shared" si="33"/>
        <v>0</v>
      </c>
      <c r="W187" s="94"/>
    </row>
  </sheetData>
  <sheetProtection/>
  <autoFilter ref="A10:U184"/>
  <mergeCells count="70">
    <mergeCell ref="A182:B182"/>
    <mergeCell ref="A183:B183"/>
    <mergeCell ref="A184:B184"/>
    <mergeCell ref="A90:U90"/>
    <mergeCell ref="A178:B178"/>
    <mergeCell ref="A179:U179"/>
    <mergeCell ref="A180:E180"/>
    <mergeCell ref="F180:U180"/>
    <mergeCell ref="A89:B89"/>
    <mergeCell ref="A82:B82"/>
    <mergeCell ref="A83:B83"/>
    <mergeCell ref="A84:U84"/>
    <mergeCell ref="A85:E85"/>
    <mergeCell ref="F85:U85"/>
    <mergeCell ref="A88:B88"/>
    <mergeCell ref="A73:U73"/>
    <mergeCell ref="A74:E74"/>
    <mergeCell ref="F74:U74"/>
    <mergeCell ref="A67:B67"/>
    <mergeCell ref="A68:E68"/>
    <mergeCell ref="F68:U68"/>
    <mergeCell ref="A71:B71"/>
    <mergeCell ref="A56:B56"/>
    <mergeCell ref="A57:U57"/>
    <mergeCell ref="A58:E58"/>
    <mergeCell ref="F58:U58"/>
    <mergeCell ref="A61:B61"/>
    <mergeCell ref="A62:E62"/>
    <mergeCell ref="F62:U62"/>
    <mergeCell ref="A51:U51"/>
    <mergeCell ref="A52:E52"/>
    <mergeCell ref="F52:U52"/>
    <mergeCell ref="A55:B55"/>
    <mergeCell ref="A49:B49"/>
    <mergeCell ref="A50:B50"/>
    <mergeCell ref="A21:U21"/>
    <mergeCell ref="A22:E22"/>
    <mergeCell ref="F22:U22"/>
    <mergeCell ref="A11:U11"/>
    <mergeCell ref="A12:U12"/>
    <mergeCell ref="A14:B14"/>
    <mergeCell ref="A15:E15"/>
    <mergeCell ref="F15:U15"/>
    <mergeCell ref="A19:B19"/>
    <mergeCell ref="Q7:Q8"/>
    <mergeCell ref="E5:E9"/>
    <mergeCell ref="F5:F9"/>
    <mergeCell ref="G5:G9"/>
    <mergeCell ref="H5:H9"/>
    <mergeCell ref="A20:B20"/>
    <mergeCell ref="U5:U9"/>
    <mergeCell ref="R7:R8"/>
    <mergeCell ref="S7:S8"/>
    <mergeCell ref="J5:K5"/>
    <mergeCell ref="L5:L8"/>
    <mergeCell ref="M5:M8"/>
    <mergeCell ref="N5:N8"/>
    <mergeCell ref="O5:S6"/>
    <mergeCell ref="T5:T9"/>
    <mergeCell ref="J6:J8"/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4" r:id="rId1"/>
  <ignoredErrors>
    <ignoredError sqref="N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140625" style="7" customWidth="1"/>
    <col min="23" max="23" width="12.140625" style="4" customWidth="1"/>
    <col min="24" max="25" width="9.140625" style="4" customWidth="1"/>
    <col min="26" max="26" width="15.28125" style="4" customWidth="1"/>
    <col min="27" max="16384" width="9.140625" style="4" customWidth="1"/>
  </cols>
  <sheetData>
    <row r="1" spans="1:2" ht="15">
      <c r="A1" s="7"/>
      <c r="B1" s="7"/>
    </row>
    <row r="2" spans="1:22" s="2" customFormat="1" ht="12.75">
      <c r="A2" s="236" t="s">
        <v>259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1"/>
      <c r="V2" s="1"/>
    </row>
    <row r="3" spans="1:22" s="2" customFormat="1" ht="12.75">
      <c r="A3" s="1"/>
      <c r="B3" s="1"/>
      <c r="C3" s="1"/>
      <c r="D3" s="186" t="s">
        <v>260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237" t="s">
        <v>1</v>
      </c>
      <c r="B5" s="237" t="s">
        <v>0</v>
      </c>
      <c r="C5" s="238" t="s">
        <v>2</v>
      </c>
      <c r="D5" s="238"/>
      <c r="E5" s="235" t="s">
        <v>3</v>
      </c>
      <c r="F5" s="235" t="s">
        <v>4</v>
      </c>
      <c r="G5" s="235" t="s">
        <v>5</v>
      </c>
      <c r="H5" s="255" t="s">
        <v>257</v>
      </c>
      <c r="I5" s="239" t="s">
        <v>6</v>
      </c>
      <c r="J5" s="237" t="s">
        <v>7</v>
      </c>
      <c r="K5" s="237"/>
      <c r="L5" s="239" t="s">
        <v>8</v>
      </c>
      <c r="M5" s="239" t="s">
        <v>315</v>
      </c>
      <c r="N5" s="239" t="s">
        <v>316</v>
      </c>
      <c r="O5" s="249" t="s">
        <v>258</v>
      </c>
      <c r="P5" s="250"/>
      <c r="Q5" s="250"/>
      <c r="R5" s="250"/>
      <c r="S5" s="251"/>
      <c r="T5" s="200" t="s">
        <v>9</v>
      </c>
      <c r="U5" s="200" t="s">
        <v>10</v>
      </c>
      <c r="V5" s="86"/>
    </row>
    <row r="6" spans="1:22" s="2" customFormat="1" ht="15" customHeight="1">
      <c r="A6" s="237"/>
      <c r="B6" s="237"/>
      <c r="C6" s="200" t="s">
        <v>11</v>
      </c>
      <c r="D6" s="200" t="s">
        <v>12</v>
      </c>
      <c r="E6" s="235"/>
      <c r="F6" s="235"/>
      <c r="G6" s="235"/>
      <c r="H6" s="256"/>
      <c r="I6" s="240"/>
      <c r="J6" s="239" t="s">
        <v>13</v>
      </c>
      <c r="K6" s="239" t="s">
        <v>14</v>
      </c>
      <c r="L6" s="240"/>
      <c r="M6" s="240"/>
      <c r="N6" s="240"/>
      <c r="O6" s="252"/>
      <c r="P6" s="253"/>
      <c r="Q6" s="253"/>
      <c r="R6" s="253"/>
      <c r="S6" s="254"/>
      <c r="T6" s="200"/>
      <c r="U6" s="200"/>
      <c r="V6" s="86"/>
    </row>
    <row r="7" spans="1:22" s="2" customFormat="1" ht="24.75" customHeight="1">
      <c r="A7" s="237"/>
      <c r="B7" s="237"/>
      <c r="C7" s="200"/>
      <c r="D7" s="200"/>
      <c r="E7" s="235"/>
      <c r="F7" s="235"/>
      <c r="G7" s="235"/>
      <c r="H7" s="256"/>
      <c r="I7" s="240"/>
      <c r="J7" s="240"/>
      <c r="K7" s="240"/>
      <c r="L7" s="240"/>
      <c r="M7" s="240"/>
      <c r="N7" s="240"/>
      <c r="O7" s="242">
        <v>2018</v>
      </c>
      <c r="P7" s="243"/>
      <c r="Q7" s="246">
        <v>2019</v>
      </c>
      <c r="R7" s="246">
        <v>2020</v>
      </c>
      <c r="S7" s="246">
        <v>2021</v>
      </c>
      <c r="T7" s="200"/>
      <c r="U7" s="200"/>
      <c r="V7" s="86"/>
    </row>
    <row r="8" spans="1:22" s="2" customFormat="1" ht="39.75" customHeight="1">
      <c r="A8" s="237"/>
      <c r="B8" s="237"/>
      <c r="C8" s="200"/>
      <c r="D8" s="200"/>
      <c r="E8" s="235"/>
      <c r="F8" s="235"/>
      <c r="G8" s="235"/>
      <c r="H8" s="256"/>
      <c r="I8" s="241"/>
      <c r="J8" s="241"/>
      <c r="K8" s="241"/>
      <c r="L8" s="241"/>
      <c r="M8" s="241"/>
      <c r="N8" s="248"/>
      <c r="O8" s="244"/>
      <c r="P8" s="245"/>
      <c r="Q8" s="247"/>
      <c r="R8" s="247"/>
      <c r="S8" s="247"/>
      <c r="T8" s="200"/>
      <c r="U8" s="200"/>
      <c r="V8" s="86"/>
    </row>
    <row r="9" spans="1:22" s="2" customFormat="1" ht="46.5" customHeight="1">
      <c r="A9" s="237"/>
      <c r="B9" s="237"/>
      <c r="C9" s="200"/>
      <c r="D9" s="200"/>
      <c r="E9" s="235"/>
      <c r="F9" s="235"/>
      <c r="G9" s="235"/>
      <c r="H9" s="257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00"/>
      <c r="U9" s="200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199" t="s">
        <v>24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88"/>
    </row>
    <row r="12" spans="1:22" ht="15" customHeight="1">
      <c r="A12" s="225" t="s">
        <v>45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7"/>
      <c r="V12" s="89"/>
    </row>
    <row r="13" spans="1:23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260" t="s">
        <v>23</v>
      </c>
      <c r="B14" s="261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5">
      <c r="A15" s="225" t="s">
        <v>47</v>
      </c>
      <c r="B15" s="226"/>
      <c r="C15" s="226"/>
      <c r="D15" s="226"/>
      <c r="E15" s="227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1"/>
      <c r="V15" s="91"/>
    </row>
    <row r="16" spans="1:23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260" t="s">
        <v>23</v>
      </c>
      <c r="B19" s="261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262" t="s">
        <v>262</v>
      </c>
      <c r="B20" s="263"/>
      <c r="C20" s="263"/>
      <c r="D20" s="263"/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260" t="s">
        <v>23</v>
      </c>
      <c r="B23" s="261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258" t="s">
        <v>25</v>
      </c>
      <c r="B24" s="259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195" t="s">
        <v>256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7"/>
      <c r="V25" s="88"/>
    </row>
    <row r="26" spans="1:22" ht="15">
      <c r="A26" s="225" t="s">
        <v>26</v>
      </c>
      <c r="B26" s="226"/>
      <c r="C26" s="226"/>
      <c r="D26" s="226"/>
      <c r="E26" s="227"/>
      <c r="F26" s="219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1"/>
      <c r="V26" s="91"/>
    </row>
    <row r="27" spans="1:22" ht="1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260" t="s">
        <v>23</v>
      </c>
      <c r="B55" s="261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266" t="s">
        <v>324</v>
      </c>
      <c r="W59" s="267"/>
    </row>
    <row r="60" spans="1:22" ht="15" customHeight="1">
      <c r="A60" s="268" t="s">
        <v>23</v>
      </c>
      <c r="B60" s="268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258" t="s">
        <v>27</v>
      </c>
      <c r="B61" s="259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269" t="s">
        <v>273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1"/>
      <c r="V62" s="92"/>
    </row>
    <row r="63" spans="1:22" s="15" customFormat="1" ht="15" customHeight="1">
      <c r="A63" s="262" t="s">
        <v>274</v>
      </c>
      <c r="B63" s="263"/>
      <c r="C63" s="263"/>
      <c r="D63" s="263"/>
      <c r="E63" s="264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268" t="s">
        <v>23</v>
      </c>
      <c r="B70" s="268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272" t="s">
        <v>281</v>
      </c>
      <c r="B71" s="272"/>
      <c r="C71" s="272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195" t="s">
        <v>28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7"/>
      <c r="V72" s="88"/>
    </row>
    <row r="73" spans="1:22" ht="15">
      <c r="A73" s="225" t="s">
        <v>29</v>
      </c>
      <c r="B73" s="226"/>
      <c r="C73" s="226"/>
      <c r="D73" s="226"/>
      <c r="E73" s="227"/>
      <c r="F73" s="219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1"/>
      <c r="V73" s="91"/>
    </row>
    <row r="74" spans="1:22" s="20" customFormat="1" ht="1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260" t="s">
        <v>23</v>
      </c>
      <c r="B80" s="261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258" t="s">
        <v>30</v>
      </c>
      <c r="B81" s="259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195" t="s">
        <v>31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7"/>
      <c r="V82" s="88"/>
    </row>
    <row r="83" spans="1:22" ht="15">
      <c r="A83" s="225" t="s">
        <v>32</v>
      </c>
      <c r="B83" s="226"/>
      <c r="C83" s="226"/>
      <c r="D83" s="226"/>
      <c r="E83" s="227"/>
      <c r="F83" s="219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1"/>
      <c r="V83" s="91"/>
    </row>
    <row r="84" spans="1:22" s="20" customFormat="1" ht="1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260" t="s">
        <v>23</v>
      </c>
      <c r="B87" s="261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5">
      <c r="A88" s="225" t="s">
        <v>33</v>
      </c>
      <c r="B88" s="226"/>
      <c r="C88" s="226"/>
      <c r="D88" s="226"/>
      <c r="E88" s="227"/>
      <c r="F88" s="219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1"/>
      <c r="V88" s="91"/>
    </row>
    <row r="89" spans="1:22" ht="1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260" t="s">
        <v>23</v>
      </c>
      <c r="B95" s="261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5">
      <c r="A96" s="225" t="s">
        <v>44</v>
      </c>
      <c r="B96" s="226"/>
      <c r="C96" s="226"/>
      <c r="D96" s="226"/>
      <c r="E96" s="227"/>
      <c r="F96" s="219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1"/>
      <c r="V96" s="91"/>
    </row>
    <row r="97" spans="1:22" ht="1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260" t="s">
        <v>23</v>
      </c>
      <c r="B104" s="261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4.2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4.25">
      <c r="A106" s="269" t="s">
        <v>294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1"/>
      <c r="V106" s="92"/>
    </row>
    <row r="107" spans="1:22" s="15" customFormat="1" ht="14.25">
      <c r="A107" s="273" t="s">
        <v>295</v>
      </c>
      <c r="B107" s="274"/>
      <c r="C107" s="274"/>
      <c r="D107" s="274"/>
      <c r="E107" s="27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276" t="s">
        <v>321</v>
      </c>
      <c r="W108" s="277"/>
      <c r="X108" s="277"/>
    </row>
    <row r="109" spans="1:22" s="15" customFormat="1" ht="15">
      <c r="A109" s="268" t="s">
        <v>23</v>
      </c>
      <c r="B109" s="268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5">
      <c r="A110" s="272" t="s">
        <v>297</v>
      </c>
      <c r="B110" s="272"/>
      <c r="C110" s="272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195" t="s">
        <v>35</v>
      </c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7"/>
      <c r="V111" s="88"/>
    </row>
    <row r="112" spans="1:22" ht="15">
      <c r="A112" s="225" t="s">
        <v>36</v>
      </c>
      <c r="B112" s="226"/>
      <c r="C112" s="226"/>
      <c r="D112" s="226"/>
      <c r="E112" s="227"/>
      <c r="F112" s="219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1"/>
      <c r="V112" s="91"/>
    </row>
    <row r="113" spans="1:22" s="20" customFormat="1" ht="1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260" t="s">
        <v>23</v>
      </c>
      <c r="B120" s="261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258" t="s">
        <v>37</v>
      </c>
      <c r="B121" s="259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195" t="s">
        <v>38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7"/>
      <c r="V122" s="88"/>
    </row>
    <row r="123" spans="1:22" ht="15">
      <c r="A123" s="225" t="s">
        <v>39</v>
      </c>
      <c r="B123" s="226"/>
      <c r="C123" s="226"/>
      <c r="D123" s="226"/>
      <c r="E123" s="227"/>
      <c r="F123" s="219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1"/>
      <c r="V123" s="91"/>
    </row>
    <row r="124" spans="1:22" s="20" customFormat="1" ht="1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260" t="s">
        <v>23</v>
      </c>
      <c r="B127" s="261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258" t="s">
        <v>40</v>
      </c>
      <c r="B128" s="259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278" t="s">
        <v>299</v>
      </c>
      <c r="B129" s="279"/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80"/>
      <c r="V129" s="97"/>
    </row>
    <row r="130" spans="1:22" s="15" customFormat="1" ht="15" customHeight="1">
      <c r="A130" s="281" t="s">
        <v>300</v>
      </c>
      <c r="B130" s="282"/>
      <c r="C130" s="283"/>
      <c r="D130" s="283"/>
      <c r="E130" s="284"/>
      <c r="F130" s="285"/>
      <c r="G130" s="285"/>
      <c r="H130" s="285"/>
      <c r="I130" s="285"/>
      <c r="J130" s="285"/>
      <c r="K130" s="285"/>
      <c r="L130" s="285"/>
      <c r="M130" s="265"/>
      <c r="N130" s="265"/>
      <c r="O130" s="265"/>
      <c r="P130" s="265"/>
      <c r="Q130" s="265"/>
      <c r="R130" s="265"/>
      <c r="S130" s="265"/>
      <c r="T130" s="265"/>
      <c r="U130" s="265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266" t="s">
        <v>321</v>
      </c>
      <c r="W131" s="267"/>
    </row>
    <row r="132" spans="1:22" s="15" customFormat="1" ht="15" customHeight="1">
      <c r="A132" s="286" t="s">
        <v>23</v>
      </c>
      <c r="B132" s="286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287" t="s">
        <v>302</v>
      </c>
      <c r="B133" s="287"/>
      <c r="C133" s="287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195" t="s">
        <v>181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7"/>
      <c r="V134" s="88"/>
    </row>
    <row r="135" spans="1:22" s="20" customFormat="1" ht="1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30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258" t="s">
        <v>23</v>
      </c>
      <c r="B231" s="259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195" t="s">
        <v>180</v>
      </c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7"/>
      <c r="V232" s="88"/>
    </row>
    <row r="233" spans="1:22" ht="15">
      <c r="A233" s="225" t="s">
        <v>41</v>
      </c>
      <c r="B233" s="226"/>
      <c r="C233" s="226"/>
      <c r="D233" s="226"/>
      <c r="E233" s="227"/>
      <c r="F233" s="219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1"/>
      <c r="V233" s="91"/>
    </row>
    <row r="234" spans="1:22" ht="1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260" t="s">
        <v>23</v>
      </c>
      <c r="B236" s="261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258" t="s">
        <v>42</v>
      </c>
      <c r="B237" s="259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4.25">
      <c r="A238" s="225" t="s">
        <v>43</v>
      </c>
      <c r="B238" s="227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4.2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4.2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4.2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5">
      <c r="A242" s="101">
        <f>A235-'2018'!A181-'раздел 5'!A78</f>
        <v>3</v>
      </c>
      <c r="B242" s="101"/>
      <c r="C242" s="101"/>
      <c r="D242" s="101"/>
      <c r="E242" s="101"/>
      <c r="F242" s="101"/>
      <c r="G242" s="101"/>
      <c r="H242" s="101">
        <f>H238-'2018'!H184-'раздел 5'!H81</f>
        <v>24</v>
      </c>
      <c r="I242" s="101"/>
      <c r="J242" s="101"/>
      <c r="K242" s="101"/>
      <c r="L242" s="101"/>
      <c r="M242" s="101">
        <f>M238-'2018'!M184-'раздел 5'!M81</f>
        <v>-2272880.6000003517</v>
      </c>
      <c r="N242" s="101"/>
      <c r="O242" s="101"/>
      <c r="P242" s="101"/>
      <c r="Q242" s="101"/>
      <c r="R242" s="101">
        <f>R238-'2018'!R184-'раздел 5'!R81</f>
        <v>-546196.364000082</v>
      </c>
      <c r="S242" s="101">
        <f>S238-'2018'!S184-'раздел 5'!S81</f>
        <v>-546196.364000082</v>
      </c>
    </row>
  </sheetData>
  <sheetProtection/>
  <mergeCells count="92"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  <mergeCell ref="A128:B128"/>
    <mergeCell ref="A129:U129"/>
    <mergeCell ref="A130:E130"/>
    <mergeCell ref="F130:U130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V108:X108"/>
    <mergeCell ref="A109:B109"/>
    <mergeCell ref="A110:C110"/>
    <mergeCell ref="A111:U111"/>
    <mergeCell ref="A112:E112"/>
    <mergeCell ref="F112:U112"/>
    <mergeCell ref="A95:B95"/>
    <mergeCell ref="A96:E96"/>
    <mergeCell ref="F96:U96"/>
    <mergeCell ref="A104:B104"/>
    <mergeCell ref="A106:U106"/>
    <mergeCell ref="A107:E107"/>
    <mergeCell ref="F107:U107"/>
    <mergeCell ref="A81:B81"/>
    <mergeCell ref="A82:U82"/>
    <mergeCell ref="A83:E83"/>
    <mergeCell ref="F83:U83"/>
    <mergeCell ref="A87:B87"/>
    <mergeCell ref="A88:E88"/>
    <mergeCell ref="F88:U88"/>
    <mergeCell ref="A70:B70"/>
    <mergeCell ref="A71:C71"/>
    <mergeCell ref="A72:U72"/>
    <mergeCell ref="A73:E73"/>
    <mergeCell ref="F73:U73"/>
    <mergeCell ref="A80:B80"/>
    <mergeCell ref="V59:W59"/>
    <mergeCell ref="A60:B60"/>
    <mergeCell ref="A61:B61"/>
    <mergeCell ref="A62:U62"/>
    <mergeCell ref="A63:E63"/>
    <mergeCell ref="F63:U63"/>
    <mergeCell ref="A23:B23"/>
    <mergeCell ref="A24:B24"/>
    <mergeCell ref="A25:U25"/>
    <mergeCell ref="A26:E26"/>
    <mergeCell ref="F26:U26"/>
    <mergeCell ref="A55:B55"/>
    <mergeCell ref="A14:B14"/>
    <mergeCell ref="A15:E15"/>
    <mergeCell ref="F15:U15"/>
    <mergeCell ref="A19:B19"/>
    <mergeCell ref="A20:E20"/>
    <mergeCell ref="F20:U20"/>
    <mergeCell ref="A11:U11"/>
    <mergeCell ref="A12:U12"/>
    <mergeCell ref="E5:E9"/>
    <mergeCell ref="F5:F9"/>
    <mergeCell ref="G5:G9"/>
    <mergeCell ref="I5:I8"/>
    <mergeCell ref="U5:U9"/>
    <mergeCell ref="C6:C9"/>
    <mergeCell ref="D6:D9"/>
    <mergeCell ref="J6:J8"/>
    <mergeCell ref="K6:K8"/>
    <mergeCell ref="O7:P8"/>
    <mergeCell ref="L5:L8"/>
    <mergeCell ref="M5:M8"/>
    <mergeCell ref="N5:N8"/>
    <mergeCell ref="O5:S6"/>
    <mergeCell ref="T5:T9"/>
    <mergeCell ref="A2:T2"/>
    <mergeCell ref="D3:S3"/>
    <mergeCell ref="A5:A9"/>
    <mergeCell ref="B5:B9"/>
    <mergeCell ref="C5:D5"/>
    <mergeCell ref="Q7:Q8"/>
    <mergeCell ref="R7:R8"/>
    <mergeCell ref="S7:S8"/>
    <mergeCell ref="J5:K5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140625" defaultRowHeight="18" customHeight="1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111" customWidth="1"/>
    <col min="15" max="15" width="14.8515625" style="111" customWidth="1"/>
    <col min="16" max="16" width="18.140625" style="111" customWidth="1"/>
    <col min="17" max="17" width="15.8515625" style="111" customWidth="1"/>
    <col min="18" max="18" width="15.421875" style="111" customWidth="1"/>
    <col min="19" max="19" width="17.00390625" style="111" customWidth="1"/>
    <col min="20" max="20" width="14.28125" style="111" customWidth="1"/>
    <col min="21" max="22" width="15.28125" style="7" customWidth="1"/>
    <col min="23" max="23" width="14.140625" style="7" customWidth="1"/>
    <col min="24" max="24" width="12.140625" style="4" customWidth="1"/>
    <col min="25" max="25" width="9.140625" style="4" customWidth="1"/>
    <col min="26" max="26" width="12.00390625" style="4" customWidth="1"/>
    <col min="27" max="27" width="19.00390625" style="4" customWidth="1"/>
    <col min="28" max="28" width="13.8515625" style="4" customWidth="1"/>
    <col min="29" max="29" width="23.57421875" style="4" customWidth="1"/>
    <col min="30" max="16384" width="9.140625" style="4" customWidth="1"/>
  </cols>
  <sheetData>
    <row r="1" spans="1:2" ht="18" customHeight="1">
      <c r="A1" s="7"/>
      <c r="B1" s="7"/>
    </row>
    <row r="2" spans="1:23" s="2" customFormat="1" ht="18" customHeight="1">
      <c r="A2" s="236" t="s">
        <v>259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1"/>
      <c r="V2" s="1"/>
      <c r="W2" s="1"/>
    </row>
    <row r="3" spans="1:23" s="2" customFormat="1" ht="18" customHeight="1">
      <c r="A3" s="1"/>
      <c r="B3" s="1"/>
      <c r="C3" s="1"/>
      <c r="D3" s="186" t="s">
        <v>260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12"/>
      <c r="U3" s="1"/>
      <c r="V3" s="1"/>
      <c r="W3" s="1"/>
    </row>
    <row r="4" spans="1:23" s="2" customFormat="1" ht="18" customHeight="1">
      <c r="A4" s="1"/>
      <c r="B4" s="1"/>
      <c r="C4" s="1"/>
      <c r="D4" s="107"/>
      <c r="E4" s="107"/>
      <c r="F4" s="107"/>
      <c r="G4" s="107"/>
      <c r="H4" s="107"/>
      <c r="I4" s="107"/>
      <c r="J4" s="107"/>
      <c r="K4" s="107"/>
      <c r="L4" s="107"/>
      <c r="M4" s="113"/>
      <c r="N4" s="113"/>
      <c r="O4" s="113"/>
      <c r="P4" s="113"/>
      <c r="Q4" s="113"/>
      <c r="R4" s="113"/>
      <c r="S4" s="113"/>
      <c r="T4" s="112"/>
      <c r="U4" s="1"/>
      <c r="V4" s="1"/>
      <c r="W4" s="1"/>
    </row>
    <row r="5" spans="1:23" s="2" customFormat="1" ht="18" customHeight="1">
      <c r="A5" s="237" t="s">
        <v>1</v>
      </c>
      <c r="B5" s="237" t="s">
        <v>0</v>
      </c>
      <c r="C5" s="238" t="s">
        <v>2</v>
      </c>
      <c r="D5" s="238"/>
      <c r="E5" s="235" t="s">
        <v>3</v>
      </c>
      <c r="F5" s="235" t="s">
        <v>4</v>
      </c>
      <c r="G5" s="235" t="s">
        <v>5</v>
      </c>
      <c r="H5" s="255" t="s">
        <v>257</v>
      </c>
      <c r="I5" s="239" t="s">
        <v>6</v>
      </c>
      <c r="J5" s="237" t="s">
        <v>7</v>
      </c>
      <c r="K5" s="237"/>
      <c r="L5" s="239" t="s">
        <v>8</v>
      </c>
      <c r="M5" s="290" t="s">
        <v>315</v>
      </c>
      <c r="N5" s="290" t="s">
        <v>316</v>
      </c>
      <c r="O5" s="294" t="s">
        <v>258</v>
      </c>
      <c r="P5" s="295"/>
      <c r="Q5" s="295"/>
      <c r="R5" s="295"/>
      <c r="S5" s="296"/>
      <c r="T5" s="300" t="s">
        <v>9</v>
      </c>
      <c r="U5" s="200" t="s">
        <v>10</v>
      </c>
      <c r="V5" s="86"/>
      <c r="W5" s="86"/>
    </row>
    <row r="6" spans="1:23" s="2" customFormat="1" ht="18" customHeight="1">
      <c r="A6" s="237"/>
      <c r="B6" s="237"/>
      <c r="C6" s="200" t="s">
        <v>11</v>
      </c>
      <c r="D6" s="200" t="s">
        <v>12</v>
      </c>
      <c r="E6" s="235"/>
      <c r="F6" s="235"/>
      <c r="G6" s="235"/>
      <c r="H6" s="256"/>
      <c r="I6" s="240"/>
      <c r="J6" s="239" t="s">
        <v>13</v>
      </c>
      <c r="K6" s="239" t="s">
        <v>14</v>
      </c>
      <c r="L6" s="240"/>
      <c r="M6" s="291"/>
      <c r="N6" s="291"/>
      <c r="O6" s="297"/>
      <c r="P6" s="298"/>
      <c r="Q6" s="298"/>
      <c r="R6" s="298"/>
      <c r="S6" s="299"/>
      <c r="T6" s="300"/>
      <c r="U6" s="200"/>
      <c r="V6" s="86"/>
      <c r="W6" s="86"/>
    </row>
    <row r="7" spans="1:23" s="2" customFormat="1" ht="18" customHeight="1">
      <c r="A7" s="237"/>
      <c r="B7" s="237"/>
      <c r="C7" s="200"/>
      <c r="D7" s="200"/>
      <c r="E7" s="235"/>
      <c r="F7" s="235"/>
      <c r="G7" s="235"/>
      <c r="H7" s="256"/>
      <c r="I7" s="240"/>
      <c r="J7" s="240"/>
      <c r="K7" s="240"/>
      <c r="L7" s="240"/>
      <c r="M7" s="291"/>
      <c r="N7" s="291"/>
      <c r="O7" s="301">
        <v>2018</v>
      </c>
      <c r="P7" s="302"/>
      <c r="Q7" s="288">
        <v>2019</v>
      </c>
      <c r="R7" s="288">
        <v>2020</v>
      </c>
      <c r="S7" s="288">
        <v>2021</v>
      </c>
      <c r="T7" s="300"/>
      <c r="U7" s="200"/>
      <c r="V7" s="86"/>
      <c r="W7" s="86"/>
    </row>
    <row r="8" spans="1:23" s="2" customFormat="1" ht="18" customHeight="1">
      <c r="A8" s="237"/>
      <c r="B8" s="237"/>
      <c r="C8" s="200"/>
      <c r="D8" s="200"/>
      <c r="E8" s="235"/>
      <c r="F8" s="235"/>
      <c r="G8" s="235"/>
      <c r="H8" s="256"/>
      <c r="I8" s="241"/>
      <c r="J8" s="241"/>
      <c r="K8" s="241"/>
      <c r="L8" s="241"/>
      <c r="M8" s="292"/>
      <c r="N8" s="293"/>
      <c r="O8" s="303"/>
      <c r="P8" s="304"/>
      <c r="Q8" s="289"/>
      <c r="R8" s="289"/>
      <c r="S8" s="289"/>
      <c r="T8" s="300"/>
      <c r="U8" s="200"/>
      <c r="V8" s="86"/>
      <c r="W8" s="86"/>
    </row>
    <row r="9" spans="1:23" s="2" customFormat="1" ht="42" customHeight="1">
      <c r="A9" s="237"/>
      <c r="B9" s="237"/>
      <c r="C9" s="200"/>
      <c r="D9" s="200"/>
      <c r="E9" s="235"/>
      <c r="F9" s="235"/>
      <c r="G9" s="235"/>
      <c r="H9" s="257"/>
      <c r="I9" s="108" t="s">
        <v>15</v>
      </c>
      <c r="J9" s="108" t="s">
        <v>15</v>
      </c>
      <c r="K9" s="108" t="s">
        <v>15</v>
      </c>
      <c r="L9" s="108" t="s">
        <v>16</v>
      </c>
      <c r="M9" s="114" t="s">
        <v>17</v>
      </c>
      <c r="N9" s="114" t="s">
        <v>17</v>
      </c>
      <c r="O9" s="115" t="s">
        <v>325</v>
      </c>
      <c r="P9" s="114" t="s">
        <v>317</v>
      </c>
      <c r="Q9" s="114" t="s">
        <v>17</v>
      </c>
      <c r="R9" s="114" t="s">
        <v>17</v>
      </c>
      <c r="S9" s="114" t="s">
        <v>17</v>
      </c>
      <c r="T9" s="300"/>
      <c r="U9" s="200"/>
      <c r="V9" s="86"/>
      <c r="W9" s="86"/>
    </row>
    <row r="10" spans="1:23" s="3" customFormat="1" ht="30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16">
        <v>13</v>
      </c>
      <c r="N10" s="116">
        <v>14</v>
      </c>
      <c r="O10" s="116">
        <v>15</v>
      </c>
      <c r="P10" s="116">
        <v>16</v>
      </c>
      <c r="Q10" s="116">
        <v>17</v>
      </c>
      <c r="R10" s="116">
        <v>18</v>
      </c>
      <c r="S10" s="116">
        <v>19</v>
      </c>
      <c r="T10" s="116">
        <v>20</v>
      </c>
      <c r="U10" s="109">
        <v>21</v>
      </c>
      <c r="V10" s="87"/>
      <c r="W10" s="87"/>
    </row>
    <row r="11" spans="1:23" s="3" customFormat="1" ht="18" customHeight="1">
      <c r="A11" s="199" t="s">
        <v>24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88"/>
      <c r="W11" s="88"/>
    </row>
    <row r="12" spans="1:23" ht="18" customHeight="1">
      <c r="A12" s="225" t="s">
        <v>45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7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17">
        <v>14714735.77</v>
      </c>
      <c r="N13" s="117">
        <v>475683.11</v>
      </c>
      <c r="O13" s="117">
        <f>M13*30/100</f>
        <v>4414420.731</v>
      </c>
      <c r="P13" s="117">
        <f>N13</f>
        <v>475683.11</v>
      </c>
      <c r="Q13" s="117">
        <f>(M13-O13)/3</f>
        <v>3433438.3463333338</v>
      </c>
      <c r="R13" s="117">
        <f>Q13</f>
        <v>3433438.3463333338</v>
      </c>
      <c r="S13" s="117">
        <f>R13</f>
        <v>3433438.3463333338</v>
      </c>
      <c r="T13" s="117">
        <v>43829</v>
      </c>
      <c r="U13" s="24" t="s">
        <v>184</v>
      </c>
      <c r="V13" s="126">
        <f>M13+N13-O13-P13-Q13-R13-S13</f>
        <v>0</v>
      </c>
      <c r="W13" s="90"/>
      <c r="X13" s="84" t="s">
        <v>318</v>
      </c>
    </row>
    <row r="14" spans="1:23" ht="18" customHeight="1">
      <c r="A14" s="260" t="s">
        <v>23</v>
      </c>
      <c r="B14" s="261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18">
        <f t="shared" si="0"/>
        <v>14714735.77</v>
      </c>
      <c r="N14" s="118">
        <f t="shared" si="0"/>
        <v>475683.11</v>
      </c>
      <c r="O14" s="118">
        <f t="shared" si="0"/>
        <v>4414420.731</v>
      </c>
      <c r="P14" s="118">
        <f t="shared" si="0"/>
        <v>475683.11</v>
      </c>
      <c r="Q14" s="118">
        <f t="shared" si="0"/>
        <v>3433438.3463333338</v>
      </c>
      <c r="R14" s="118">
        <f t="shared" si="0"/>
        <v>3433438.3463333338</v>
      </c>
      <c r="S14" s="118">
        <f t="shared" si="0"/>
        <v>3433438.3463333338</v>
      </c>
      <c r="T14" s="118" t="s">
        <v>261</v>
      </c>
      <c r="U14" s="6" t="s">
        <v>261</v>
      </c>
      <c r="V14" s="126">
        <f aca="true" t="shared" si="1" ref="V14:V77">M14+N14-O14-P14-Q14-R14-S14</f>
        <v>0</v>
      </c>
      <c r="W14" s="91"/>
    </row>
    <row r="15" spans="1:23" ht="18" customHeight="1">
      <c r="A15" s="225" t="s">
        <v>47</v>
      </c>
      <c r="B15" s="226"/>
      <c r="C15" s="226"/>
      <c r="D15" s="226"/>
      <c r="E15" s="227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1"/>
      <c r="V15" s="126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17">
        <v>10374481.16</v>
      </c>
      <c r="N16" s="117">
        <v>297600.8</v>
      </c>
      <c r="O16" s="117">
        <f>M16*30/100</f>
        <v>3112344.348</v>
      </c>
      <c r="P16" s="117">
        <f>N16</f>
        <v>297600.8</v>
      </c>
      <c r="Q16" s="117">
        <f>(M16-O16)/3</f>
        <v>2420712.270666667</v>
      </c>
      <c r="R16" s="117">
        <f aca="true" t="shared" si="2" ref="R16:S19">Q16</f>
        <v>2420712.270666667</v>
      </c>
      <c r="S16" s="117">
        <f t="shared" si="2"/>
        <v>2420712.270666667</v>
      </c>
      <c r="T16" s="117">
        <v>43829</v>
      </c>
      <c r="U16" s="24" t="s">
        <v>184</v>
      </c>
      <c r="V16" s="126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17">
        <f>2158425.19</f>
        <v>2158425.19</v>
      </c>
      <c r="N17" s="117">
        <v>67954.73</v>
      </c>
      <c r="O17" s="117">
        <f>M17*30/100</f>
        <v>647527.5569999999</v>
      </c>
      <c r="P17" s="117">
        <f>N17</f>
        <v>67954.73</v>
      </c>
      <c r="Q17" s="117">
        <f>(M17-O17)/3</f>
        <v>503632.5443333333</v>
      </c>
      <c r="R17" s="117">
        <f t="shared" si="2"/>
        <v>503632.5443333333</v>
      </c>
      <c r="S17" s="117">
        <f t="shared" si="2"/>
        <v>503632.5443333333</v>
      </c>
      <c r="T17" s="117">
        <v>43829</v>
      </c>
      <c r="U17" s="24" t="s">
        <v>184</v>
      </c>
      <c r="V17" s="126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17">
        <f>2173380.24</f>
        <v>2173380.24</v>
      </c>
      <c r="N18" s="117">
        <v>67954.73</v>
      </c>
      <c r="O18" s="117">
        <f>M18*30/100</f>
        <v>652014.072</v>
      </c>
      <c r="P18" s="117">
        <f>N18</f>
        <v>67954.73</v>
      </c>
      <c r="Q18" s="117">
        <f>(M18-O18)/3</f>
        <v>507122.05600000004</v>
      </c>
      <c r="R18" s="117">
        <f t="shared" si="2"/>
        <v>507122.05600000004</v>
      </c>
      <c r="S18" s="117">
        <f t="shared" si="2"/>
        <v>507122.05600000004</v>
      </c>
      <c r="T18" s="117">
        <v>43829</v>
      </c>
      <c r="U18" s="24" t="s">
        <v>184</v>
      </c>
      <c r="V18" s="126">
        <f t="shared" si="1"/>
        <v>0</v>
      </c>
      <c r="W18" s="90"/>
      <c r="X18" s="84" t="s">
        <v>318</v>
      </c>
    </row>
    <row r="19" spans="1:23" ht="18" customHeight="1">
      <c r="A19" s="260" t="s">
        <v>23</v>
      </c>
      <c r="B19" s="261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18">
        <f>SUM(M16:M18)</f>
        <v>14706286.59</v>
      </c>
      <c r="N19" s="118">
        <f>SUM(N16:N18)</f>
        <v>433510.25999999995</v>
      </c>
      <c r="O19" s="118">
        <f>M19*30/100</f>
        <v>4411885.977</v>
      </c>
      <c r="P19" s="118">
        <f>SUM(P16:P18)</f>
        <v>433510.25999999995</v>
      </c>
      <c r="Q19" s="118">
        <f>(M19-O19)/3</f>
        <v>3431466.871</v>
      </c>
      <c r="R19" s="118">
        <f t="shared" si="2"/>
        <v>3431466.871</v>
      </c>
      <c r="S19" s="118">
        <f t="shared" si="2"/>
        <v>3431466.871</v>
      </c>
      <c r="T19" s="118">
        <v>43829</v>
      </c>
      <c r="U19" s="6" t="s">
        <v>261</v>
      </c>
      <c r="V19" s="126">
        <f t="shared" si="1"/>
        <v>0</v>
      </c>
      <c r="W19" s="91"/>
    </row>
    <row r="20" spans="1:23" ht="18" customHeight="1">
      <c r="A20" s="262" t="s">
        <v>262</v>
      </c>
      <c r="B20" s="263"/>
      <c r="C20" s="263"/>
      <c r="D20" s="263"/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126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9">
        <v>16698608.339999998</v>
      </c>
      <c r="N21" s="119">
        <v>465740.1</v>
      </c>
      <c r="O21" s="119">
        <f>M21*30/100</f>
        <v>5009582.501999999</v>
      </c>
      <c r="P21" s="117">
        <f>N21</f>
        <v>465740.1</v>
      </c>
      <c r="Q21" s="119">
        <f>(M21-O21)/3</f>
        <v>3896341.946</v>
      </c>
      <c r="R21" s="119">
        <f>Q21</f>
        <v>3896341.946</v>
      </c>
      <c r="S21" s="119">
        <f>R21</f>
        <v>3896341.946</v>
      </c>
      <c r="T21" s="119">
        <v>43829</v>
      </c>
      <c r="U21" s="36" t="s">
        <v>184</v>
      </c>
      <c r="V21" s="126">
        <f t="shared" si="1"/>
        <v>0</v>
      </c>
      <c r="W21" s="102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9">
        <v>16698608.339999998</v>
      </c>
      <c r="N22" s="119">
        <v>465740.1</v>
      </c>
      <c r="O22" s="119">
        <f>M22*30/100</f>
        <v>5009582.501999999</v>
      </c>
      <c r="P22" s="117">
        <f>N22</f>
        <v>465740.1</v>
      </c>
      <c r="Q22" s="119">
        <f>(M22-O22)/3</f>
        <v>3896341.946</v>
      </c>
      <c r="R22" s="119">
        <f>Q22</f>
        <v>3896341.946</v>
      </c>
      <c r="S22" s="119">
        <f>R22</f>
        <v>3896341.946</v>
      </c>
      <c r="T22" s="119">
        <v>43829</v>
      </c>
      <c r="U22" s="36" t="s">
        <v>184</v>
      </c>
      <c r="V22" s="126">
        <f t="shared" si="1"/>
        <v>0</v>
      </c>
      <c r="W22" s="102"/>
    </row>
    <row r="23" spans="1:23" ht="18" customHeight="1">
      <c r="A23" s="260" t="s">
        <v>23</v>
      </c>
      <c r="B23" s="261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18">
        <f>SUM(M21:M22)</f>
        <v>33397216.679999996</v>
      </c>
      <c r="N23" s="118">
        <f aca="true" t="shared" si="3" ref="N23:S23">SUM(N21:N22)</f>
        <v>931480.2</v>
      </c>
      <c r="O23" s="118">
        <f t="shared" si="3"/>
        <v>10019165.003999999</v>
      </c>
      <c r="P23" s="118">
        <f t="shared" si="3"/>
        <v>931480.2</v>
      </c>
      <c r="Q23" s="118">
        <f t="shared" si="3"/>
        <v>7792683.892</v>
      </c>
      <c r="R23" s="118">
        <f t="shared" si="3"/>
        <v>7792683.892</v>
      </c>
      <c r="S23" s="118">
        <f t="shared" si="3"/>
        <v>7792683.892</v>
      </c>
      <c r="T23" s="114" t="s">
        <v>261</v>
      </c>
      <c r="U23" s="67" t="s">
        <v>261</v>
      </c>
      <c r="V23" s="126">
        <f t="shared" si="1"/>
        <v>0</v>
      </c>
      <c r="W23" s="93"/>
    </row>
    <row r="24" spans="1:29" s="15" customFormat="1" ht="18" customHeight="1">
      <c r="A24" s="258" t="s">
        <v>25</v>
      </c>
      <c r="B24" s="259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20">
        <f>M23+M19+M14</f>
        <v>62818239.03999999</v>
      </c>
      <c r="N24" s="120">
        <f aca="true" t="shared" si="4" ref="N24:S24">N23+N19+N14</f>
        <v>1840673.5699999998</v>
      </c>
      <c r="O24" s="120">
        <f t="shared" si="4"/>
        <v>18845471.711999997</v>
      </c>
      <c r="P24" s="120">
        <f t="shared" si="4"/>
        <v>1840673.5699999998</v>
      </c>
      <c r="Q24" s="120">
        <f t="shared" si="4"/>
        <v>14657589.109333334</v>
      </c>
      <c r="R24" s="120">
        <f t="shared" si="4"/>
        <v>14657589.109333334</v>
      </c>
      <c r="S24" s="120">
        <f t="shared" si="4"/>
        <v>14657589.109333334</v>
      </c>
      <c r="T24" s="120" t="s">
        <v>261</v>
      </c>
      <c r="U24" s="12" t="s">
        <v>261</v>
      </c>
      <c r="V24" s="126">
        <f>M24-'раздел 5'!M15-'2018'!M20</f>
        <v>0</v>
      </c>
      <c r="W24" s="126">
        <f>N24-'раздел 5'!N15-'2018'!N20</f>
        <v>0</v>
      </c>
      <c r="X24" s="126">
        <f>O24-'раздел 5'!O15-'2018'!O20</f>
        <v>-6.327999997884035</v>
      </c>
      <c r="Y24" s="126">
        <f>P24-'раздел 5'!P15-'2018'!P20</f>
        <v>0</v>
      </c>
      <c r="Z24" s="126">
        <f>Q24-'раздел 5'!Q15-'2018'!Q20</f>
        <v>2.109333334490657</v>
      </c>
      <c r="AA24" s="126" t="e">
        <f>T24-'раздел 5'!T15-'2018'!T20</f>
        <v>#VALUE!</v>
      </c>
      <c r="AB24" s="126" t="e">
        <f>U24-'раздел 5'!U15-'2018'!U20</f>
        <v>#VALUE!</v>
      </c>
      <c r="AC24" s="126">
        <f>V24-'раздел 5'!V15-'2018'!V20</f>
        <v>0</v>
      </c>
    </row>
    <row r="25" spans="1:23" ht="18" customHeight="1">
      <c r="A25" s="195" t="s">
        <v>256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7"/>
      <c r="V25" s="126">
        <f t="shared" si="1"/>
        <v>0</v>
      </c>
      <c r="W25" s="88"/>
    </row>
    <row r="26" spans="1:23" ht="18" customHeight="1">
      <c r="A26" s="225" t="s">
        <v>26</v>
      </c>
      <c r="B26" s="226"/>
      <c r="C26" s="226"/>
      <c r="D26" s="226"/>
      <c r="E26" s="227"/>
      <c r="F26" s="219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1"/>
      <c r="V26" s="126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9">
        <v>3249638.58</v>
      </c>
      <c r="N27" s="119">
        <v>61029.6</v>
      </c>
      <c r="O27" s="119">
        <f>M27*30/100</f>
        <v>974891.574</v>
      </c>
      <c r="P27" s="117">
        <f>N27</f>
        <v>61029.6</v>
      </c>
      <c r="Q27" s="119">
        <f aca="true" t="shared" si="5" ref="Q27:Q58">(M27-O27)/3</f>
        <v>758249.002</v>
      </c>
      <c r="R27" s="119">
        <f aca="true" t="shared" si="6" ref="R27:S58">Q27</f>
        <v>758249.002</v>
      </c>
      <c r="S27" s="119">
        <f t="shared" si="6"/>
        <v>758249.002</v>
      </c>
      <c r="T27" s="119">
        <v>43829</v>
      </c>
      <c r="U27" s="36" t="s">
        <v>184</v>
      </c>
      <c r="V27" s="126">
        <f t="shared" si="1"/>
        <v>0</v>
      </c>
      <c r="W27" s="102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9">
        <v>2421558.24</v>
      </c>
      <c r="N28" s="119">
        <v>66534.3</v>
      </c>
      <c r="O28" s="119">
        <f>M28*30/100</f>
        <v>726467.4720000001</v>
      </c>
      <c r="P28" s="117">
        <f aca="true" t="shared" si="7" ref="P28:P54">N28</f>
        <v>66534.3</v>
      </c>
      <c r="Q28" s="119">
        <f t="shared" si="5"/>
        <v>565030.256</v>
      </c>
      <c r="R28" s="119">
        <f t="shared" si="6"/>
        <v>565030.256</v>
      </c>
      <c r="S28" s="119">
        <f t="shared" si="6"/>
        <v>565030.256</v>
      </c>
      <c r="T28" s="119">
        <v>43829</v>
      </c>
      <c r="U28" s="36" t="s">
        <v>184</v>
      </c>
      <c r="V28" s="126">
        <f t="shared" si="1"/>
        <v>0</v>
      </c>
      <c r="W28" s="102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17">
        <v>4264610.86</v>
      </c>
      <c r="N29" s="117">
        <v>141532.5</v>
      </c>
      <c r="O29" s="117">
        <f>M29*30/100</f>
        <v>1279383.2580000001</v>
      </c>
      <c r="P29" s="117">
        <f t="shared" si="7"/>
        <v>141532.5</v>
      </c>
      <c r="Q29" s="117">
        <f t="shared" si="5"/>
        <v>995075.8673333334</v>
      </c>
      <c r="R29" s="117">
        <f t="shared" si="6"/>
        <v>995075.8673333334</v>
      </c>
      <c r="S29" s="117">
        <f t="shared" si="6"/>
        <v>995075.8673333334</v>
      </c>
      <c r="T29" s="117">
        <v>43829</v>
      </c>
      <c r="U29" s="24" t="s">
        <v>184</v>
      </c>
      <c r="V29" s="126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17">
        <v>5372847.39</v>
      </c>
      <c r="N30" s="117">
        <v>141532.5</v>
      </c>
      <c r="O30" s="117">
        <f aca="true" t="shared" si="9" ref="O30:O58">M30*30/100</f>
        <v>1611854.217</v>
      </c>
      <c r="P30" s="117">
        <f t="shared" si="7"/>
        <v>141532.5</v>
      </c>
      <c r="Q30" s="117">
        <f t="shared" si="5"/>
        <v>1253664.3909999998</v>
      </c>
      <c r="R30" s="117">
        <f t="shared" si="6"/>
        <v>1253664.3909999998</v>
      </c>
      <c r="S30" s="117">
        <f t="shared" si="6"/>
        <v>1253664.3909999998</v>
      </c>
      <c r="T30" s="117">
        <v>43829</v>
      </c>
      <c r="U30" s="24" t="s">
        <v>184</v>
      </c>
      <c r="V30" s="126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17">
        <v>11712390.83</v>
      </c>
      <c r="N31" s="117">
        <v>348207.88</v>
      </c>
      <c r="O31" s="117">
        <f t="shared" si="9"/>
        <v>3513717.249</v>
      </c>
      <c r="P31" s="117">
        <f t="shared" si="7"/>
        <v>348207.88</v>
      </c>
      <c r="Q31" s="117">
        <f t="shared" si="5"/>
        <v>2732891.1936666667</v>
      </c>
      <c r="R31" s="117">
        <f t="shared" si="6"/>
        <v>2732891.1936666667</v>
      </c>
      <c r="S31" s="117">
        <f t="shared" si="6"/>
        <v>2732891.1936666667</v>
      </c>
      <c r="T31" s="117">
        <v>43829</v>
      </c>
      <c r="U31" s="24" t="s">
        <v>184</v>
      </c>
      <c r="V31" s="126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17">
        <v>8476810.51</v>
      </c>
      <c r="N32" s="117">
        <v>178560.48</v>
      </c>
      <c r="O32" s="117">
        <f t="shared" si="9"/>
        <v>2543043.153</v>
      </c>
      <c r="P32" s="117">
        <f t="shared" si="7"/>
        <v>178560.48</v>
      </c>
      <c r="Q32" s="117">
        <f t="shared" si="5"/>
        <v>1977922.4523333332</v>
      </c>
      <c r="R32" s="117">
        <f t="shared" si="6"/>
        <v>1977922.4523333332</v>
      </c>
      <c r="S32" s="117">
        <f t="shared" si="6"/>
        <v>1977922.4523333332</v>
      </c>
      <c r="T32" s="117">
        <v>43829</v>
      </c>
      <c r="U32" s="24" t="s">
        <v>184</v>
      </c>
      <c r="V32" s="126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17">
        <v>2834967.65</v>
      </c>
      <c r="N33" s="117">
        <v>62331.67</v>
      </c>
      <c r="O33" s="117">
        <f t="shared" si="9"/>
        <v>850490.295</v>
      </c>
      <c r="P33" s="117">
        <f t="shared" si="7"/>
        <v>62331.67</v>
      </c>
      <c r="Q33" s="117">
        <f t="shared" si="5"/>
        <v>661492.4516666667</v>
      </c>
      <c r="R33" s="117">
        <f t="shared" si="6"/>
        <v>661492.4516666667</v>
      </c>
      <c r="S33" s="117">
        <f t="shared" si="6"/>
        <v>661492.4516666667</v>
      </c>
      <c r="T33" s="117">
        <v>43829</v>
      </c>
      <c r="U33" s="24" t="s">
        <v>184</v>
      </c>
      <c r="V33" s="126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17">
        <v>2114073.43</v>
      </c>
      <c r="N34" s="117">
        <v>67954.73</v>
      </c>
      <c r="O34" s="117">
        <f t="shared" si="9"/>
        <v>634222.0290000001</v>
      </c>
      <c r="P34" s="117">
        <f t="shared" si="7"/>
        <v>67954.73</v>
      </c>
      <c r="Q34" s="117">
        <f t="shared" si="5"/>
        <v>493283.8003333334</v>
      </c>
      <c r="R34" s="117">
        <f t="shared" si="6"/>
        <v>493283.8003333334</v>
      </c>
      <c r="S34" s="117">
        <f t="shared" si="6"/>
        <v>493283.8003333334</v>
      </c>
      <c r="T34" s="117">
        <v>43829</v>
      </c>
      <c r="U34" s="24" t="s">
        <v>184</v>
      </c>
      <c r="V34" s="126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17">
        <v>4153483.33</v>
      </c>
      <c r="N35" s="117">
        <v>135909.46</v>
      </c>
      <c r="O35" s="117">
        <f t="shared" si="9"/>
        <v>1246044.999</v>
      </c>
      <c r="P35" s="117">
        <f t="shared" si="7"/>
        <v>135909.46</v>
      </c>
      <c r="Q35" s="117">
        <f t="shared" si="5"/>
        <v>969146.1103333334</v>
      </c>
      <c r="R35" s="117">
        <f t="shared" si="6"/>
        <v>969146.1103333334</v>
      </c>
      <c r="S35" s="117">
        <f t="shared" si="6"/>
        <v>969146.1103333334</v>
      </c>
      <c r="T35" s="117">
        <v>43829</v>
      </c>
      <c r="U35" s="24" t="s">
        <v>184</v>
      </c>
      <c r="V35" s="126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17">
        <v>4153483.33</v>
      </c>
      <c r="N36" s="117">
        <v>135909.46</v>
      </c>
      <c r="O36" s="117">
        <f t="shared" si="9"/>
        <v>1246044.999</v>
      </c>
      <c r="P36" s="117">
        <f t="shared" si="7"/>
        <v>135909.46</v>
      </c>
      <c r="Q36" s="117">
        <f t="shared" si="5"/>
        <v>969146.1103333334</v>
      </c>
      <c r="R36" s="117">
        <f t="shared" si="6"/>
        <v>969146.1103333334</v>
      </c>
      <c r="S36" s="117">
        <f t="shared" si="6"/>
        <v>969146.1103333334</v>
      </c>
      <c r="T36" s="117">
        <v>43829</v>
      </c>
      <c r="U36" s="24" t="s">
        <v>184</v>
      </c>
      <c r="V36" s="126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17">
        <v>6208034.49</v>
      </c>
      <c r="N37" s="117">
        <f>SUM(T36:T38)</f>
        <v>131487</v>
      </c>
      <c r="O37" s="117">
        <f t="shared" si="9"/>
        <v>1862410.347</v>
      </c>
      <c r="P37" s="117">
        <f t="shared" si="7"/>
        <v>131487</v>
      </c>
      <c r="Q37" s="117">
        <f t="shared" si="5"/>
        <v>1448541.381</v>
      </c>
      <c r="R37" s="117">
        <f t="shared" si="6"/>
        <v>1448541.381</v>
      </c>
      <c r="S37" s="117">
        <f t="shared" si="6"/>
        <v>1448541.381</v>
      </c>
      <c r="T37" s="117">
        <v>43829</v>
      </c>
      <c r="U37" s="24" t="s">
        <v>184</v>
      </c>
      <c r="V37" s="126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17">
        <v>4105584.58</v>
      </c>
      <c r="N38" s="117">
        <v>130286.4</v>
      </c>
      <c r="O38" s="117">
        <f t="shared" si="9"/>
        <v>1231675.374</v>
      </c>
      <c r="P38" s="117">
        <f t="shared" si="7"/>
        <v>130286.4</v>
      </c>
      <c r="Q38" s="117">
        <f t="shared" si="5"/>
        <v>957969.7353333334</v>
      </c>
      <c r="R38" s="117">
        <f t="shared" si="6"/>
        <v>957969.7353333334</v>
      </c>
      <c r="S38" s="117">
        <f t="shared" si="6"/>
        <v>957969.7353333334</v>
      </c>
      <c r="T38" s="117">
        <v>43829</v>
      </c>
      <c r="U38" s="24" t="s">
        <v>184</v>
      </c>
      <c r="V38" s="126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17">
        <v>4098963.52</v>
      </c>
      <c r="N39" s="117">
        <v>130286.4</v>
      </c>
      <c r="O39" s="117">
        <f t="shared" si="9"/>
        <v>1229689.0559999999</v>
      </c>
      <c r="P39" s="117">
        <f t="shared" si="7"/>
        <v>130286.4</v>
      </c>
      <c r="Q39" s="117">
        <f t="shared" si="5"/>
        <v>956424.8213333334</v>
      </c>
      <c r="R39" s="117">
        <f t="shared" si="6"/>
        <v>956424.8213333334</v>
      </c>
      <c r="S39" s="117">
        <f t="shared" si="6"/>
        <v>956424.8213333334</v>
      </c>
      <c r="T39" s="117">
        <v>43829</v>
      </c>
      <c r="U39" s="24" t="s">
        <v>184</v>
      </c>
      <c r="V39" s="126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17">
        <v>4108023.93</v>
      </c>
      <c r="N40" s="117">
        <v>130286.4</v>
      </c>
      <c r="O40" s="117">
        <f t="shared" si="9"/>
        <v>1232407.179</v>
      </c>
      <c r="P40" s="117">
        <f t="shared" si="7"/>
        <v>130286.4</v>
      </c>
      <c r="Q40" s="117">
        <f t="shared" si="5"/>
        <v>958538.917</v>
      </c>
      <c r="R40" s="117">
        <f t="shared" si="6"/>
        <v>958538.917</v>
      </c>
      <c r="S40" s="117">
        <f t="shared" si="6"/>
        <v>958538.917</v>
      </c>
      <c r="T40" s="117">
        <v>43829</v>
      </c>
      <c r="U40" s="24" t="s">
        <v>184</v>
      </c>
      <c r="V40" s="126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17">
        <v>6750207.7</v>
      </c>
      <c r="N41" s="117">
        <v>203596.02</v>
      </c>
      <c r="O41" s="117">
        <f t="shared" si="9"/>
        <v>2025062.31</v>
      </c>
      <c r="P41" s="117">
        <f t="shared" si="7"/>
        <v>203596.02</v>
      </c>
      <c r="Q41" s="117">
        <f t="shared" si="5"/>
        <v>1575048.4633333336</v>
      </c>
      <c r="R41" s="117">
        <f t="shared" si="6"/>
        <v>1575048.4633333336</v>
      </c>
      <c r="S41" s="117">
        <f t="shared" si="6"/>
        <v>1575048.4633333336</v>
      </c>
      <c r="T41" s="117">
        <v>43829</v>
      </c>
      <c r="U41" s="24" t="s">
        <v>184</v>
      </c>
      <c r="V41" s="126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17">
        <v>10355055.78</v>
      </c>
      <c r="N42" s="117">
        <v>260232.48</v>
      </c>
      <c r="O42" s="117">
        <f t="shared" si="9"/>
        <v>3106516.7339999997</v>
      </c>
      <c r="P42" s="117">
        <f t="shared" si="7"/>
        <v>260232.48</v>
      </c>
      <c r="Q42" s="117">
        <f t="shared" si="5"/>
        <v>2416179.682</v>
      </c>
      <c r="R42" s="117">
        <f t="shared" si="6"/>
        <v>2416179.682</v>
      </c>
      <c r="S42" s="117">
        <f t="shared" si="6"/>
        <v>2416179.682</v>
      </c>
      <c r="T42" s="117">
        <v>43829</v>
      </c>
      <c r="U42" s="24" t="s">
        <v>184</v>
      </c>
      <c r="V42" s="126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17">
        <v>6395649.56</v>
      </c>
      <c r="N43" s="117">
        <v>186749.16</v>
      </c>
      <c r="O43" s="117">
        <f t="shared" si="9"/>
        <v>1918694.8679999998</v>
      </c>
      <c r="P43" s="117">
        <f t="shared" si="7"/>
        <v>186749.16</v>
      </c>
      <c r="Q43" s="117">
        <f t="shared" si="5"/>
        <v>1492318.2306666665</v>
      </c>
      <c r="R43" s="117">
        <f t="shared" si="6"/>
        <v>1492318.2306666665</v>
      </c>
      <c r="S43" s="117">
        <f t="shared" si="6"/>
        <v>1492318.2306666665</v>
      </c>
      <c r="T43" s="117">
        <v>43829</v>
      </c>
      <c r="U43" s="24" t="s">
        <v>184</v>
      </c>
      <c r="V43" s="126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17">
        <v>4253339.5</v>
      </c>
      <c r="N44" s="117">
        <v>130286.16</v>
      </c>
      <c r="O44" s="117">
        <f t="shared" si="9"/>
        <v>1276001.85</v>
      </c>
      <c r="P44" s="117">
        <f t="shared" si="7"/>
        <v>130286.16</v>
      </c>
      <c r="Q44" s="117">
        <f t="shared" si="5"/>
        <v>992445.8833333333</v>
      </c>
      <c r="R44" s="117">
        <f t="shared" si="6"/>
        <v>992445.8833333333</v>
      </c>
      <c r="S44" s="117">
        <f t="shared" si="6"/>
        <v>992445.8833333333</v>
      </c>
      <c r="T44" s="117">
        <v>43829</v>
      </c>
      <c r="U44" s="24" t="s">
        <v>184</v>
      </c>
      <c r="V44" s="126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17">
        <f>2138688.64</f>
        <v>2138688.64</v>
      </c>
      <c r="N45" s="117">
        <v>65143.08</v>
      </c>
      <c r="O45" s="117">
        <f t="shared" si="9"/>
        <v>641606.5920000001</v>
      </c>
      <c r="P45" s="117">
        <f t="shared" si="7"/>
        <v>65143.08</v>
      </c>
      <c r="Q45" s="117">
        <f t="shared" si="5"/>
        <v>499027.3493333333</v>
      </c>
      <c r="R45" s="117">
        <f t="shared" si="6"/>
        <v>499027.3493333333</v>
      </c>
      <c r="S45" s="117">
        <f t="shared" si="6"/>
        <v>499027.3493333333</v>
      </c>
      <c r="T45" s="117">
        <v>43829</v>
      </c>
      <c r="U45" s="24" t="s">
        <v>184</v>
      </c>
      <c r="V45" s="126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17">
        <v>6351148.22</v>
      </c>
      <c r="N46" s="117">
        <v>203861.52</v>
      </c>
      <c r="O46" s="117">
        <f t="shared" si="9"/>
        <v>1905344.466</v>
      </c>
      <c r="P46" s="117">
        <f t="shared" si="7"/>
        <v>203861.52</v>
      </c>
      <c r="Q46" s="117">
        <f t="shared" si="5"/>
        <v>1481934.5846666666</v>
      </c>
      <c r="R46" s="117">
        <f t="shared" si="6"/>
        <v>1481934.5846666666</v>
      </c>
      <c r="S46" s="117">
        <f t="shared" si="6"/>
        <v>1481934.5846666666</v>
      </c>
      <c r="T46" s="117">
        <v>43829</v>
      </c>
      <c r="U46" s="24" t="s">
        <v>184</v>
      </c>
      <c r="V46" s="126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17">
        <f>2256141.12</f>
        <v>2256141.12</v>
      </c>
      <c r="N47" s="117">
        <v>67865.34</v>
      </c>
      <c r="O47" s="117">
        <f t="shared" si="9"/>
        <v>676842.3360000001</v>
      </c>
      <c r="P47" s="117">
        <f t="shared" si="7"/>
        <v>67865.34</v>
      </c>
      <c r="Q47" s="117">
        <f t="shared" si="5"/>
        <v>526432.928</v>
      </c>
      <c r="R47" s="117">
        <f t="shared" si="6"/>
        <v>526432.928</v>
      </c>
      <c r="S47" s="117">
        <f t="shared" si="6"/>
        <v>526432.928</v>
      </c>
      <c r="T47" s="117">
        <v>43829</v>
      </c>
      <c r="U47" s="24" t="s">
        <v>184</v>
      </c>
      <c r="V47" s="126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17">
        <f>2256141.12</f>
        <v>2256141.12</v>
      </c>
      <c r="N48" s="117">
        <v>67865.34</v>
      </c>
      <c r="O48" s="117">
        <f t="shared" si="9"/>
        <v>676842.3360000001</v>
      </c>
      <c r="P48" s="117">
        <f t="shared" si="7"/>
        <v>67865.34</v>
      </c>
      <c r="Q48" s="117">
        <f t="shared" si="5"/>
        <v>526432.928</v>
      </c>
      <c r="R48" s="117">
        <f t="shared" si="6"/>
        <v>526432.928</v>
      </c>
      <c r="S48" s="117">
        <f t="shared" si="6"/>
        <v>526432.928</v>
      </c>
      <c r="T48" s="117">
        <v>43829</v>
      </c>
      <c r="U48" s="24" t="s">
        <v>184</v>
      </c>
      <c r="V48" s="126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17">
        <f>2256141.12</f>
        <v>2256141.12</v>
      </c>
      <c r="N49" s="117">
        <v>67865.34</v>
      </c>
      <c r="O49" s="117">
        <f t="shared" si="9"/>
        <v>676842.3360000001</v>
      </c>
      <c r="P49" s="117">
        <f t="shared" si="7"/>
        <v>67865.34</v>
      </c>
      <c r="Q49" s="117">
        <f t="shared" si="5"/>
        <v>526432.928</v>
      </c>
      <c r="R49" s="117">
        <f t="shared" si="6"/>
        <v>526432.928</v>
      </c>
      <c r="S49" s="117">
        <f t="shared" si="6"/>
        <v>526432.928</v>
      </c>
      <c r="T49" s="117">
        <v>43829</v>
      </c>
      <c r="U49" s="24" t="s">
        <v>184</v>
      </c>
      <c r="V49" s="126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17">
        <v>4226752.92</v>
      </c>
      <c r="N50" s="117">
        <v>130286.16</v>
      </c>
      <c r="O50" s="117">
        <f t="shared" si="9"/>
        <v>1268025.876</v>
      </c>
      <c r="P50" s="117">
        <f t="shared" si="7"/>
        <v>130286.16</v>
      </c>
      <c r="Q50" s="117">
        <f t="shared" si="5"/>
        <v>986242.3479999999</v>
      </c>
      <c r="R50" s="117">
        <f t="shared" si="6"/>
        <v>986242.3479999999</v>
      </c>
      <c r="S50" s="117">
        <f t="shared" si="6"/>
        <v>986242.3479999999</v>
      </c>
      <c r="T50" s="117">
        <v>43829</v>
      </c>
      <c r="U50" s="24" t="s">
        <v>184</v>
      </c>
      <c r="V50" s="126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17">
        <v>5884421.64</v>
      </c>
      <c r="N51" s="117">
        <v>163809.96</v>
      </c>
      <c r="O51" s="117">
        <f t="shared" si="9"/>
        <v>1765326.4919999999</v>
      </c>
      <c r="P51" s="117">
        <f t="shared" si="7"/>
        <v>163809.96</v>
      </c>
      <c r="Q51" s="117">
        <f t="shared" si="5"/>
        <v>1373031.716</v>
      </c>
      <c r="R51" s="117">
        <f t="shared" si="6"/>
        <v>1373031.716</v>
      </c>
      <c r="S51" s="117">
        <f t="shared" si="6"/>
        <v>1373031.716</v>
      </c>
      <c r="T51" s="117">
        <v>43829</v>
      </c>
      <c r="U51" s="24" t="s">
        <v>184</v>
      </c>
      <c r="V51" s="126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17">
        <v>4464153.58</v>
      </c>
      <c r="N52" s="117">
        <v>135730.68</v>
      </c>
      <c r="O52" s="117">
        <f t="shared" si="9"/>
        <v>1339246.074</v>
      </c>
      <c r="P52" s="117">
        <f t="shared" si="7"/>
        <v>135730.68</v>
      </c>
      <c r="Q52" s="117">
        <f t="shared" si="5"/>
        <v>1041635.8353333334</v>
      </c>
      <c r="R52" s="117">
        <f t="shared" si="6"/>
        <v>1041635.8353333334</v>
      </c>
      <c r="S52" s="117">
        <f t="shared" si="6"/>
        <v>1041635.8353333334</v>
      </c>
      <c r="T52" s="117">
        <v>43829</v>
      </c>
      <c r="U52" s="24" t="s">
        <v>184</v>
      </c>
      <c r="V52" s="126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17">
        <f>2788331.24</f>
        <v>2788331.24</v>
      </c>
      <c r="N53" s="117">
        <v>62249.72</v>
      </c>
      <c r="O53" s="117">
        <f t="shared" si="9"/>
        <v>836499.372</v>
      </c>
      <c r="P53" s="117">
        <f>N53</f>
        <v>62249.72</v>
      </c>
      <c r="Q53" s="117">
        <f t="shared" si="5"/>
        <v>650610.6226666667</v>
      </c>
      <c r="R53" s="117">
        <f t="shared" si="6"/>
        <v>650610.6226666667</v>
      </c>
      <c r="S53" s="117">
        <f t="shared" si="6"/>
        <v>650610.6226666667</v>
      </c>
      <c r="T53" s="117">
        <v>43829</v>
      </c>
      <c r="U53" s="24" t="s">
        <v>184</v>
      </c>
      <c r="V53" s="126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17">
        <v>4504657.08</v>
      </c>
      <c r="N54" s="117">
        <v>130115.06</v>
      </c>
      <c r="O54" s="117">
        <f t="shared" si="9"/>
        <v>1351397.124</v>
      </c>
      <c r="P54" s="117">
        <f t="shared" si="7"/>
        <v>130115.06</v>
      </c>
      <c r="Q54" s="117">
        <f t="shared" si="5"/>
        <v>1051086.652</v>
      </c>
      <c r="R54" s="117">
        <f t="shared" si="6"/>
        <v>1051086.652</v>
      </c>
      <c r="S54" s="117">
        <f t="shared" si="6"/>
        <v>1051086.652</v>
      </c>
      <c r="T54" s="117">
        <v>43829</v>
      </c>
      <c r="U54" s="24" t="s">
        <v>184</v>
      </c>
      <c r="V54" s="126">
        <f t="shared" si="1"/>
        <v>0</v>
      </c>
      <c r="W54" s="90"/>
    </row>
    <row r="55" spans="1:23" ht="18" customHeight="1">
      <c r="A55" s="260" t="s">
        <v>23</v>
      </c>
      <c r="B55" s="261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18">
        <f t="shared" si="10"/>
        <v>132155299.89000002</v>
      </c>
      <c r="N55" s="118">
        <f aca="true" t="shared" si="11" ref="N55:S55">SUM(N27:N54)</f>
        <v>3737504.8000000003</v>
      </c>
      <c r="O55" s="118">
        <f t="shared" si="11"/>
        <v>39646589.967</v>
      </c>
      <c r="P55" s="118">
        <f t="shared" si="11"/>
        <v>3737504.8000000003</v>
      </c>
      <c r="Q55" s="118">
        <f t="shared" si="11"/>
        <v>30836236.640999995</v>
      </c>
      <c r="R55" s="118">
        <f t="shared" si="11"/>
        <v>30836236.640999995</v>
      </c>
      <c r="S55" s="118">
        <f t="shared" si="11"/>
        <v>30836236.640999995</v>
      </c>
      <c r="T55" s="118" t="s">
        <v>261</v>
      </c>
      <c r="U55" s="6" t="s">
        <v>261</v>
      </c>
      <c r="V55" s="126">
        <f t="shared" si="1"/>
        <v>3.725290298461914E-08</v>
      </c>
      <c r="W55" s="91"/>
    </row>
    <row r="56" spans="1:23" ht="18" customHeight="1">
      <c r="A56" s="104" t="s">
        <v>269</v>
      </c>
      <c r="B56" s="105"/>
      <c r="C56" s="105"/>
      <c r="D56" s="105"/>
      <c r="E56" s="106"/>
      <c r="F56" s="103"/>
      <c r="G56" s="103"/>
      <c r="H56" s="103"/>
      <c r="I56" s="103"/>
      <c r="J56" s="103"/>
      <c r="K56" s="103"/>
      <c r="L56" s="103"/>
      <c r="M56" s="122"/>
      <c r="N56" s="122"/>
      <c r="O56" s="122"/>
      <c r="P56" s="122"/>
      <c r="Q56" s="122"/>
      <c r="R56" s="122"/>
      <c r="S56" s="122"/>
      <c r="T56" s="122"/>
      <c r="U56" s="103"/>
      <c r="V56" s="126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9">
        <v>5417787.1</v>
      </c>
      <c r="N57" s="119">
        <v>149586.24</v>
      </c>
      <c r="O57" s="119">
        <f t="shared" si="9"/>
        <v>1625336.13</v>
      </c>
      <c r="P57" s="117">
        <f>N57</f>
        <v>149586.24</v>
      </c>
      <c r="Q57" s="119">
        <f t="shared" si="5"/>
        <v>1264150.3233333332</v>
      </c>
      <c r="R57" s="119">
        <f t="shared" si="6"/>
        <v>1264150.3233333332</v>
      </c>
      <c r="S57" s="119">
        <f t="shared" si="6"/>
        <v>1264150.3233333332</v>
      </c>
      <c r="T57" s="123" t="s">
        <v>314</v>
      </c>
      <c r="U57" s="36" t="s">
        <v>184</v>
      </c>
      <c r="V57" s="126">
        <f t="shared" si="1"/>
        <v>0</v>
      </c>
      <c r="W57" s="102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9">
        <v>9430303.940000001</v>
      </c>
      <c r="N58" s="119">
        <v>266137.2</v>
      </c>
      <c r="O58" s="119">
        <f t="shared" si="9"/>
        <v>2829091.1820000005</v>
      </c>
      <c r="P58" s="117">
        <f>N58</f>
        <v>266137.2</v>
      </c>
      <c r="Q58" s="119">
        <f t="shared" si="5"/>
        <v>2200404.252666667</v>
      </c>
      <c r="R58" s="119">
        <f t="shared" si="6"/>
        <v>2200404.252666667</v>
      </c>
      <c r="S58" s="119">
        <f t="shared" si="6"/>
        <v>2200404.252666667</v>
      </c>
      <c r="T58" s="123" t="s">
        <v>314</v>
      </c>
      <c r="U58" s="36" t="s">
        <v>184</v>
      </c>
      <c r="V58" s="126">
        <f t="shared" si="1"/>
        <v>0</v>
      </c>
      <c r="W58" s="102"/>
    </row>
    <row r="59" spans="1:23" ht="18" customHeight="1">
      <c r="A59" s="268" t="s">
        <v>23</v>
      </c>
      <c r="B59" s="268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18">
        <f t="shared" si="12"/>
        <v>14848091.040000001</v>
      </c>
      <c r="N59" s="118">
        <f aca="true" t="shared" si="13" ref="N59:S59">SUM(N57:N58)</f>
        <v>415723.44</v>
      </c>
      <c r="O59" s="118">
        <f t="shared" si="13"/>
        <v>4454427.312000001</v>
      </c>
      <c r="P59" s="118">
        <f t="shared" si="13"/>
        <v>415723.44</v>
      </c>
      <c r="Q59" s="118">
        <f t="shared" si="13"/>
        <v>3464554.5760000004</v>
      </c>
      <c r="R59" s="118">
        <f t="shared" si="13"/>
        <v>3464554.5760000004</v>
      </c>
      <c r="S59" s="118">
        <f t="shared" si="13"/>
        <v>3464554.5760000004</v>
      </c>
      <c r="T59" s="114" t="s">
        <v>261</v>
      </c>
      <c r="U59" s="67" t="s">
        <v>261</v>
      </c>
      <c r="V59" s="126">
        <f t="shared" si="1"/>
        <v>0</v>
      </c>
      <c r="W59" s="93"/>
    </row>
    <row r="60" spans="1:31" s="15" customFormat="1" ht="18" customHeight="1">
      <c r="A60" s="258" t="s">
        <v>27</v>
      </c>
      <c r="B60" s="259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20">
        <f t="shared" si="14"/>
        <v>147003390.93</v>
      </c>
      <c r="N60" s="120">
        <f aca="true" t="shared" si="15" ref="N60:S60">N59+N55</f>
        <v>4153228.24</v>
      </c>
      <c r="O60" s="120">
        <f t="shared" si="15"/>
        <v>44101017.279</v>
      </c>
      <c r="P60" s="120">
        <f t="shared" si="15"/>
        <v>4153228.24</v>
      </c>
      <c r="Q60" s="120">
        <f t="shared" si="15"/>
        <v>34300791.21699999</v>
      </c>
      <c r="R60" s="120">
        <f t="shared" si="15"/>
        <v>34300791.21699999</v>
      </c>
      <c r="S60" s="120">
        <f t="shared" si="15"/>
        <v>34300791.21699999</v>
      </c>
      <c r="T60" s="120" t="s">
        <v>261</v>
      </c>
      <c r="U60" s="12" t="s">
        <v>261</v>
      </c>
      <c r="V60" s="126">
        <f t="shared" si="1"/>
        <v>0</v>
      </c>
      <c r="W60" s="128">
        <f>M60-'раздел 5'!M25-'2018'!M50</f>
        <v>67865.33999998868</v>
      </c>
      <c r="X60" s="128">
        <f>N60-'раздел 5'!N25-'2018'!N50</f>
        <v>0</v>
      </c>
      <c r="Y60" s="128">
        <f>O60-'раздел 5'!O25-'2018'!O50</f>
        <v>67861.68899999559</v>
      </c>
      <c r="Z60" s="128">
        <f>P60-'раздел 5'!P25-'2018'!P50</f>
        <v>0</v>
      </c>
      <c r="AA60" s="128">
        <f>Q60-'раздел 5'!Q25-'2018'!Q50</f>
        <v>1.2169999927282333</v>
      </c>
      <c r="AB60" s="128">
        <f>R60-'раздел 5'!R25-'2018'!R50</f>
        <v>1.2169999927282333</v>
      </c>
      <c r="AC60" s="128">
        <f>S60-'раздел 5'!S25-'2018'!S50</f>
        <v>1.2169999927282333</v>
      </c>
      <c r="AD60" s="128" t="e">
        <f>T60-'раздел 5'!T25-'2018'!T50</f>
        <v>#VALUE!</v>
      </c>
      <c r="AE60" s="128" t="e">
        <f>U60-'раздел 5'!U25-'2018'!U50</f>
        <v>#VALUE!</v>
      </c>
    </row>
    <row r="61" spans="1:23" s="15" customFormat="1" ht="18" customHeight="1">
      <c r="A61" s="269" t="s">
        <v>273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1"/>
      <c r="V61" s="126">
        <f t="shared" si="1"/>
        <v>0</v>
      </c>
      <c r="W61" s="92"/>
    </row>
    <row r="62" spans="1:23" s="15" customFormat="1" ht="18" customHeight="1">
      <c r="A62" s="262" t="s">
        <v>274</v>
      </c>
      <c r="B62" s="263"/>
      <c r="C62" s="263"/>
      <c r="D62" s="263"/>
      <c r="E62" s="264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126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9">
        <v>2352780.76</v>
      </c>
      <c r="N63" s="119">
        <v>66534.3</v>
      </c>
      <c r="O63" s="119">
        <f aca="true" t="shared" si="16" ref="O63:O68">M63*30/100</f>
        <v>705834.228</v>
      </c>
      <c r="P63" s="117">
        <f aca="true" t="shared" si="17" ref="P63:P68">N63</f>
        <v>66534.3</v>
      </c>
      <c r="Q63" s="119">
        <f aca="true" t="shared" si="18" ref="Q63:Q69">(M63-O63)/3</f>
        <v>548982.1773333332</v>
      </c>
      <c r="R63" s="119">
        <f aca="true" t="shared" si="19" ref="R63:S69">Q63</f>
        <v>548982.1773333332</v>
      </c>
      <c r="S63" s="119">
        <f t="shared" si="19"/>
        <v>548982.1773333332</v>
      </c>
      <c r="T63" s="123" t="s">
        <v>314</v>
      </c>
      <c r="U63" s="36" t="s">
        <v>184</v>
      </c>
      <c r="V63" s="126">
        <f t="shared" si="1"/>
        <v>0</v>
      </c>
      <c r="W63" s="102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9">
        <v>2352780.76</v>
      </c>
      <c r="N64" s="119">
        <v>66534.3</v>
      </c>
      <c r="O64" s="119">
        <f t="shared" si="16"/>
        <v>705834.228</v>
      </c>
      <c r="P64" s="117">
        <f t="shared" si="17"/>
        <v>66534.3</v>
      </c>
      <c r="Q64" s="119">
        <f t="shared" si="18"/>
        <v>548982.1773333332</v>
      </c>
      <c r="R64" s="119">
        <f t="shared" si="19"/>
        <v>548982.1773333332</v>
      </c>
      <c r="S64" s="119">
        <f t="shared" si="19"/>
        <v>548982.1773333332</v>
      </c>
      <c r="T64" s="123" t="s">
        <v>314</v>
      </c>
      <c r="U64" s="36" t="s">
        <v>184</v>
      </c>
      <c r="V64" s="126">
        <f t="shared" si="1"/>
        <v>0</v>
      </c>
      <c r="W64" s="102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9">
        <v>11608937.94</v>
      </c>
      <c r="N65" s="119">
        <v>332671.5</v>
      </c>
      <c r="O65" s="119">
        <f t="shared" si="16"/>
        <v>3482681.3819999998</v>
      </c>
      <c r="P65" s="117">
        <f t="shared" si="17"/>
        <v>332671.5</v>
      </c>
      <c r="Q65" s="119">
        <f t="shared" si="18"/>
        <v>2708752.186</v>
      </c>
      <c r="R65" s="119">
        <f t="shared" si="19"/>
        <v>2708752.186</v>
      </c>
      <c r="S65" s="119">
        <f t="shared" si="19"/>
        <v>2708752.186</v>
      </c>
      <c r="T65" s="123" t="s">
        <v>314</v>
      </c>
      <c r="U65" s="36" t="s">
        <v>184</v>
      </c>
      <c r="V65" s="126">
        <f t="shared" si="1"/>
        <v>0</v>
      </c>
      <c r="W65" s="102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9">
        <v>16643917.7</v>
      </c>
      <c r="N66" s="119">
        <v>465740.1</v>
      </c>
      <c r="O66" s="119">
        <f t="shared" si="16"/>
        <v>4993175.31</v>
      </c>
      <c r="P66" s="117">
        <f t="shared" si="17"/>
        <v>465740.1</v>
      </c>
      <c r="Q66" s="119">
        <f t="shared" si="18"/>
        <v>3883580.796666667</v>
      </c>
      <c r="R66" s="119">
        <f t="shared" si="19"/>
        <v>3883580.796666667</v>
      </c>
      <c r="S66" s="119">
        <f t="shared" si="19"/>
        <v>3883580.796666667</v>
      </c>
      <c r="T66" s="123" t="s">
        <v>314</v>
      </c>
      <c r="U66" s="36" t="s">
        <v>184</v>
      </c>
      <c r="V66" s="126">
        <f t="shared" si="1"/>
        <v>0</v>
      </c>
      <c r="W66" s="102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9">
        <v>14198672.14</v>
      </c>
      <c r="N67" s="119">
        <v>399205.8</v>
      </c>
      <c r="O67" s="119">
        <f t="shared" si="16"/>
        <v>4259601.642000001</v>
      </c>
      <c r="P67" s="117">
        <f t="shared" si="17"/>
        <v>399205.8</v>
      </c>
      <c r="Q67" s="119">
        <f t="shared" si="18"/>
        <v>3313023.499333333</v>
      </c>
      <c r="R67" s="119">
        <f t="shared" si="19"/>
        <v>3313023.499333333</v>
      </c>
      <c r="S67" s="119">
        <f t="shared" si="19"/>
        <v>3313023.499333333</v>
      </c>
      <c r="T67" s="123" t="s">
        <v>314</v>
      </c>
      <c r="U67" s="36" t="s">
        <v>184</v>
      </c>
      <c r="V67" s="126">
        <f t="shared" si="1"/>
        <v>0</v>
      </c>
      <c r="W67" s="102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9">
        <v>4297449.08</v>
      </c>
      <c r="N68" s="119">
        <v>111047.44</v>
      </c>
      <c r="O68" s="119">
        <f t="shared" si="16"/>
        <v>1289234.7240000002</v>
      </c>
      <c r="P68" s="117">
        <f t="shared" si="17"/>
        <v>111047.44</v>
      </c>
      <c r="Q68" s="119">
        <f t="shared" si="18"/>
        <v>1002738.1186666666</v>
      </c>
      <c r="R68" s="119">
        <f t="shared" si="19"/>
        <v>1002738.1186666666</v>
      </c>
      <c r="S68" s="119">
        <f t="shared" si="19"/>
        <v>1002738.1186666666</v>
      </c>
      <c r="T68" s="123" t="s">
        <v>314</v>
      </c>
      <c r="U68" s="36" t="s">
        <v>184</v>
      </c>
      <c r="V68" s="126">
        <f t="shared" si="1"/>
        <v>0</v>
      </c>
      <c r="W68" s="102"/>
    </row>
    <row r="69" spans="1:23" s="15" customFormat="1" ht="18" customHeight="1">
      <c r="A69" s="268" t="s">
        <v>23</v>
      </c>
      <c r="B69" s="268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18">
        <f t="shared" si="20"/>
        <v>51454538.379999995</v>
      </c>
      <c r="N69" s="118">
        <f t="shared" si="20"/>
        <v>1441733.44</v>
      </c>
      <c r="O69" s="118">
        <f t="shared" si="20"/>
        <v>15436361.513999999</v>
      </c>
      <c r="P69" s="118">
        <f t="shared" si="20"/>
        <v>1441733.44</v>
      </c>
      <c r="Q69" s="118">
        <f t="shared" si="18"/>
        <v>12006058.955333332</v>
      </c>
      <c r="R69" s="118">
        <f t="shared" si="19"/>
        <v>12006058.955333332</v>
      </c>
      <c r="S69" s="118">
        <f t="shared" si="19"/>
        <v>12006058.955333332</v>
      </c>
      <c r="T69" s="114" t="s">
        <v>261</v>
      </c>
      <c r="U69" s="67" t="s">
        <v>261</v>
      </c>
      <c r="V69" s="126">
        <f t="shared" si="1"/>
        <v>0</v>
      </c>
      <c r="W69" s="93"/>
    </row>
    <row r="70" spans="1:32" s="15" customFormat="1" ht="18" customHeight="1">
      <c r="A70" s="272" t="s">
        <v>281</v>
      </c>
      <c r="B70" s="272"/>
      <c r="C70" s="272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24">
        <f t="shared" si="21"/>
        <v>51454538.379999995</v>
      </c>
      <c r="N70" s="124">
        <f t="shared" si="21"/>
        <v>1441733.44</v>
      </c>
      <c r="O70" s="124">
        <f t="shared" si="21"/>
        <v>15436361.513999999</v>
      </c>
      <c r="P70" s="124">
        <f t="shared" si="21"/>
        <v>1441733.44</v>
      </c>
      <c r="Q70" s="124">
        <f t="shared" si="21"/>
        <v>12006058.955333332</v>
      </c>
      <c r="R70" s="124">
        <f t="shared" si="21"/>
        <v>12006058.955333332</v>
      </c>
      <c r="S70" s="124">
        <f t="shared" si="21"/>
        <v>12006058.955333332</v>
      </c>
      <c r="T70" s="125" t="s">
        <v>261</v>
      </c>
      <c r="U70" s="70" t="s">
        <v>261</v>
      </c>
      <c r="V70" s="126">
        <f t="shared" si="1"/>
        <v>0</v>
      </c>
      <c r="W70" s="129">
        <f>M70-'раздел 5'!M35</f>
        <v>0</v>
      </c>
      <c r="X70" s="129">
        <f>N70-'раздел 5'!N35</f>
        <v>0</v>
      </c>
      <c r="Y70" s="129">
        <f>O70-'раздел 5'!O35</f>
        <v>-5.86600000038743</v>
      </c>
      <c r="Z70" s="129">
        <f>P70-'раздел 5'!P35</f>
        <v>0</v>
      </c>
      <c r="AA70" s="129">
        <f>Q70-'раздел 5'!Q35</f>
        <v>1.9553333315998316</v>
      </c>
      <c r="AB70" s="129">
        <f>R70-'раздел 5'!R35</f>
        <v>1.9553333315998316</v>
      </c>
      <c r="AC70" s="129">
        <f>S70-'раздел 5'!S35</f>
        <v>1.9553333315998316</v>
      </c>
      <c r="AD70" s="129" t="e">
        <f>T70-'раздел 5'!T35</f>
        <v>#VALUE!</v>
      </c>
      <c r="AE70" s="129" t="e">
        <f>U70-'раздел 5'!U35</f>
        <v>#VALUE!</v>
      </c>
      <c r="AF70" s="129" t="e">
        <f>V70-'раздел 5'!#REF!</f>
        <v>#REF!</v>
      </c>
    </row>
    <row r="71" spans="1:23" ht="18" customHeight="1">
      <c r="A71" s="195" t="s">
        <v>28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7"/>
      <c r="V71" s="126">
        <f t="shared" si="1"/>
        <v>0</v>
      </c>
      <c r="W71" s="88"/>
    </row>
    <row r="72" spans="1:23" ht="18" customHeight="1">
      <c r="A72" s="225" t="s">
        <v>29</v>
      </c>
      <c r="B72" s="226"/>
      <c r="C72" s="226"/>
      <c r="D72" s="226"/>
      <c r="E72" s="227"/>
      <c r="F72" s="219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1"/>
      <c r="V72" s="126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17">
        <v>4229305.78</v>
      </c>
      <c r="N73" s="117">
        <v>133097.93</v>
      </c>
      <c r="O73" s="117">
        <f aca="true" t="shared" si="22" ref="O73:O78">M73*30/100</f>
        <v>1268791.7340000002</v>
      </c>
      <c r="P73" s="117">
        <f aca="true" t="shared" si="23" ref="P73:P78">N73</f>
        <v>133097.93</v>
      </c>
      <c r="Q73" s="117">
        <f aca="true" t="shared" si="24" ref="Q73:Q78">(M73-O73)/3</f>
        <v>986838.0153333334</v>
      </c>
      <c r="R73" s="117">
        <f aca="true" t="shared" si="25" ref="R73:S79">Q73</f>
        <v>986838.0153333334</v>
      </c>
      <c r="S73" s="117">
        <f t="shared" si="25"/>
        <v>986838.0153333334</v>
      </c>
      <c r="T73" s="117">
        <v>43829</v>
      </c>
      <c r="U73" s="24" t="s">
        <v>184</v>
      </c>
      <c r="V73" s="126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17">
        <v>4100534.59</v>
      </c>
      <c r="N74" s="117">
        <v>135909.46</v>
      </c>
      <c r="O74" s="117">
        <f t="shared" si="22"/>
        <v>1230160.3769999999</v>
      </c>
      <c r="P74" s="117">
        <f t="shared" si="23"/>
        <v>135909.46</v>
      </c>
      <c r="Q74" s="117">
        <f t="shared" si="24"/>
        <v>956791.4043333334</v>
      </c>
      <c r="R74" s="117">
        <f t="shared" si="25"/>
        <v>956791.4043333334</v>
      </c>
      <c r="S74" s="117">
        <f t="shared" si="25"/>
        <v>956791.4043333334</v>
      </c>
      <c r="T74" s="117">
        <v>43829</v>
      </c>
      <c r="U74" s="24" t="s">
        <v>184</v>
      </c>
      <c r="V74" s="126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9">
        <v>2438153.76</v>
      </c>
      <c r="N75" s="119">
        <v>66534.3</v>
      </c>
      <c r="O75" s="119">
        <f t="shared" si="22"/>
        <v>731446.128</v>
      </c>
      <c r="P75" s="117">
        <f t="shared" si="23"/>
        <v>66534.3</v>
      </c>
      <c r="Q75" s="119">
        <f t="shared" si="24"/>
        <v>568902.5439999999</v>
      </c>
      <c r="R75" s="119">
        <f t="shared" si="25"/>
        <v>568902.5439999999</v>
      </c>
      <c r="S75" s="119">
        <f t="shared" si="25"/>
        <v>568902.5439999999</v>
      </c>
      <c r="T75" s="119">
        <v>43829</v>
      </c>
      <c r="U75" s="36" t="s">
        <v>184</v>
      </c>
      <c r="V75" s="126">
        <f t="shared" si="1"/>
        <v>0</v>
      </c>
      <c r="W75" s="102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9">
        <v>11762070.08</v>
      </c>
      <c r="N76" s="119">
        <v>332671.5</v>
      </c>
      <c r="O76" s="119">
        <f t="shared" si="22"/>
        <v>3528621.0239999997</v>
      </c>
      <c r="P76" s="117">
        <f t="shared" si="23"/>
        <v>332671.5</v>
      </c>
      <c r="Q76" s="119">
        <f t="shared" si="24"/>
        <v>2744483.0186666665</v>
      </c>
      <c r="R76" s="119">
        <f t="shared" si="25"/>
        <v>2744483.0186666665</v>
      </c>
      <c r="S76" s="119">
        <f t="shared" si="25"/>
        <v>2744483.0186666665</v>
      </c>
      <c r="T76" s="119">
        <v>43829</v>
      </c>
      <c r="U76" s="36" t="s">
        <v>184</v>
      </c>
      <c r="V76" s="126">
        <f t="shared" si="1"/>
        <v>0</v>
      </c>
      <c r="W76" s="102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9">
        <v>2438153.76</v>
      </c>
      <c r="N77" s="119">
        <v>66534.3</v>
      </c>
      <c r="O77" s="119">
        <f t="shared" si="22"/>
        <v>731446.128</v>
      </c>
      <c r="P77" s="117">
        <f t="shared" si="23"/>
        <v>66534.3</v>
      </c>
      <c r="Q77" s="119">
        <f t="shared" si="24"/>
        <v>568902.5439999999</v>
      </c>
      <c r="R77" s="119">
        <f t="shared" si="25"/>
        <v>568902.5439999999</v>
      </c>
      <c r="S77" s="119">
        <f t="shared" si="25"/>
        <v>568902.5439999999</v>
      </c>
      <c r="T77" s="119">
        <v>43829</v>
      </c>
      <c r="U77" s="36" t="s">
        <v>184</v>
      </c>
      <c r="V77" s="126">
        <f t="shared" si="1"/>
        <v>0</v>
      </c>
      <c r="W77" s="102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9">
        <v>9503310.54</v>
      </c>
      <c r="N78" s="119">
        <v>266137.2</v>
      </c>
      <c r="O78" s="119">
        <f t="shared" si="22"/>
        <v>2850993.162</v>
      </c>
      <c r="P78" s="117">
        <f t="shared" si="23"/>
        <v>266137.2</v>
      </c>
      <c r="Q78" s="119">
        <f t="shared" si="24"/>
        <v>2217439.1259999997</v>
      </c>
      <c r="R78" s="119">
        <f t="shared" si="25"/>
        <v>2217439.1259999997</v>
      </c>
      <c r="S78" s="119">
        <f t="shared" si="25"/>
        <v>2217439.1259999997</v>
      </c>
      <c r="T78" s="119">
        <v>43829</v>
      </c>
      <c r="U78" s="36" t="s">
        <v>184</v>
      </c>
      <c r="V78" s="126">
        <f aca="true" t="shared" si="26" ref="V78:V141">M78+N78-O78-P78-Q78-R78-S78</f>
        <v>0</v>
      </c>
      <c r="W78" s="102"/>
    </row>
    <row r="79" spans="1:23" ht="18" customHeight="1">
      <c r="A79" s="260" t="s">
        <v>23</v>
      </c>
      <c r="B79" s="261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18">
        <f t="shared" si="27"/>
        <v>34471528.51</v>
      </c>
      <c r="N79" s="118">
        <f t="shared" si="27"/>
        <v>1000884.69</v>
      </c>
      <c r="O79" s="118">
        <f t="shared" si="27"/>
        <v>10341458.553000001</v>
      </c>
      <c r="P79" s="118">
        <f t="shared" si="27"/>
        <v>1000884.69</v>
      </c>
      <c r="Q79" s="118">
        <f t="shared" si="27"/>
        <v>8043356.652333332</v>
      </c>
      <c r="R79" s="118">
        <f t="shared" si="25"/>
        <v>8043356.652333332</v>
      </c>
      <c r="S79" s="118">
        <f t="shared" si="25"/>
        <v>8043356.652333332</v>
      </c>
      <c r="T79" s="118" t="s">
        <v>261</v>
      </c>
      <c r="U79" s="6" t="s">
        <v>261</v>
      </c>
      <c r="V79" s="126">
        <f t="shared" si="26"/>
        <v>0</v>
      </c>
      <c r="W79" s="91"/>
    </row>
    <row r="80" spans="1:28" s="15" customFormat="1" ht="18" customHeight="1">
      <c r="A80" s="258" t="s">
        <v>30</v>
      </c>
      <c r="B80" s="259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20">
        <f aca="true" t="shared" si="28" ref="M80:S80">M79</f>
        <v>34471528.51</v>
      </c>
      <c r="N80" s="120">
        <f t="shared" si="28"/>
        <v>1000884.69</v>
      </c>
      <c r="O80" s="120">
        <f t="shared" si="28"/>
        <v>10341458.553000001</v>
      </c>
      <c r="P80" s="120">
        <f t="shared" si="28"/>
        <v>1000884.69</v>
      </c>
      <c r="Q80" s="120">
        <f t="shared" si="28"/>
        <v>8043356.652333332</v>
      </c>
      <c r="R80" s="120">
        <f t="shared" si="28"/>
        <v>8043356.652333332</v>
      </c>
      <c r="S80" s="120">
        <f t="shared" si="28"/>
        <v>8043356.652333332</v>
      </c>
      <c r="T80" s="120" t="s">
        <v>261</v>
      </c>
      <c r="U80" s="12" t="s">
        <v>261</v>
      </c>
      <c r="V80" s="126">
        <f t="shared" si="26"/>
        <v>0</v>
      </c>
      <c r="W80" s="127">
        <f>M80-'2018'!M56-'раздел 5'!M43</f>
        <v>0</v>
      </c>
      <c r="X80" s="127">
        <f>N80-'2018'!N56-'раздел 5'!N43</f>
        <v>0</v>
      </c>
      <c r="Y80" s="127">
        <f>O80-'2018'!O56-'раздел 5'!O43</f>
        <v>-4.956999997608364</v>
      </c>
      <c r="Z80" s="127">
        <f>P80-'2018'!P56-'раздел 5'!P43</f>
        <v>0</v>
      </c>
      <c r="AA80" s="127">
        <f>Q80-'2018'!Q56-'раздел 5'!Q43</f>
        <v>1.6523333322256804</v>
      </c>
      <c r="AB80" s="127">
        <f>R80-'2018'!R56-'раздел 5'!R43</f>
        <v>1.6523333322256804</v>
      </c>
    </row>
    <row r="81" spans="1:23" ht="18" customHeight="1">
      <c r="A81" s="195" t="s">
        <v>31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7"/>
      <c r="V81" s="126">
        <f t="shared" si="26"/>
        <v>0</v>
      </c>
      <c r="W81" s="88"/>
    </row>
    <row r="82" spans="1:23" ht="18" customHeight="1">
      <c r="A82" s="225" t="s">
        <v>32</v>
      </c>
      <c r="B82" s="226"/>
      <c r="C82" s="226"/>
      <c r="D82" s="226"/>
      <c r="E82" s="227"/>
      <c r="F82" s="219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1"/>
      <c r="V82" s="126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17">
        <v>3546491.08</v>
      </c>
      <c r="N83" s="117">
        <v>107794.18</v>
      </c>
      <c r="O83" s="117">
        <f>M83*30/100</f>
        <v>1063947.324</v>
      </c>
      <c r="P83" s="117">
        <f>N83</f>
        <v>107794.18</v>
      </c>
      <c r="Q83" s="117">
        <f aca="true" t="shared" si="29" ref="Q83:Q102">(M83-O83)/3</f>
        <v>827514.5853333334</v>
      </c>
      <c r="R83" s="117">
        <f aca="true" t="shared" si="30" ref="R83:S85">Q83</f>
        <v>827514.5853333334</v>
      </c>
      <c r="S83" s="117">
        <f t="shared" si="30"/>
        <v>827514.5853333334</v>
      </c>
      <c r="T83" s="117">
        <v>43829</v>
      </c>
      <c r="U83" s="24" t="s">
        <v>184</v>
      </c>
      <c r="V83" s="126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17">
        <v>6290302.13</v>
      </c>
      <c r="N84" s="117">
        <v>203596.02</v>
      </c>
      <c r="O84" s="117">
        <f>M84*30/100</f>
        <v>1887090.639</v>
      </c>
      <c r="P84" s="117">
        <f>N84</f>
        <v>203596.02</v>
      </c>
      <c r="Q84" s="117">
        <f t="shared" si="29"/>
        <v>1467737.1636666667</v>
      </c>
      <c r="R84" s="117">
        <f t="shared" si="30"/>
        <v>1467737.1636666667</v>
      </c>
      <c r="S84" s="117">
        <f t="shared" si="30"/>
        <v>1467737.1636666667</v>
      </c>
      <c r="T84" s="117">
        <v>43829</v>
      </c>
      <c r="U84" s="24" t="s">
        <v>184</v>
      </c>
      <c r="V84" s="126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9">
        <v>2340928.84</v>
      </c>
      <c r="N85" s="119">
        <v>66534.3</v>
      </c>
      <c r="O85" s="119">
        <f>M85*30/100</f>
        <v>702278.6519999999</v>
      </c>
      <c r="P85" s="117">
        <f>N85</f>
        <v>66534.3</v>
      </c>
      <c r="Q85" s="119">
        <f t="shared" si="29"/>
        <v>546216.7293333333</v>
      </c>
      <c r="R85" s="119">
        <f t="shared" si="30"/>
        <v>546216.7293333333</v>
      </c>
      <c r="S85" s="119">
        <f t="shared" si="30"/>
        <v>546216.7293333333</v>
      </c>
      <c r="T85" s="119">
        <v>43829</v>
      </c>
      <c r="U85" s="36" t="s">
        <v>184</v>
      </c>
      <c r="V85" s="126">
        <f t="shared" si="26"/>
        <v>0</v>
      </c>
    </row>
    <row r="86" spans="1:22" ht="18" customHeight="1">
      <c r="A86" s="260" t="s">
        <v>23</v>
      </c>
      <c r="B86" s="261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18">
        <f t="shared" si="31"/>
        <v>12177722.05</v>
      </c>
      <c r="N86" s="118">
        <f aca="true" t="shared" si="32" ref="N86:S86">SUM(N83:N85)</f>
        <v>377924.49999999994</v>
      </c>
      <c r="O86" s="118">
        <f t="shared" si="32"/>
        <v>3653316.6149999998</v>
      </c>
      <c r="P86" s="118">
        <f t="shared" si="32"/>
        <v>377924.49999999994</v>
      </c>
      <c r="Q86" s="118">
        <f t="shared" si="32"/>
        <v>2841468.478333333</v>
      </c>
      <c r="R86" s="118">
        <f t="shared" si="32"/>
        <v>2841468.478333333</v>
      </c>
      <c r="S86" s="118">
        <f t="shared" si="32"/>
        <v>2841468.478333333</v>
      </c>
      <c r="T86" s="118" t="s">
        <v>261</v>
      </c>
      <c r="U86" s="6" t="s">
        <v>261</v>
      </c>
      <c r="V86" s="126">
        <f t="shared" si="26"/>
        <v>0</v>
      </c>
    </row>
    <row r="87" spans="1:23" ht="18" customHeight="1">
      <c r="A87" s="225" t="s">
        <v>33</v>
      </c>
      <c r="B87" s="226"/>
      <c r="C87" s="226"/>
      <c r="D87" s="226"/>
      <c r="E87" s="227"/>
      <c r="F87" s="219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1"/>
      <c r="V87" s="126">
        <f t="shared" si="26"/>
        <v>0</v>
      </c>
      <c r="W87" s="91"/>
    </row>
    <row r="88" spans="1:23" ht="18" customHeight="1">
      <c r="A88" s="32">
        <f>A85+1</f>
        <v>52</v>
      </c>
      <c r="B88" s="110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18">
        <v>9391994.06</v>
      </c>
      <c r="N88" s="118">
        <v>266137.2</v>
      </c>
      <c r="O88" s="119">
        <f aca="true" t="shared" si="33" ref="O88:O93">M88*30/100</f>
        <v>2817598.2180000003</v>
      </c>
      <c r="P88" s="117">
        <f aca="true" t="shared" si="34" ref="P88:P93">N88</f>
        <v>266137.2</v>
      </c>
      <c r="Q88" s="119">
        <f t="shared" si="29"/>
        <v>2191465.2806666666</v>
      </c>
      <c r="R88" s="119">
        <f aca="true" t="shared" si="35" ref="R88:S93">Q88</f>
        <v>2191465.2806666666</v>
      </c>
      <c r="S88" s="119">
        <f t="shared" si="35"/>
        <v>2191465.2806666666</v>
      </c>
      <c r="T88" s="119">
        <v>43829</v>
      </c>
      <c r="U88" s="36" t="s">
        <v>184</v>
      </c>
      <c r="V88" s="126">
        <f t="shared" si="26"/>
        <v>0</v>
      </c>
      <c r="W88" s="102"/>
    </row>
    <row r="89" spans="1:23" ht="18" customHeight="1">
      <c r="A89" s="32">
        <f>A88+1</f>
        <v>53</v>
      </c>
      <c r="B89" s="110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18">
        <v>2461653.46</v>
      </c>
      <c r="N89" s="118">
        <v>66534.3</v>
      </c>
      <c r="O89" s="119">
        <f t="shared" si="33"/>
        <v>738496.038</v>
      </c>
      <c r="P89" s="117">
        <f t="shared" si="34"/>
        <v>66534.3</v>
      </c>
      <c r="Q89" s="119">
        <f t="shared" si="29"/>
        <v>574385.8073333333</v>
      </c>
      <c r="R89" s="119">
        <f t="shared" si="35"/>
        <v>574385.8073333333</v>
      </c>
      <c r="S89" s="119">
        <f t="shared" si="35"/>
        <v>574385.8073333333</v>
      </c>
      <c r="T89" s="119">
        <v>43829</v>
      </c>
      <c r="U89" s="36" t="s">
        <v>184</v>
      </c>
      <c r="V89" s="126">
        <f t="shared" si="26"/>
        <v>0</v>
      </c>
      <c r="W89" s="102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17">
        <v>2794717.9</v>
      </c>
      <c r="N90" s="117">
        <v>74793.12</v>
      </c>
      <c r="O90" s="117">
        <f t="shared" si="33"/>
        <v>838415.37</v>
      </c>
      <c r="P90" s="117">
        <f t="shared" si="34"/>
        <v>74793.12</v>
      </c>
      <c r="Q90" s="117">
        <f t="shared" si="29"/>
        <v>652100.8433333333</v>
      </c>
      <c r="R90" s="117">
        <f t="shared" si="35"/>
        <v>652100.8433333333</v>
      </c>
      <c r="S90" s="117">
        <f t="shared" si="35"/>
        <v>652100.8433333333</v>
      </c>
      <c r="T90" s="117">
        <v>43829</v>
      </c>
      <c r="U90" s="24" t="s">
        <v>184</v>
      </c>
      <c r="V90" s="126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17">
        <v>2794717.9</v>
      </c>
      <c r="N91" s="117">
        <v>74793.12</v>
      </c>
      <c r="O91" s="117">
        <f t="shared" si="33"/>
        <v>838415.37</v>
      </c>
      <c r="P91" s="117">
        <f t="shared" si="34"/>
        <v>74793.12</v>
      </c>
      <c r="Q91" s="117">
        <f t="shared" si="29"/>
        <v>652100.8433333333</v>
      </c>
      <c r="R91" s="117">
        <f t="shared" si="35"/>
        <v>652100.8433333333</v>
      </c>
      <c r="S91" s="117">
        <f t="shared" si="35"/>
        <v>652100.8433333333</v>
      </c>
      <c r="T91" s="117">
        <v>43829</v>
      </c>
      <c r="U91" s="24" t="s">
        <v>184</v>
      </c>
      <c r="V91" s="126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17">
        <v>2794717.9</v>
      </c>
      <c r="N92" s="117">
        <v>74793.12</v>
      </c>
      <c r="O92" s="117">
        <f t="shared" si="33"/>
        <v>838415.37</v>
      </c>
      <c r="P92" s="117">
        <f t="shared" si="34"/>
        <v>74793.12</v>
      </c>
      <c r="Q92" s="117">
        <f t="shared" si="29"/>
        <v>652100.8433333333</v>
      </c>
      <c r="R92" s="117">
        <f t="shared" si="35"/>
        <v>652100.8433333333</v>
      </c>
      <c r="S92" s="117">
        <f t="shared" si="35"/>
        <v>652100.8433333333</v>
      </c>
      <c r="T92" s="117">
        <v>43829</v>
      </c>
      <c r="U92" s="24" t="s">
        <v>184</v>
      </c>
      <c r="V92" s="126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17">
        <v>2794717.9</v>
      </c>
      <c r="N93" s="117">
        <v>74793.12</v>
      </c>
      <c r="O93" s="117">
        <f t="shared" si="33"/>
        <v>838415.37</v>
      </c>
      <c r="P93" s="117">
        <f t="shared" si="34"/>
        <v>74793.12</v>
      </c>
      <c r="Q93" s="117">
        <f t="shared" si="29"/>
        <v>652100.8433333333</v>
      </c>
      <c r="R93" s="117">
        <f t="shared" si="35"/>
        <v>652100.8433333333</v>
      </c>
      <c r="S93" s="117">
        <f t="shared" si="35"/>
        <v>652100.8433333333</v>
      </c>
      <c r="T93" s="117">
        <v>43829</v>
      </c>
      <c r="U93" s="24" t="s">
        <v>184</v>
      </c>
      <c r="V93" s="126">
        <f t="shared" si="26"/>
        <v>0</v>
      </c>
      <c r="W93" s="90"/>
      <c r="X93" s="4"/>
    </row>
    <row r="94" spans="1:23" ht="18" customHeight="1">
      <c r="A94" s="260" t="s">
        <v>23</v>
      </c>
      <c r="B94" s="261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18">
        <f t="shared" si="36"/>
        <v>23032519.119999997</v>
      </c>
      <c r="N94" s="118">
        <f aca="true" t="shared" si="37" ref="N94:S94">SUM(N88:N93)</f>
        <v>631843.98</v>
      </c>
      <c r="O94" s="118">
        <f t="shared" si="37"/>
        <v>6909755.7360000005</v>
      </c>
      <c r="P94" s="118">
        <f t="shared" si="37"/>
        <v>631843.98</v>
      </c>
      <c r="Q94" s="118">
        <f t="shared" si="37"/>
        <v>5374254.461333333</v>
      </c>
      <c r="R94" s="118">
        <f t="shared" si="37"/>
        <v>5374254.461333333</v>
      </c>
      <c r="S94" s="118">
        <f t="shared" si="37"/>
        <v>5374254.461333333</v>
      </c>
      <c r="T94" s="118" t="s">
        <v>261</v>
      </c>
      <c r="U94" s="6" t="s">
        <v>261</v>
      </c>
      <c r="V94" s="126">
        <f t="shared" si="26"/>
        <v>0</v>
      </c>
      <c r="W94" s="91"/>
    </row>
    <row r="95" spans="1:23" ht="18" customHeight="1">
      <c r="A95" s="225" t="s">
        <v>44</v>
      </c>
      <c r="B95" s="226"/>
      <c r="C95" s="226"/>
      <c r="D95" s="226"/>
      <c r="E95" s="227"/>
      <c r="F95" s="219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1"/>
      <c r="V95" s="126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9">
        <v>11779839.7</v>
      </c>
      <c r="N96" s="119">
        <v>332671.5</v>
      </c>
      <c r="O96" s="119">
        <f aca="true" t="shared" si="38" ref="O96:O102">M96*30/100</f>
        <v>3533951.91</v>
      </c>
      <c r="P96" s="117">
        <f aca="true" t="shared" si="39" ref="P96:P102">N96</f>
        <v>332671.5</v>
      </c>
      <c r="Q96" s="119">
        <f t="shared" si="29"/>
        <v>2748629.263333333</v>
      </c>
      <c r="R96" s="119">
        <f aca="true" t="shared" si="40" ref="R96:S102">Q96</f>
        <v>2748629.263333333</v>
      </c>
      <c r="S96" s="119">
        <f t="shared" si="40"/>
        <v>2748629.263333333</v>
      </c>
      <c r="T96" s="119">
        <v>43829</v>
      </c>
      <c r="U96" s="36" t="s">
        <v>184</v>
      </c>
      <c r="V96" s="126">
        <f t="shared" si="26"/>
        <v>0</v>
      </c>
      <c r="W96" s="102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9">
        <v>11795603.32</v>
      </c>
      <c r="N97" s="119">
        <v>332671.5</v>
      </c>
      <c r="O97" s="119">
        <f t="shared" si="38"/>
        <v>3538680.9960000003</v>
      </c>
      <c r="P97" s="117">
        <f t="shared" si="39"/>
        <v>332671.5</v>
      </c>
      <c r="Q97" s="119">
        <f t="shared" si="29"/>
        <v>2752307.4413333335</v>
      </c>
      <c r="R97" s="119">
        <f t="shared" si="40"/>
        <v>2752307.4413333335</v>
      </c>
      <c r="S97" s="119">
        <f t="shared" si="40"/>
        <v>2752307.4413333335</v>
      </c>
      <c r="T97" s="119">
        <v>43829</v>
      </c>
      <c r="U97" s="36" t="s">
        <v>184</v>
      </c>
      <c r="V97" s="126">
        <f t="shared" si="26"/>
        <v>0</v>
      </c>
      <c r="W97" s="102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9">
        <v>4274966.54</v>
      </c>
      <c r="N98" s="119">
        <v>111047.44</v>
      </c>
      <c r="O98" s="119">
        <f t="shared" si="38"/>
        <v>1282489.962</v>
      </c>
      <c r="P98" s="117">
        <f t="shared" si="39"/>
        <v>111047.44</v>
      </c>
      <c r="Q98" s="119">
        <f t="shared" si="29"/>
        <v>997492.1926666666</v>
      </c>
      <c r="R98" s="119">
        <f t="shared" si="40"/>
        <v>997492.1926666666</v>
      </c>
      <c r="S98" s="119">
        <f t="shared" si="40"/>
        <v>997492.1926666666</v>
      </c>
      <c r="T98" s="119">
        <v>43829</v>
      </c>
      <c r="U98" s="36" t="s">
        <v>184</v>
      </c>
      <c r="V98" s="126">
        <f t="shared" si="26"/>
        <v>0</v>
      </c>
      <c r="W98" s="102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9">
        <v>16517667.139999997</v>
      </c>
      <c r="N99" s="119">
        <v>465740.1</v>
      </c>
      <c r="O99" s="119">
        <f t="shared" si="38"/>
        <v>4955300.141999999</v>
      </c>
      <c r="P99" s="117">
        <f t="shared" si="39"/>
        <v>465740.1</v>
      </c>
      <c r="Q99" s="119">
        <f t="shared" si="29"/>
        <v>3854122.332666666</v>
      </c>
      <c r="R99" s="119">
        <f t="shared" si="40"/>
        <v>3854122.332666666</v>
      </c>
      <c r="S99" s="119">
        <f t="shared" si="40"/>
        <v>3854122.332666666</v>
      </c>
      <c r="T99" s="119">
        <v>43829</v>
      </c>
      <c r="U99" s="36" t="s">
        <v>184</v>
      </c>
      <c r="V99" s="126">
        <f t="shared" si="26"/>
        <v>0</v>
      </c>
      <c r="W99" s="102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18">
        <v>4642281.66</v>
      </c>
      <c r="N100" s="118">
        <v>122059.2</v>
      </c>
      <c r="O100" s="119">
        <f t="shared" si="38"/>
        <v>1392684.4980000001</v>
      </c>
      <c r="P100" s="117">
        <f t="shared" si="39"/>
        <v>122059.2</v>
      </c>
      <c r="Q100" s="119">
        <f t="shared" si="29"/>
        <v>1083199.054</v>
      </c>
      <c r="R100" s="119">
        <f t="shared" si="40"/>
        <v>1083199.054</v>
      </c>
      <c r="S100" s="119">
        <f t="shared" si="40"/>
        <v>1083199.054</v>
      </c>
      <c r="T100" s="119">
        <v>43829</v>
      </c>
      <c r="U100" s="36" t="s">
        <v>184</v>
      </c>
      <c r="V100" s="126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17">
        <v>14573009.36</v>
      </c>
      <c r="N101" s="117">
        <v>475683.11</v>
      </c>
      <c r="O101" s="117">
        <f t="shared" si="38"/>
        <v>4371902.807999999</v>
      </c>
      <c r="P101" s="117">
        <f t="shared" si="39"/>
        <v>475683.11</v>
      </c>
      <c r="Q101" s="117">
        <f t="shared" si="29"/>
        <v>3400368.850666667</v>
      </c>
      <c r="R101" s="117">
        <f t="shared" si="40"/>
        <v>3400368.850666667</v>
      </c>
      <c r="S101" s="117">
        <f t="shared" si="40"/>
        <v>3400368.850666667</v>
      </c>
      <c r="T101" s="117">
        <v>43829</v>
      </c>
      <c r="U101" s="24" t="s">
        <v>184</v>
      </c>
      <c r="V101" s="126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17">
        <v>10294816.68</v>
      </c>
      <c r="N102" s="117">
        <v>339326.7</v>
      </c>
      <c r="O102" s="117">
        <f t="shared" si="38"/>
        <v>3088445.0039999997</v>
      </c>
      <c r="P102" s="117">
        <f t="shared" si="39"/>
        <v>339326.7</v>
      </c>
      <c r="Q102" s="117">
        <f t="shared" si="29"/>
        <v>2402123.892</v>
      </c>
      <c r="R102" s="117">
        <f t="shared" si="40"/>
        <v>2402123.892</v>
      </c>
      <c r="S102" s="117">
        <f t="shared" si="40"/>
        <v>2402123.892</v>
      </c>
      <c r="T102" s="117">
        <v>43829</v>
      </c>
      <c r="U102" s="24" t="s">
        <v>184</v>
      </c>
      <c r="V102" s="126">
        <f t="shared" si="26"/>
        <v>0</v>
      </c>
      <c r="W102" s="90"/>
    </row>
    <row r="103" spans="1:23" ht="18" customHeight="1">
      <c r="A103" s="260" t="s">
        <v>23</v>
      </c>
      <c r="B103" s="261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18">
        <f t="shared" si="42"/>
        <v>73878184.4</v>
      </c>
      <c r="N103" s="118">
        <f aca="true" t="shared" si="43" ref="N103:S103">SUM(N96:N102)</f>
        <v>2179199.5500000003</v>
      </c>
      <c r="O103" s="118">
        <f t="shared" si="43"/>
        <v>22163455.32</v>
      </c>
      <c r="P103" s="118">
        <f t="shared" si="43"/>
        <v>2179199.5500000003</v>
      </c>
      <c r="Q103" s="118">
        <f t="shared" si="43"/>
        <v>17238243.026666664</v>
      </c>
      <c r="R103" s="118">
        <f t="shared" si="43"/>
        <v>17238243.026666664</v>
      </c>
      <c r="S103" s="118">
        <f t="shared" si="43"/>
        <v>17238243.026666664</v>
      </c>
      <c r="T103" s="118" t="s">
        <v>261</v>
      </c>
      <c r="U103" s="6" t="s">
        <v>261</v>
      </c>
      <c r="V103" s="126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20">
        <f aca="true" t="shared" si="44" ref="M104:S104">M103+M94+M86</f>
        <v>109088425.57000001</v>
      </c>
      <c r="N104" s="120">
        <f t="shared" si="44"/>
        <v>3188968.0300000003</v>
      </c>
      <c r="O104" s="120">
        <f t="shared" si="44"/>
        <v>32726527.671</v>
      </c>
      <c r="P104" s="120">
        <f t="shared" si="44"/>
        <v>3188968.0300000003</v>
      </c>
      <c r="Q104" s="120">
        <f t="shared" si="44"/>
        <v>25453965.96633333</v>
      </c>
      <c r="R104" s="120">
        <f t="shared" si="44"/>
        <v>25453965.96633333</v>
      </c>
      <c r="S104" s="120">
        <f t="shared" si="44"/>
        <v>25453965.96633333</v>
      </c>
      <c r="T104" s="120" t="s">
        <v>261</v>
      </c>
      <c r="U104" s="12" t="s">
        <v>261</v>
      </c>
      <c r="V104" s="126">
        <f t="shared" si="26"/>
        <v>0</v>
      </c>
      <c r="W104" s="130">
        <f>M104-'раздел 5'!M59-'2018'!M72</f>
        <v>0</v>
      </c>
      <c r="X104" s="130">
        <f>N104-'раздел 5'!N59-'2018'!N72</f>
        <v>0</v>
      </c>
      <c r="Y104" s="130">
        <f>O104-'раздел 5'!O59-'2018'!O72</f>
        <v>-5.898999992758036</v>
      </c>
      <c r="Z104" s="130">
        <f>P104-'раздел 5'!P59-'2018'!P72</f>
        <v>0</v>
      </c>
      <c r="AA104" s="130">
        <f>Q104-'раздел 5'!Q59-'2018'!Q72</f>
        <v>1.9663333296775818</v>
      </c>
      <c r="AB104" s="130">
        <f>R104-'раздел 5'!R59-'2018'!R72</f>
        <v>1.9663333296775818</v>
      </c>
      <c r="AC104" s="130">
        <f>S104-'раздел 5'!S59-'2018'!S72</f>
        <v>1.9663333296775818</v>
      </c>
      <c r="AD104" s="130" t="e">
        <f>T104-'раздел 5'!T59-'2018'!T72</f>
        <v>#VALUE!</v>
      </c>
      <c r="AE104" s="130" t="e">
        <f>U86-'раздел 5'!U59-'2018'!U72</f>
        <v>#VALUE!</v>
      </c>
      <c r="AF104" s="130" t="e">
        <f>V86-'раздел 5'!#REF!-'2018'!W72</f>
        <v>#REF!</v>
      </c>
    </row>
    <row r="105" spans="1:23" ht="18" customHeight="1">
      <c r="A105" s="195" t="s">
        <v>35</v>
      </c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7"/>
      <c r="V105" s="126">
        <f t="shared" si="26"/>
        <v>0</v>
      </c>
      <c r="W105" s="88"/>
    </row>
    <row r="106" spans="1:23" ht="18" customHeight="1">
      <c r="A106" s="225" t="s">
        <v>36</v>
      </c>
      <c r="B106" s="226"/>
      <c r="C106" s="226"/>
      <c r="D106" s="226"/>
      <c r="E106" s="227"/>
      <c r="F106" s="219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1"/>
      <c r="V106" s="126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17">
        <f>2079641.89</f>
        <v>2079641.89</v>
      </c>
      <c r="N107" s="117">
        <v>67594.73</v>
      </c>
      <c r="O107" s="117">
        <f aca="true" t="shared" si="45" ref="O107:O113">M107*30/100</f>
        <v>623892.5669999999</v>
      </c>
      <c r="P107" s="117">
        <f aca="true" t="shared" si="46" ref="P107:P113">N107</f>
        <v>67594.73</v>
      </c>
      <c r="Q107" s="117">
        <f aca="true" t="shared" si="47" ref="Q107:Q113">(M107-O107)/3</f>
        <v>485249.7743333333</v>
      </c>
      <c r="R107" s="117">
        <f aca="true" t="shared" si="48" ref="R107:S113">Q107</f>
        <v>485249.7743333333</v>
      </c>
      <c r="S107" s="117">
        <f t="shared" si="48"/>
        <v>485249.7743333333</v>
      </c>
      <c r="T107" s="117">
        <v>43829</v>
      </c>
      <c r="U107" s="24" t="s">
        <v>184</v>
      </c>
      <c r="V107" s="126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17">
        <f>2112589.4</f>
        <v>2112589.4</v>
      </c>
      <c r="N108" s="117">
        <v>65143.08</v>
      </c>
      <c r="O108" s="117">
        <f t="shared" si="45"/>
        <v>633776.82</v>
      </c>
      <c r="P108" s="117">
        <f t="shared" si="46"/>
        <v>65143.08</v>
      </c>
      <c r="Q108" s="117">
        <f t="shared" si="47"/>
        <v>492937.5266666667</v>
      </c>
      <c r="R108" s="117">
        <f t="shared" si="48"/>
        <v>492937.5266666667</v>
      </c>
      <c r="S108" s="117">
        <f t="shared" si="48"/>
        <v>492937.5266666667</v>
      </c>
      <c r="T108" s="117">
        <v>43829</v>
      </c>
      <c r="U108" s="24" t="s">
        <v>184</v>
      </c>
      <c r="V108" s="126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17">
        <v>6036380.61</v>
      </c>
      <c r="N109" s="117">
        <v>195429.24</v>
      </c>
      <c r="O109" s="117">
        <f t="shared" si="45"/>
        <v>1810914.1830000002</v>
      </c>
      <c r="P109" s="117">
        <f t="shared" si="46"/>
        <v>195429.24</v>
      </c>
      <c r="Q109" s="117">
        <f t="shared" si="47"/>
        <v>1408488.8090000001</v>
      </c>
      <c r="R109" s="117">
        <f t="shared" si="48"/>
        <v>1408488.8090000001</v>
      </c>
      <c r="S109" s="117">
        <f t="shared" si="48"/>
        <v>1408488.8090000001</v>
      </c>
      <c r="T109" s="117">
        <v>43829</v>
      </c>
      <c r="U109" s="24" t="s">
        <v>184</v>
      </c>
      <c r="V109" s="126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17">
        <v>5981712.97</v>
      </c>
      <c r="N110" s="117">
        <v>195429.24</v>
      </c>
      <c r="O110" s="117">
        <f t="shared" si="45"/>
        <v>1794513.8909999998</v>
      </c>
      <c r="P110" s="117">
        <f t="shared" si="46"/>
        <v>195429.24</v>
      </c>
      <c r="Q110" s="117">
        <f t="shared" si="47"/>
        <v>1395733.0263333332</v>
      </c>
      <c r="R110" s="117">
        <f t="shared" si="48"/>
        <v>1395733.0263333332</v>
      </c>
      <c r="S110" s="117">
        <f t="shared" si="48"/>
        <v>1395733.0263333332</v>
      </c>
      <c r="T110" s="117">
        <v>43829</v>
      </c>
      <c r="U110" s="24" t="s">
        <v>184</v>
      </c>
      <c r="V110" s="126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17">
        <v>4132901.12</v>
      </c>
      <c r="N111" s="117">
        <v>130286.16</v>
      </c>
      <c r="O111" s="117">
        <f t="shared" si="45"/>
        <v>1239870.3360000001</v>
      </c>
      <c r="P111" s="117">
        <f t="shared" si="46"/>
        <v>130286.16</v>
      </c>
      <c r="Q111" s="117">
        <f t="shared" si="47"/>
        <v>964343.5946666667</v>
      </c>
      <c r="R111" s="117">
        <f t="shared" si="48"/>
        <v>964343.5946666667</v>
      </c>
      <c r="S111" s="117">
        <f t="shared" si="48"/>
        <v>964343.5946666667</v>
      </c>
      <c r="T111" s="117">
        <v>43829</v>
      </c>
      <c r="U111" s="24" t="s">
        <v>184</v>
      </c>
      <c r="V111" s="126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17">
        <v>4210501.96</v>
      </c>
      <c r="N112" s="117">
        <v>130286.16</v>
      </c>
      <c r="O112" s="117">
        <f t="shared" si="45"/>
        <v>1263150.588</v>
      </c>
      <c r="P112" s="117">
        <f t="shared" si="46"/>
        <v>130286.16</v>
      </c>
      <c r="Q112" s="117">
        <f t="shared" si="47"/>
        <v>982450.4573333333</v>
      </c>
      <c r="R112" s="117">
        <f t="shared" si="48"/>
        <v>982450.4573333333</v>
      </c>
      <c r="S112" s="117">
        <f t="shared" si="48"/>
        <v>982450.4573333333</v>
      </c>
      <c r="T112" s="117">
        <v>43829</v>
      </c>
      <c r="U112" s="24" t="s">
        <v>184</v>
      </c>
      <c r="V112" s="126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17">
        <v>4181000.03</v>
      </c>
      <c r="N113" s="117">
        <v>135730.68</v>
      </c>
      <c r="O113" s="117">
        <f t="shared" si="45"/>
        <v>1254300.0089999998</v>
      </c>
      <c r="P113" s="117">
        <f t="shared" si="46"/>
        <v>135730.68</v>
      </c>
      <c r="Q113" s="117">
        <f t="shared" si="47"/>
        <v>975566.6736666666</v>
      </c>
      <c r="R113" s="117">
        <f t="shared" si="48"/>
        <v>975566.6736666666</v>
      </c>
      <c r="S113" s="117">
        <f t="shared" si="48"/>
        <v>975566.6736666666</v>
      </c>
      <c r="T113" s="117">
        <v>43829</v>
      </c>
      <c r="U113" s="24" t="s">
        <v>184</v>
      </c>
      <c r="V113" s="126">
        <f t="shared" si="26"/>
        <v>0</v>
      </c>
      <c r="W113" s="90"/>
    </row>
    <row r="114" spans="1:23" ht="18" customHeight="1">
      <c r="A114" s="260" t="s">
        <v>23</v>
      </c>
      <c r="B114" s="261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18">
        <f t="shared" si="50"/>
        <v>28734727.980000004</v>
      </c>
      <c r="N114" s="118">
        <f aca="true" t="shared" si="51" ref="N114:S114">SUM(N107:N113)</f>
        <v>919899.29</v>
      </c>
      <c r="O114" s="118">
        <f t="shared" si="51"/>
        <v>8620418.394</v>
      </c>
      <c r="P114" s="118">
        <f t="shared" si="51"/>
        <v>919899.29</v>
      </c>
      <c r="Q114" s="118">
        <f t="shared" si="51"/>
        <v>6704769.861999999</v>
      </c>
      <c r="R114" s="118">
        <f t="shared" si="51"/>
        <v>6704769.861999999</v>
      </c>
      <c r="S114" s="118">
        <f t="shared" si="51"/>
        <v>6704769.861999999</v>
      </c>
      <c r="T114" s="118" t="s">
        <v>261</v>
      </c>
      <c r="U114" s="6" t="s">
        <v>261</v>
      </c>
      <c r="V114" s="126">
        <f t="shared" si="26"/>
        <v>0</v>
      </c>
      <c r="W114" s="91"/>
    </row>
    <row r="115" spans="1:33" s="15" customFormat="1" ht="18" customHeight="1">
      <c r="A115" s="258" t="s">
        <v>37</v>
      </c>
      <c r="B115" s="259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20">
        <f aca="true" t="shared" si="52" ref="M115:S115">M114</f>
        <v>28734727.980000004</v>
      </c>
      <c r="N115" s="120">
        <f t="shared" si="52"/>
        <v>919899.29</v>
      </c>
      <c r="O115" s="120">
        <f t="shared" si="52"/>
        <v>8620418.394</v>
      </c>
      <c r="P115" s="120">
        <f t="shared" si="52"/>
        <v>919899.29</v>
      </c>
      <c r="Q115" s="120">
        <f t="shared" si="52"/>
        <v>6704769.861999999</v>
      </c>
      <c r="R115" s="120">
        <f t="shared" si="52"/>
        <v>6704769.861999999</v>
      </c>
      <c r="S115" s="120">
        <f t="shared" si="52"/>
        <v>6704769.861999999</v>
      </c>
      <c r="T115" s="120" t="s">
        <v>261</v>
      </c>
      <c r="U115" s="12" t="s">
        <v>261</v>
      </c>
      <c r="V115" s="126">
        <f t="shared" si="26"/>
        <v>0</v>
      </c>
      <c r="W115" s="127">
        <f>M115-'2018'!M83</f>
        <v>0</v>
      </c>
      <c r="X115" s="127">
        <f>N115-'2018'!N83</f>
        <v>0</v>
      </c>
      <c r="Y115" s="127">
        <f>O115-'2018'!O83</f>
        <v>3.4139999989420176</v>
      </c>
      <c r="Z115" s="127">
        <f>P115-'2018'!P83</f>
        <v>0</v>
      </c>
      <c r="AA115" s="127">
        <f>Q115-'2018'!Q83</f>
        <v>-1.1380000011995435</v>
      </c>
      <c r="AB115" s="127">
        <f>R115-'2018'!R83</f>
        <v>-1.1380000011995435</v>
      </c>
      <c r="AC115" s="127">
        <f>S115-'2018'!S83</f>
        <v>-1.1380000011995435</v>
      </c>
      <c r="AD115" s="127" t="e">
        <f>T115-'2018'!T83</f>
        <v>#VALUE!</v>
      </c>
      <c r="AE115" s="127" t="e">
        <f>U115-'2018'!U83</f>
        <v>#VALUE!</v>
      </c>
      <c r="AF115" s="127">
        <f>V115-'2018'!W83</f>
        <v>0</v>
      </c>
      <c r="AG115" s="127">
        <f>W115-'2018'!X83</f>
        <v>0</v>
      </c>
    </row>
    <row r="116" spans="1:23" ht="18" customHeight="1">
      <c r="A116" s="195" t="s">
        <v>38</v>
      </c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7"/>
      <c r="V116" s="126">
        <f t="shared" si="26"/>
        <v>0</v>
      </c>
      <c r="W116" s="88"/>
    </row>
    <row r="117" spans="1:23" ht="18" customHeight="1">
      <c r="A117" s="225" t="s">
        <v>39</v>
      </c>
      <c r="B117" s="226"/>
      <c r="C117" s="226"/>
      <c r="D117" s="226"/>
      <c r="E117" s="227"/>
      <c r="F117" s="219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1"/>
      <c r="V117" s="126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17">
        <f>2101585.48</f>
        <v>2101585.48</v>
      </c>
      <c r="N118" s="117">
        <v>67954.73</v>
      </c>
      <c r="O118" s="117">
        <f>M118*30/100</f>
        <v>630475.644</v>
      </c>
      <c r="P118" s="117">
        <f>N118</f>
        <v>67954.73</v>
      </c>
      <c r="Q118" s="117">
        <f aca="true" t="shared" si="53" ref="Q118:Q182">(M118-O118)/3</f>
        <v>490369.9453333334</v>
      </c>
      <c r="R118" s="117">
        <f aca="true" t="shared" si="54" ref="R118:S120">Q118</f>
        <v>490369.9453333334</v>
      </c>
      <c r="S118" s="117">
        <f t="shared" si="54"/>
        <v>490369.9453333334</v>
      </c>
      <c r="T118" s="117">
        <v>43829</v>
      </c>
      <c r="U118" s="24" t="s">
        <v>184</v>
      </c>
      <c r="V118" s="126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17">
        <f>2099367.19</f>
        <v>2099367.19</v>
      </c>
      <c r="N119" s="117">
        <v>67954.73</v>
      </c>
      <c r="O119" s="117">
        <f>M119*30/100</f>
        <v>629810.157</v>
      </c>
      <c r="P119" s="117">
        <f>N119</f>
        <v>67954.73</v>
      </c>
      <c r="Q119" s="117">
        <f t="shared" si="53"/>
        <v>489852.34433333325</v>
      </c>
      <c r="R119" s="117">
        <f t="shared" si="54"/>
        <v>489852.34433333325</v>
      </c>
      <c r="S119" s="117">
        <f t="shared" si="54"/>
        <v>489852.34433333325</v>
      </c>
      <c r="T119" s="117">
        <v>43829</v>
      </c>
      <c r="U119" s="24" t="s">
        <v>184</v>
      </c>
      <c r="V119" s="126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9">
        <v>2405345.04</v>
      </c>
      <c r="N120" s="119">
        <v>66534.3</v>
      </c>
      <c r="O120" s="119">
        <f>M120*30/100</f>
        <v>721603.512</v>
      </c>
      <c r="P120" s="117">
        <f>N120</f>
        <v>66534.3</v>
      </c>
      <c r="Q120" s="119">
        <f t="shared" si="53"/>
        <v>561247.176</v>
      </c>
      <c r="R120" s="119">
        <f t="shared" si="54"/>
        <v>561247.176</v>
      </c>
      <c r="S120" s="119">
        <f t="shared" si="54"/>
        <v>561247.176</v>
      </c>
      <c r="T120" s="119">
        <v>43829</v>
      </c>
      <c r="U120" s="36" t="s">
        <v>184</v>
      </c>
      <c r="V120" s="126">
        <f t="shared" si="26"/>
        <v>0</v>
      </c>
      <c r="W120" s="102"/>
    </row>
    <row r="121" spans="1:23" ht="18" customHeight="1">
      <c r="A121" s="260" t="s">
        <v>23</v>
      </c>
      <c r="B121" s="261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18">
        <f t="shared" si="55"/>
        <v>6606297.71</v>
      </c>
      <c r="N121" s="118">
        <f t="shared" si="55"/>
        <v>202443.76</v>
      </c>
      <c r="O121" s="118">
        <f t="shared" si="55"/>
        <v>1981889.313</v>
      </c>
      <c r="P121" s="118">
        <f t="shared" si="55"/>
        <v>202443.76</v>
      </c>
      <c r="Q121" s="118">
        <f t="shared" si="55"/>
        <v>1541469.4656666666</v>
      </c>
      <c r="R121" s="118">
        <f t="shared" si="55"/>
        <v>1541469.4656666666</v>
      </c>
      <c r="S121" s="118">
        <f t="shared" si="55"/>
        <v>1541469.4656666666</v>
      </c>
      <c r="T121" s="118" t="s">
        <v>261</v>
      </c>
      <c r="U121" s="6" t="s">
        <v>261</v>
      </c>
      <c r="V121" s="126">
        <f t="shared" si="26"/>
        <v>0</v>
      </c>
      <c r="W121" s="91"/>
    </row>
    <row r="122" spans="1:23" s="15" customFormat="1" ht="18" customHeight="1">
      <c r="A122" s="258" t="s">
        <v>40</v>
      </c>
      <c r="B122" s="259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20">
        <f aca="true" t="shared" si="56" ref="M122:S122">M121</f>
        <v>6606297.71</v>
      </c>
      <c r="N122" s="120">
        <f t="shared" si="56"/>
        <v>202443.76</v>
      </c>
      <c r="O122" s="120">
        <f t="shared" si="56"/>
        <v>1981889.313</v>
      </c>
      <c r="P122" s="120">
        <f t="shared" si="56"/>
        <v>202443.76</v>
      </c>
      <c r="Q122" s="120">
        <f t="shared" si="56"/>
        <v>1541469.4656666666</v>
      </c>
      <c r="R122" s="120">
        <f t="shared" si="56"/>
        <v>1541469.4656666666</v>
      </c>
      <c r="S122" s="120">
        <f t="shared" si="56"/>
        <v>1541469.4656666666</v>
      </c>
      <c r="T122" s="120" t="s">
        <v>261</v>
      </c>
      <c r="U122" s="12" t="s">
        <v>261</v>
      </c>
      <c r="V122" s="126">
        <f t="shared" si="26"/>
        <v>0</v>
      </c>
      <c r="W122" s="94"/>
    </row>
    <row r="123" spans="1:23" ht="18" customHeight="1">
      <c r="A123" s="195" t="s">
        <v>181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7"/>
      <c r="V123" s="126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17">
        <v>2402822.2</v>
      </c>
      <c r="N124" s="117">
        <v>66534.3</v>
      </c>
      <c r="O124" s="117">
        <f aca="true" t="shared" si="57" ref="O124:O187">M124*30/100</f>
        <v>720846.66</v>
      </c>
      <c r="P124" s="117">
        <f aca="true" t="shared" si="58" ref="P124:P187">N124</f>
        <v>66534.3</v>
      </c>
      <c r="Q124" s="117">
        <f t="shared" si="53"/>
        <v>560658.5133333333</v>
      </c>
      <c r="R124" s="117">
        <f aca="true" t="shared" si="59" ref="R124:S143">Q124</f>
        <v>560658.5133333333</v>
      </c>
      <c r="S124" s="117">
        <f t="shared" si="59"/>
        <v>560658.5133333333</v>
      </c>
      <c r="T124" s="117">
        <v>43829</v>
      </c>
      <c r="U124" s="24" t="s">
        <v>184</v>
      </c>
      <c r="V124" s="126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17">
        <v>2402822.2</v>
      </c>
      <c r="N125" s="117">
        <v>66534.3</v>
      </c>
      <c r="O125" s="117">
        <f t="shared" si="57"/>
        <v>720846.66</v>
      </c>
      <c r="P125" s="117">
        <f t="shared" si="58"/>
        <v>66534.3</v>
      </c>
      <c r="Q125" s="117">
        <f t="shared" si="53"/>
        <v>560658.5133333333</v>
      </c>
      <c r="R125" s="117">
        <f t="shared" si="59"/>
        <v>560658.5133333333</v>
      </c>
      <c r="S125" s="117">
        <f t="shared" si="59"/>
        <v>560658.5133333333</v>
      </c>
      <c r="T125" s="117">
        <v>43829</v>
      </c>
      <c r="U125" s="24" t="s">
        <v>184</v>
      </c>
      <c r="V125" s="126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17">
        <v>2402822.2</v>
      </c>
      <c r="N126" s="117">
        <v>66534.3</v>
      </c>
      <c r="O126" s="117">
        <f t="shared" si="57"/>
        <v>720846.66</v>
      </c>
      <c r="P126" s="117">
        <f t="shared" si="58"/>
        <v>66534.3</v>
      </c>
      <c r="Q126" s="117">
        <f t="shared" si="53"/>
        <v>560658.5133333333</v>
      </c>
      <c r="R126" s="117">
        <f t="shared" si="59"/>
        <v>560658.5133333333</v>
      </c>
      <c r="S126" s="117">
        <f t="shared" si="59"/>
        <v>560658.5133333333</v>
      </c>
      <c r="T126" s="117">
        <v>43829</v>
      </c>
      <c r="U126" s="24" t="s">
        <v>184</v>
      </c>
      <c r="V126" s="126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17">
        <v>2382394.04</v>
      </c>
      <c r="N127" s="117">
        <v>66534.3</v>
      </c>
      <c r="O127" s="117">
        <f t="shared" si="57"/>
        <v>714718.212</v>
      </c>
      <c r="P127" s="117">
        <f t="shared" si="58"/>
        <v>66534.3</v>
      </c>
      <c r="Q127" s="117">
        <f t="shared" si="53"/>
        <v>555891.9426666667</v>
      </c>
      <c r="R127" s="117">
        <f t="shared" si="59"/>
        <v>555891.9426666667</v>
      </c>
      <c r="S127" s="117">
        <f t="shared" si="59"/>
        <v>555891.9426666667</v>
      </c>
      <c r="T127" s="117">
        <v>43829</v>
      </c>
      <c r="U127" s="24" t="s">
        <v>184</v>
      </c>
      <c r="V127" s="126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17">
        <v>7183179.199999999</v>
      </c>
      <c r="N128" s="117">
        <v>199602.90000000002</v>
      </c>
      <c r="O128" s="117">
        <f t="shared" si="57"/>
        <v>2154953.76</v>
      </c>
      <c r="P128" s="117">
        <f t="shared" si="58"/>
        <v>199602.90000000002</v>
      </c>
      <c r="Q128" s="117">
        <f t="shared" si="53"/>
        <v>1676075.1466666665</v>
      </c>
      <c r="R128" s="117">
        <f t="shared" si="59"/>
        <v>1676075.1466666665</v>
      </c>
      <c r="S128" s="117">
        <f t="shared" si="59"/>
        <v>1676075.1466666665</v>
      </c>
      <c r="T128" s="117">
        <v>43829</v>
      </c>
      <c r="U128" s="24" t="s">
        <v>184</v>
      </c>
      <c r="V128" s="126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17">
        <v>2381760.38</v>
      </c>
      <c r="N129" s="117">
        <v>66534.3</v>
      </c>
      <c r="O129" s="117">
        <f t="shared" si="57"/>
        <v>714528.114</v>
      </c>
      <c r="P129" s="117">
        <f t="shared" si="58"/>
        <v>66534.3</v>
      </c>
      <c r="Q129" s="117">
        <f t="shared" si="53"/>
        <v>555744.0886666666</v>
      </c>
      <c r="R129" s="117">
        <f t="shared" si="59"/>
        <v>555744.0886666666</v>
      </c>
      <c r="S129" s="117">
        <f t="shared" si="59"/>
        <v>555744.0886666666</v>
      </c>
      <c r="T129" s="117">
        <v>43829</v>
      </c>
      <c r="U129" s="24" t="s">
        <v>184</v>
      </c>
      <c r="V129" s="126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17">
        <v>9532155.64</v>
      </c>
      <c r="N130" s="117">
        <v>266137.2</v>
      </c>
      <c r="O130" s="117">
        <f t="shared" si="57"/>
        <v>2859646.6920000003</v>
      </c>
      <c r="P130" s="117">
        <f t="shared" si="58"/>
        <v>266137.2</v>
      </c>
      <c r="Q130" s="117">
        <f t="shared" si="53"/>
        <v>2224169.6493333336</v>
      </c>
      <c r="R130" s="117">
        <f t="shared" si="59"/>
        <v>2224169.6493333336</v>
      </c>
      <c r="S130" s="117">
        <f t="shared" si="59"/>
        <v>2224169.6493333336</v>
      </c>
      <c r="T130" s="117">
        <v>43829</v>
      </c>
      <c r="U130" s="24" t="s">
        <v>184</v>
      </c>
      <c r="V130" s="126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17">
        <v>2381760.38</v>
      </c>
      <c r="N131" s="117">
        <v>66534.3</v>
      </c>
      <c r="O131" s="117">
        <f t="shared" si="57"/>
        <v>714528.114</v>
      </c>
      <c r="P131" s="117">
        <f t="shared" si="58"/>
        <v>66534.3</v>
      </c>
      <c r="Q131" s="117">
        <f t="shared" si="53"/>
        <v>555744.0886666666</v>
      </c>
      <c r="R131" s="117">
        <f t="shared" si="59"/>
        <v>555744.0886666666</v>
      </c>
      <c r="S131" s="117">
        <f t="shared" si="59"/>
        <v>555744.0886666666</v>
      </c>
      <c r="T131" s="117">
        <v>43829</v>
      </c>
      <c r="U131" s="24" t="s">
        <v>184</v>
      </c>
      <c r="V131" s="126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17">
        <v>2381760.38</v>
      </c>
      <c r="N132" s="117">
        <v>66534.3</v>
      </c>
      <c r="O132" s="117">
        <f t="shared" si="57"/>
        <v>714528.114</v>
      </c>
      <c r="P132" s="117">
        <f t="shared" si="58"/>
        <v>66534.3</v>
      </c>
      <c r="Q132" s="117">
        <f t="shared" si="53"/>
        <v>555744.0886666666</v>
      </c>
      <c r="R132" s="117">
        <f t="shared" si="59"/>
        <v>555744.0886666666</v>
      </c>
      <c r="S132" s="117">
        <f t="shared" si="59"/>
        <v>555744.0886666666</v>
      </c>
      <c r="T132" s="117">
        <v>43829</v>
      </c>
      <c r="U132" s="24" t="s">
        <v>184</v>
      </c>
      <c r="V132" s="126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17">
        <v>5590896.64</v>
      </c>
      <c r="N133" s="117">
        <v>149586.24</v>
      </c>
      <c r="O133" s="117">
        <f t="shared" si="57"/>
        <v>1677268.9919999999</v>
      </c>
      <c r="P133" s="117">
        <f t="shared" si="58"/>
        <v>149586.24</v>
      </c>
      <c r="Q133" s="117">
        <f t="shared" si="53"/>
        <v>1304542.5493333333</v>
      </c>
      <c r="R133" s="117">
        <f t="shared" si="59"/>
        <v>1304542.5493333333</v>
      </c>
      <c r="S133" s="117">
        <f t="shared" si="59"/>
        <v>1304542.5493333333</v>
      </c>
      <c r="T133" s="117">
        <v>43829</v>
      </c>
      <c r="U133" s="24" t="s">
        <v>184</v>
      </c>
      <c r="V133" s="126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17">
        <v>16596040.379999999</v>
      </c>
      <c r="N134" s="117">
        <v>460235.39999999997</v>
      </c>
      <c r="O134" s="117">
        <f t="shared" si="57"/>
        <v>4978812.114</v>
      </c>
      <c r="P134" s="117">
        <f t="shared" si="58"/>
        <v>460235.39999999997</v>
      </c>
      <c r="Q134" s="117">
        <f t="shared" si="53"/>
        <v>3872409.422</v>
      </c>
      <c r="R134" s="117">
        <f t="shared" si="59"/>
        <v>3872409.422</v>
      </c>
      <c r="S134" s="117">
        <f t="shared" si="59"/>
        <v>3872409.422</v>
      </c>
      <c r="T134" s="117">
        <v>43829</v>
      </c>
      <c r="U134" s="24" t="s">
        <v>184</v>
      </c>
      <c r="V134" s="126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17">
        <v>2755862.86</v>
      </c>
      <c r="N135" s="117">
        <v>74793.12</v>
      </c>
      <c r="O135" s="117">
        <f t="shared" si="57"/>
        <v>826758.858</v>
      </c>
      <c r="P135" s="117">
        <f t="shared" si="58"/>
        <v>74793.12</v>
      </c>
      <c r="Q135" s="117">
        <f t="shared" si="53"/>
        <v>643034.6673333333</v>
      </c>
      <c r="R135" s="117">
        <f t="shared" si="59"/>
        <v>643034.6673333333</v>
      </c>
      <c r="S135" s="117">
        <f t="shared" si="59"/>
        <v>643034.6673333333</v>
      </c>
      <c r="T135" s="117">
        <v>43829</v>
      </c>
      <c r="U135" s="24" t="s">
        <v>184</v>
      </c>
      <c r="V135" s="126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17">
        <v>2383923.32</v>
      </c>
      <c r="N136" s="117">
        <v>66534.3</v>
      </c>
      <c r="O136" s="117">
        <f t="shared" si="57"/>
        <v>715176.9959999999</v>
      </c>
      <c r="P136" s="117">
        <f t="shared" si="58"/>
        <v>66534.3</v>
      </c>
      <c r="Q136" s="117">
        <f t="shared" si="53"/>
        <v>556248.7746666666</v>
      </c>
      <c r="R136" s="117">
        <f t="shared" si="59"/>
        <v>556248.7746666666</v>
      </c>
      <c r="S136" s="117">
        <f t="shared" si="59"/>
        <v>556248.7746666666</v>
      </c>
      <c r="T136" s="117">
        <v>43829</v>
      </c>
      <c r="U136" s="24" t="s">
        <v>184</v>
      </c>
      <c r="V136" s="126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17">
        <v>2383923.32</v>
      </c>
      <c r="N137" s="117">
        <v>66534.3</v>
      </c>
      <c r="O137" s="117">
        <f t="shared" si="57"/>
        <v>715176.9959999999</v>
      </c>
      <c r="P137" s="117">
        <f t="shared" si="58"/>
        <v>66534.3</v>
      </c>
      <c r="Q137" s="117">
        <f t="shared" si="53"/>
        <v>556248.7746666666</v>
      </c>
      <c r="R137" s="117">
        <f t="shared" si="59"/>
        <v>556248.7746666666</v>
      </c>
      <c r="S137" s="117">
        <f t="shared" si="59"/>
        <v>556248.7746666666</v>
      </c>
      <c r="T137" s="117">
        <v>43829</v>
      </c>
      <c r="U137" s="24" t="s">
        <v>184</v>
      </c>
      <c r="V137" s="126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17">
        <v>3107145.32</v>
      </c>
      <c r="N138" s="117">
        <v>74793.12</v>
      </c>
      <c r="O138" s="117">
        <f t="shared" si="57"/>
        <v>932143.5959999999</v>
      </c>
      <c r="P138" s="117">
        <f t="shared" si="58"/>
        <v>74793.12</v>
      </c>
      <c r="Q138" s="117">
        <f t="shared" si="53"/>
        <v>725000.5746666667</v>
      </c>
      <c r="R138" s="117">
        <f t="shared" si="59"/>
        <v>725000.5746666667</v>
      </c>
      <c r="S138" s="117">
        <f t="shared" si="59"/>
        <v>725000.5746666667</v>
      </c>
      <c r="T138" s="117">
        <v>43829</v>
      </c>
      <c r="U138" s="24" t="s">
        <v>184</v>
      </c>
      <c r="V138" s="126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17">
        <v>19140228.939999998</v>
      </c>
      <c r="N139" s="117">
        <v>532274.4</v>
      </c>
      <c r="O139" s="117">
        <f t="shared" si="57"/>
        <v>5742068.681999999</v>
      </c>
      <c r="P139" s="117">
        <f t="shared" si="58"/>
        <v>532274.4</v>
      </c>
      <c r="Q139" s="117">
        <f t="shared" si="53"/>
        <v>4466053.419333332</v>
      </c>
      <c r="R139" s="117">
        <f t="shared" si="59"/>
        <v>4466053.419333332</v>
      </c>
      <c r="S139" s="117">
        <f t="shared" si="59"/>
        <v>4466053.419333332</v>
      </c>
      <c r="T139" s="117">
        <v>43829</v>
      </c>
      <c r="U139" s="24" t="s">
        <v>184</v>
      </c>
      <c r="V139" s="126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17">
        <v>2406530.94</v>
      </c>
      <c r="N140" s="117">
        <v>66534.3</v>
      </c>
      <c r="O140" s="117">
        <f t="shared" si="57"/>
        <v>721959.282</v>
      </c>
      <c r="P140" s="117">
        <f t="shared" si="58"/>
        <v>66534.3</v>
      </c>
      <c r="Q140" s="117">
        <f t="shared" si="53"/>
        <v>561523.8859999999</v>
      </c>
      <c r="R140" s="117">
        <f t="shared" si="59"/>
        <v>561523.8859999999</v>
      </c>
      <c r="S140" s="117">
        <f t="shared" si="59"/>
        <v>561523.8859999999</v>
      </c>
      <c r="T140" s="117">
        <v>43829</v>
      </c>
      <c r="U140" s="24" t="s">
        <v>184</v>
      </c>
      <c r="V140" s="126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17">
        <v>7026040.96</v>
      </c>
      <c r="N141" s="117">
        <v>199602.90000000002</v>
      </c>
      <c r="O141" s="117">
        <f t="shared" si="57"/>
        <v>2107812.288</v>
      </c>
      <c r="P141" s="117">
        <f t="shared" si="58"/>
        <v>199602.90000000002</v>
      </c>
      <c r="Q141" s="117">
        <f t="shared" si="53"/>
        <v>1639409.5573333334</v>
      </c>
      <c r="R141" s="117">
        <f t="shared" si="59"/>
        <v>1639409.5573333334</v>
      </c>
      <c r="S141" s="117">
        <f t="shared" si="59"/>
        <v>1639409.5573333334</v>
      </c>
      <c r="T141" s="117">
        <v>43829</v>
      </c>
      <c r="U141" s="24" t="s">
        <v>184</v>
      </c>
      <c r="V141" s="126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17">
        <v>3107145.32</v>
      </c>
      <c r="N142" s="117">
        <v>74793.12</v>
      </c>
      <c r="O142" s="117">
        <f t="shared" si="57"/>
        <v>932143.5959999999</v>
      </c>
      <c r="P142" s="117">
        <f t="shared" si="58"/>
        <v>74793.12</v>
      </c>
      <c r="Q142" s="117">
        <f t="shared" si="53"/>
        <v>725000.5746666667</v>
      </c>
      <c r="R142" s="117">
        <f t="shared" si="59"/>
        <v>725000.5746666667</v>
      </c>
      <c r="S142" s="117">
        <f t="shared" si="59"/>
        <v>725000.5746666667</v>
      </c>
      <c r="T142" s="117">
        <v>43829</v>
      </c>
      <c r="U142" s="24" t="s">
        <v>184</v>
      </c>
      <c r="V142" s="126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17">
        <v>2383923.32</v>
      </c>
      <c r="N143" s="117">
        <v>66534.3</v>
      </c>
      <c r="O143" s="117">
        <f t="shared" si="57"/>
        <v>715176.9959999999</v>
      </c>
      <c r="P143" s="117">
        <f t="shared" si="58"/>
        <v>66534.3</v>
      </c>
      <c r="Q143" s="117">
        <f t="shared" si="53"/>
        <v>556248.7746666666</v>
      </c>
      <c r="R143" s="117">
        <f t="shared" si="59"/>
        <v>556248.7746666666</v>
      </c>
      <c r="S143" s="117">
        <f t="shared" si="59"/>
        <v>556248.7746666666</v>
      </c>
      <c r="T143" s="117">
        <v>43829</v>
      </c>
      <c r="U143" s="24" t="s">
        <v>184</v>
      </c>
      <c r="V143" s="126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17">
        <v>2383923.32</v>
      </c>
      <c r="N144" s="117">
        <v>66534.3</v>
      </c>
      <c r="O144" s="117">
        <f t="shared" si="57"/>
        <v>715176.9959999999</v>
      </c>
      <c r="P144" s="117">
        <f t="shared" si="58"/>
        <v>66534.3</v>
      </c>
      <c r="Q144" s="117">
        <f t="shared" si="53"/>
        <v>556248.7746666666</v>
      </c>
      <c r="R144" s="117">
        <f aca="true" t="shared" si="62" ref="R144:S163">Q144</f>
        <v>556248.7746666666</v>
      </c>
      <c r="S144" s="117">
        <f t="shared" si="62"/>
        <v>556248.7746666666</v>
      </c>
      <c r="T144" s="117">
        <v>43829</v>
      </c>
      <c r="U144" s="24" t="s">
        <v>184</v>
      </c>
      <c r="V144" s="126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17">
        <v>3677184.44</v>
      </c>
      <c r="N145" s="117">
        <v>67865.34</v>
      </c>
      <c r="O145" s="117">
        <f t="shared" si="57"/>
        <v>1103155.332</v>
      </c>
      <c r="P145" s="117">
        <f t="shared" si="58"/>
        <v>67865.34</v>
      </c>
      <c r="Q145" s="117">
        <f t="shared" si="53"/>
        <v>858009.7026666667</v>
      </c>
      <c r="R145" s="117">
        <f t="shared" si="62"/>
        <v>858009.7026666667</v>
      </c>
      <c r="S145" s="117">
        <f t="shared" si="62"/>
        <v>858009.7026666667</v>
      </c>
      <c r="T145" s="117">
        <v>43829</v>
      </c>
      <c r="U145" s="24" t="s">
        <v>184</v>
      </c>
      <c r="V145" s="126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17">
        <v>4224766.98</v>
      </c>
      <c r="N146" s="117">
        <v>113268.2</v>
      </c>
      <c r="O146" s="117">
        <f t="shared" si="57"/>
        <v>1267430.094</v>
      </c>
      <c r="P146" s="117">
        <f t="shared" si="58"/>
        <v>113268.2</v>
      </c>
      <c r="Q146" s="117">
        <f t="shared" si="53"/>
        <v>985778.9620000002</v>
      </c>
      <c r="R146" s="117">
        <f t="shared" si="62"/>
        <v>985778.9620000002</v>
      </c>
      <c r="S146" s="117">
        <f t="shared" si="62"/>
        <v>985778.9620000002</v>
      </c>
      <c r="T146" s="117">
        <v>43829</v>
      </c>
      <c r="U146" s="24" t="s">
        <v>184</v>
      </c>
      <c r="V146" s="126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17">
        <v>2383923.32</v>
      </c>
      <c r="N147" s="117">
        <v>67865.34</v>
      </c>
      <c r="O147" s="117">
        <f t="shared" si="57"/>
        <v>715176.9959999999</v>
      </c>
      <c r="P147" s="117">
        <f t="shared" si="58"/>
        <v>67865.34</v>
      </c>
      <c r="Q147" s="117">
        <f t="shared" si="53"/>
        <v>556248.7746666666</v>
      </c>
      <c r="R147" s="117">
        <f t="shared" si="62"/>
        <v>556248.7746666666</v>
      </c>
      <c r="S147" s="117">
        <f t="shared" si="62"/>
        <v>556248.7746666666</v>
      </c>
      <c r="T147" s="117">
        <v>43829</v>
      </c>
      <c r="U147" s="24" t="s">
        <v>184</v>
      </c>
      <c r="V147" s="126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17">
        <v>3291723.28</v>
      </c>
      <c r="N148" s="117">
        <v>81904.98</v>
      </c>
      <c r="O148" s="117">
        <f t="shared" si="57"/>
        <v>987516.9839999999</v>
      </c>
      <c r="P148" s="117">
        <f t="shared" si="58"/>
        <v>81904.98</v>
      </c>
      <c r="Q148" s="117">
        <f t="shared" si="53"/>
        <v>768068.7653333334</v>
      </c>
      <c r="R148" s="117">
        <f t="shared" si="62"/>
        <v>768068.7653333334</v>
      </c>
      <c r="S148" s="117">
        <f t="shared" si="62"/>
        <v>768068.7653333334</v>
      </c>
      <c r="T148" s="117">
        <v>43829</v>
      </c>
      <c r="U148" s="24" t="s">
        <v>184</v>
      </c>
      <c r="V148" s="126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17">
        <v>2425393.24</v>
      </c>
      <c r="N149" s="117">
        <v>67865.34</v>
      </c>
      <c r="O149" s="117">
        <f t="shared" si="57"/>
        <v>727617.9720000001</v>
      </c>
      <c r="P149" s="117">
        <f t="shared" si="58"/>
        <v>67865.34</v>
      </c>
      <c r="Q149" s="117">
        <f t="shared" si="53"/>
        <v>565925.0893333334</v>
      </c>
      <c r="R149" s="117">
        <f t="shared" si="62"/>
        <v>565925.0893333334</v>
      </c>
      <c r="S149" s="117">
        <f t="shared" si="62"/>
        <v>565925.0893333334</v>
      </c>
      <c r="T149" s="117">
        <v>43829</v>
      </c>
      <c r="U149" s="24" t="s">
        <v>184</v>
      </c>
      <c r="V149" s="126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17">
        <v>2425393.24</v>
      </c>
      <c r="N150" s="117">
        <v>67865.34</v>
      </c>
      <c r="O150" s="117">
        <f t="shared" si="57"/>
        <v>727617.9720000001</v>
      </c>
      <c r="P150" s="117">
        <f t="shared" si="58"/>
        <v>67865.34</v>
      </c>
      <c r="Q150" s="117">
        <f t="shared" si="53"/>
        <v>565925.0893333334</v>
      </c>
      <c r="R150" s="117">
        <f t="shared" si="62"/>
        <v>565925.0893333334</v>
      </c>
      <c r="S150" s="117">
        <f t="shared" si="62"/>
        <v>565925.0893333334</v>
      </c>
      <c r="T150" s="117">
        <v>43829</v>
      </c>
      <c r="U150" s="24" t="s">
        <v>184</v>
      </c>
      <c r="V150" s="126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17">
        <v>2425393.24</v>
      </c>
      <c r="N151" s="117">
        <v>67865.34</v>
      </c>
      <c r="O151" s="117">
        <f t="shared" si="57"/>
        <v>727617.9720000001</v>
      </c>
      <c r="P151" s="117">
        <f t="shared" si="58"/>
        <v>67865.34</v>
      </c>
      <c r="Q151" s="117">
        <f t="shared" si="53"/>
        <v>565925.0893333334</v>
      </c>
      <c r="R151" s="117">
        <f t="shared" si="62"/>
        <v>565925.0893333334</v>
      </c>
      <c r="S151" s="117">
        <f t="shared" si="62"/>
        <v>565925.0893333334</v>
      </c>
      <c r="T151" s="117">
        <v>43829</v>
      </c>
      <c r="U151" s="24" t="s">
        <v>184</v>
      </c>
      <c r="V151" s="126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17">
        <v>2425393.24</v>
      </c>
      <c r="N152" s="117">
        <v>67865.34</v>
      </c>
      <c r="O152" s="117">
        <f t="shared" si="57"/>
        <v>727617.9720000001</v>
      </c>
      <c r="P152" s="117">
        <f t="shared" si="58"/>
        <v>67865.34</v>
      </c>
      <c r="Q152" s="117">
        <f t="shared" si="53"/>
        <v>565925.0893333334</v>
      </c>
      <c r="R152" s="117">
        <f t="shared" si="62"/>
        <v>565925.0893333334</v>
      </c>
      <c r="S152" s="117">
        <f t="shared" si="62"/>
        <v>565925.0893333334</v>
      </c>
      <c r="T152" s="117">
        <v>43829</v>
      </c>
      <c r="U152" s="24" t="s">
        <v>184</v>
      </c>
      <c r="V152" s="126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17">
        <v>2425393.24</v>
      </c>
      <c r="N153" s="117">
        <v>67865.34</v>
      </c>
      <c r="O153" s="117">
        <f t="shared" si="57"/>
        <v>727617.9720000001</v>
      </c>
      <c r="P153" s="117">
        <f t="shared" si="58"/>
        <v>67865.34</v>
      </c>
      <c r="Q153" s="117">
        <f t="shared" si="53"/>
        <v>565925.0893333334</v>
      </c>
      <c r="R153" s="117">
        <f t="shared" si="62"/>
        <v>565925.0893333334</v>
      </c>
      <c r="S153" s="117">
        <f t="shared" si="62"/>
        <v>565925.0893333334</v>
      </c>
      <c r="T153" s="117">
        <v>43829</v>
      </c>
      <c r="U153" s="24" t="s">
        <v>184</v>
      </c>
      <c r="V153" s="126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17">
        <v>2430984.08</v>
      </c>
      <c r="N154" s="117">
        <v>67865.34</v>
      </c>
      <c r="O154" s="117">
        <f t="shared" si="57"/>
        <v>729295.224</v>
      </c>
      <c r="P154" s="117">
        <f t="shared" si="58"/>
        <v>67865.34</v>
      </c>
      <c r="Q154" s="117">
        <f t="shared" si="53"/>
        <v>567229.6186666667</v>
      </c>
      <c r="R154" s="117">
        <f t="shared" si="62"/>
        <v>567229.6186666667</v>
      </c>
      <c r="S154" s="117">
        <f t="shared" si="62"/>
        <v>567229.6186666667</v>
      </c>
      <c r="T154" s="117">
        <v>43829</v>
      </c>
      <c r="U154" s="24" t="s">
        <v>184</v>
      </c>
      <c r="V154" s="126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17">
        <v>2430984.08</v>
      </c>
      <c r="N155" s="117">
        <v>67865.34</v>
      </c>
      <c r="O155" s="117">
        <f t="shared" si="57"/>
        <v>729295.224</v>
      </c>
      <c r="P155" s="117">
        <f t="shared" si="58"/>
        <v>67865.34</v>
      </c>
      <c r="Q155" s="117">
        <f t="shared" si="53"/>
        <v>567229.6186666667</v>
      </c>
      <c r="R155" s="117">
        <f t="shared" si="62"/>
        <v>567229.6186666667</v>
      </c>
      <c r="S155" s="117">
        <f t="shared" si="62"/>
        <v>567229.6186666667</v>
      </c>
      <c r="T155" s="117">
        <v>43829</v>
      </c>
      <c r="U155" s="24" t="s">
        <v>184</v>
      </c>
      <c r="V155" s="126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17">
        <v>6822064.98</v>
      </c>
      <c r="N156" s="117">
        <v>192364.78</v>
      </c>
      <c r="O156" s="117">
        <f t="shared" si="57"/>
        <v>2046619.494</v>
      </c>
      <c r="P156" s="117">
        <f t="shared" si="58"/>
        <v>192364.78</v>
      </c>
      <c r="Q156" s="117">
        <f t="shared" si="53"/>
        <v>1591815.1620000002</v>
      </c>
      <c r="R156" s="117">
        <f t="shared" si="62"/>
        <v>1591815.1620000002</v>
      </c>
      <c r="S156" s="117">
        <f t="shared" si="62"/>
        <v>1591815.1620000002</v>
      </c>
      <c r="T156" s="117">
        <v>43829</v>
      </c>
      <c r="U156" s="24" t="s">
        <v>184</v>
      </c>
      <c r="V156" s="126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17">
        <v>2369524.96</v>
      </c>
      <c r="N157" s="117">
        <v>67865.34</v>
      </c>
      <c r="O157" s="117">
        <f t="shared" si="57"/>
        <v>710857.488</v>
      </c>
      <c r="P157" s="117">
        <f t="shared" si="58"/>
        <v>67865.34</v>
      </c>
      <c r="Q157" s="117">
        <f t="shared" si="53"/>
        <v>552889.1573333334</v>
      </c>
      <c r="R157" s="117">
        <f t="shared" si="62"/>
        <v>552889.1573333334</v>
      </c>
      <c r="S157" s="117">
        <f t="shared" si="62"/>
        <v>552889.1573333334</v>
      </c>
      <c r="T157" s="117">
        <v>43829</v>
      </c>
      <c r="U157" s="24" t="s">
        <v>184</v>
      </c>
      <c r="V157" s="126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17">
        <v>4563732.6</v>
      </c>
      <c r="N158" s="117">
        <v>130115.06</v>
      </c>
      <c r="O158" s="117">
        <f t="shared" si="57"/>
        <v>1369119.78</v>
      </c>
      <c r="P158" s="117">
        <f t="shared" si="58"/>
        <v>130115.06</v>
      </c>
      <c r="Q158" s="117">
        <f t="shared" si="53"/>
        <v>1064870.9399999997</v>
      </c>
      <c r="R158" s="117">
        <f t="shared" si="62"/>
        <v>1064870.9399999997</v>
      </c>
      <c r="S158" s="117">
        <f t="shared" si="62"/>
        <v>1064870.9399999997</v>
      </c>
      <c r="T158" s="117">
        <v>43829</v>
      </c>
      <c r="U158" s="24" t="s">
        <v>184</v>
      </c>
      <c r="V158" s="126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17">
        <v>2414533.7</v>
      </c>
      <c r="N159" s="117">
        <v>67865.34</v>
      </c>
      <c r="O159" s="117">
        <f t="shared" si="57"/>
        <v>724360.11</v>
      </c>
      <c r="P159" s="117">
        <f t="shared" si="58"/>
        <v>67865.34</v>
      </c>
      <c r="Q159" s="117">
        <f t="shared" si="53"/>
        <v>563391.1966666668</v>
      </c>
      <c r="R159" s="117">
        <f t="shared" si="62"/>
        <v>563391.1966666668</v>
      </c>
      <c r="S159" s="117">
        <f t="shared" si="62"/>
        <v>563391.1966666668</v>
      </c>
      <c r="T159" s="117">
        <v>43829</v>
      </c>
      <c r="U159" s="24" t="s">
        <v>184</v>
      </c>
      <c r="V159" s="126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17">
        <v>2420214.22</v>
      </c>
      <c r="N160" s="117">
        <v>67865.34</v>
      </c>
      <c r="O160" s="117">
        <f t="shared" si="57"/>
        <v>726064.2660000001</v>
      </c>
      <c r="P160" s="117">
        <f t="shared" si="58"/>
        <v>67865.34</v>
      </c>
      <c r="Q160" s="117">
        <f t="shared" si="53"/>
        <v>564716.6513333333</v>
      </c>
      <c r="R160" s="117">
        <f t="shared" si="62"/>
        <v>564716.6513333333</v>
      </c>
      <c r="S160" s="117">
        <f t="shared" si="62"/>
        <v>564716.6513333333</v>
      </c>
      <c r="T160" s="117">
        <v>43829</v>
      </c>
      <c r="U160" s="24" t="s">
        <v>184</v>
      </c>
      <c r="V160" s="126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17">
        <v>4556806</v>
      </c>
      <c r="N161" s="117">
        <v>130115.06</v>
      </c>
      <c r="O161" s="117">
        <f t="shared" si="57"/>
        <v>1367041.8</v>
      </c>
      <c r="P161" s="117">
        <f t="shared" si="58"/>
        <v>130115.06</v>
      </c>
      <c r="Q161" s="117">
        <f t="shared" si="53"/>
        <v>1063254.7333333334</v>
      </c>
      <c r="R161" s="117">
        <f t="shared" si="62"/>
        <v>1063254.7333333334</v>
      </c>
      <c r="S161" s="117">
        <f t="shared" si="62"/>
        <v>1063254.7333333334</v>
      </c>
      <c r="T161" s="117">
        <v>43829</v>
      </c>
      <c r="U161" s="24" t="s">
        <v>184</v>
      </c>
      <c r="V161" s="126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17">
        <v>2369524.96</v>
      </c>
      <c r="N162" s="117">
        <v>67865.34</v>
      </c>
      <c r="O162" s="117">
        <f t="shared" si="57"/>
        <v>710857.488</v>
      </c>
      <c r="P162" s="117">
        <f t="shared" si="58"/>
        <v>67865.34</v>
      </c>
      <c r="Q162" s="117">
        <f t="shared" si="53"/>
        <v>552889.1573333334</v>
      </c>
      <c r="R162" s="117">
        <f t="shared" si="62"/>
        <v>552889.1573333334</v>
      </c>
      <c r="S162" s="117">
        <f t="shared" si="62"/>
        <v>552889.1573333334</v>
      </c>
      <c r="T162" s="117">
        <v>43829</v>
      </c>
      <c r="U162" s="24" t="s">
        <v>184</v>
      </c>
      <c r="V162" s="126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17">
        <v>13137762.459999999</v>
      </c>
      <c r="N163" s="117">
        <v>373498.31999999995</v>
      </c>
      <c r="O163" s="117">
        <f t="shared" si="57"/>
        <v>3941328.7379999994</v>
      </c>
      <c r="P163" s="117">
        <f t="shared" si="58"/>
        <v>373498.31999999995</v>
      </c>
      <c r="Q163" s="117">
        <f t="shared" si="53"/>
        <v>3065477.907333333</v>
      </c>
      <c r="R163" s="117">
        <f t="shared" si="62"/>
        <v>3065477.907333333</v>
      </c>
      <c r="S163" s="117">
        <f t="shared" si="62"/>
        <v>3065477.907333333</v>
      </c>
      <c r="T163" s="117">
        <v>43829</v>
      </c>
      <c r="U163" s="24" t="s">
        <v>184</v>
      </c>
      <c r="V163" s="126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17">
        <v>16628701.6</v>
      </c>
      <c r="N164" s="117">
        <v>475057.3799999999</v>
      </c>
      <c r="O164" s="117">
        <f t="shared" si="57"/>
        <v>4988610.48</v>
      </c>
      <c r="P164" s="117">
        <f t="shared" si="58"/>
        <v>475057.3799999999</v>
      </c>
      <c r="Q164" s="117">
        <f t="shared" si="53"/>
        <v>3880030.373333333</v>
      </c>
      <c r="R164" s="117">
        <f aca="true" t="shared" si="63" ref="R164:S183">Q164</f>
        <v>3880030.373333333</v>
      </c>
      <c r="S164" s="117">
        <f t="shared" si="63"/>
        <v>3880030.373333333</v>
      </c>
      <c r="T164" s="117">
        <v>43829</v>
      </c>
      <c r="U164" s="24" t="s">
        <v>184</v>
      </c>
      <c r="V164" s="126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17">
        <v>14104556.52</v>
      </c>
      <c r="N165" s="117">
        <v>407192.0399999999</v>
      </c>
      <c r="O165" s="117">
        <f t="shared" si="57"/>
        <v>4231366.955999999</v>
      </c>
      <c r="P165" s="117">
        <f t="shared" si="58"/>
        <v>407192.0399999999</v>
      </c>
      <c r="Q165" s="117">
        <f t="shared" si="53"/>
        <v>3291063.1879999996</v>
      </c>
      <c r="R165" s="117">
        <f t="shared" si="63"/>
        <v>3291063.1879999996</v>
      </c>
      <c r="S165" s="117">
        <f t="shared" si="63"/>
        <v>3291063.1879999996</v>
      </c>
      <c r="T165" s="117">
        <v>43829</v>
      </c>
      <c r="U165" s="24" t="s">
        <v>184</v>
      </c>
      <c r="V165" s="126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17">
        <v>10874314.780000001</v>
      </c>
      <c r="N166" s="117">
        <v>332671.5</v>
      </c>
      <c r="O166" s="117">
        <f t="shared" si="57"/>
        <v>3262294.4340000004</v>
      </c>
      <c r="P166" s="117">
        <f t="shared" si="58"/>
        <v>332671.5</v>
      </c>
      <c r="Q166" s="117">
        <f t="shared" si="53"/>
        <v>2537340.1153333336</v>
      </c>
      <c r="R166" s="117">
        <f t="shared" si="63"/>
        <v>2537340.1153333336</v>
      </c>
      <c r="S166" s="117">
        <f t="shared" si="63"/>
        <v>2537340.1153333336</v>
      </c>
      <c r="T166" s="117">
        <v>43829</v>
      </c>
      <c r="U166" s="24" t="s">
        <v>184</v>
      </c>
      <c r="V166" s="126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17">
        <v>4340391.640000001</v>
      </c>
      <c r="N167" s="117">
        <v>133068.6</v>
      </c>
      <c r="O167" s="117">
        <f t="shared" si="57"/>
        <v>1302117.492</v>
      </c>
      <c r="P167" s="117">
        <f t="shared" si="58"/>
        <v>133068.6</v>
      </c>
      <c r="Q167" s="117">
        <f t="shared" si="53"/>
        <v>1012758.0493333335</v>
      </c>
      <c r="R167" s="117">
        <f t="shared" si="63"/>
        <v>1012758.0493333335</v>
      </c>
      <c r="S167" s="117">
        <f t="shared" si="63"/>
        <v>1012758.0493333335</v>
      </c>
      <c r="T167" s="117">
        <v>43829</v>
      </c>
      <c r="U167" s="24" t="s">
        <v>184</v>
      </c>
      <c r="V167" s="126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17">
        <v>10872495.22</v>
      </c>
      <c r="N168" s="117">
        <v>332671.5</v>
      </c>
      <c r="O168" s="117">
        <f t="shared" si="57"/>
        <v>3261748.566</v>
      </c>
      <c r="P168" s="117">
        <f t="shared" si="58"/>
        <v>332671.5</v>
      </c>
      <c r="Q168" s="117">
        <f t="shared" si="53"/>
        <v>2536915.551333334</v>
      </c>
      <c r="R168" s="117">
        <f t="shared" si="63"/>
        <v>2536915.551333334</v>
      </c>
      <c r="S168" s="117">
        <f t="shared" si="63"/>
        <v>2536915.551333334</v>
      </c>
      <c r="T168" s="117">
        <v>43829</v>
      </c>
      <c r="U168" s="24" t="s">
        <v>184</v>
      </c>
      <c r="V168" s="126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17">
        <v>6527863.84</v>
      </c>
      <c r="N169" s="117">
        <v>199602.90000000002</v>
      </c>
      <c r="O169" s="117">
        <f t="shared" si="57"/>
        <v>1958359.1519999998</v>
      </c>
      <c r="P169" s="117">
        <f t="shared" si="58"/>
        <v>199602.90000000002</v>
      </c>
      <c r="Q169" s="117">
        <f t="shared" si="53"/>
        <v>1523168.2293333334</v>
      </c>
      <c r="R169" s="117">
        <f t="shared" si="63"/>
        <v>1523168.2293333334</v>
      </c>
      <c r="S169" s="117">
        <f t="shared" si="63"/>
        <v>1523168.2293333334</v>
      </c>
      <c r="T169" s="117">
        <v>43829</v>
      </c>
      <c r="U169" s="24" t="s">
        <v>184</v>
      </c>
      <c r="V169" s="126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17">
        <v>6511496.0600000005</v>
      </c>
      <c r="N170" s="117">
        <v>199602.90000000002</v>
      </c>
      <c r="O170" s="117">
        <f t="shared" si="57"/>
        <v>1953448.8180000002</v>
      </c>
      <c r="P170" s="117">
        <f t="shared" si="58"/>
        <v>199602.90000000002</v>
      </c>
      <c r="Q170" s="117">
        <f t="shared" si="53"/>
        <v>1519349.0806666669</v>
      </c>
      <c r="R170" s="117">
        <f t="shared" si="63"/>
        <v>1519349.0806666669</v>
      </c>
      <c r="S170" s="117">
        <f t="shared" si="63"/>
        <v>1519349.0806666669</v>
      </c>
      <c r="T170" s="117">
        <v>43829</v>
      </c>
      <c r="U170" s="24" t="s">
        <v>184</v>
      </c>
      <c r="V170" s="126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17">
        <v>6518771.9399999995</v>
      </c>
      <c r="N171" s="117">
        <v>199602.90000000002</v>
      </c>
      <c r="O171" s="117">
        <f t="shared" si="57"/>
        <v>1955631.582</v>
      </c>
      <c r="P171" s="117">
        <f t="shared" si="58"/>
        <v>199602.90000000002</v>
      </c>
      <c r="Q171" s="117">
        <f t="shared" si="53"/>
        <v>1521046.7859999996</v>
      </c>
      <c r="R171" s="117">
        <f t="shared" si="63"/>
        <v>1521046.7859999996</v>
      </c>
      <c r="S171" s="117">
        <f t="shared" si="63"/>
        <v>1521046.7859999996</v>
      </c>
      <c r="T171" s="117">
        <v>43829</v>
      </c>
      <c r="U171" s="24" t="s">
        <v>184</v>
      </c>
      <c r="V171" s="126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17">
        <v>4344631.380000001</v>
      </c>
      <c r="N172" s="117">
        <v>133068.6</v>
      </c>
      <c r="O172" s="117">
        <f t="shared" si="57"/>
        <v>1303389.414</v>
      </c>
      <c r="P172" s="117">
        <f t="shared" si="58"/>
        <v>133068.6</v>
      </c>
      <c r="Q172" s="117">
        <f t="shared" si="53"/>
        <v>1013747.3220000003</v>
      </c>
      <c r="R172" s="117">
        <f t="shared" si="63"/>
        <v>1013747.3220000003</v>
      </c>
      <c r="S172" s="117">
        <f t="shared" si="63"/>
        <v>1013747.3220000003</v>
      </c>
      <c r="T172" s="117">
        <v>43829</v>
      </c>
      <c r="U172" s="24" t="s">
        <v>184</v>
      </c>
      <c r="V172" s="126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17">
        <v>4344631.380000001</v>
      </c>
      <c r="N173" s="117">
        <v>133068.6</v>
      </c>
      <c r="O173" s="117">
        <f t="shared" si="57"/>
        <v>1303389.414</v>
      </c>
      <c r="P173" s="117">
        <f t="shared" si="58"/>
        <v>133068.6</v>
      </c>
      <c r="Q173" s="117">
        <f t="shared" si="53"/>
        <v>1013747.3220000003</v>
      </c>
      <c r="R173" s="117">
        <f t="shared" si="63"/>
        <v>1013747.3220000003</v>
      </c>
      <c r="S173" s="117">
        <f t="shared" si="63"/>
        <v>1013747.3220000003</v>
      </c>
      <c r="T173" s="117">
        <v>43829</v>
      </c>
      <c r="U173" s="24" t="s">
        <v>184</v>
      </c>
      <c r="V173" s="126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17">
        <v>2161103.92</v>
      </c>
      <c r="N174" s="117">
        <v>66534.3</v>
      </c>
      <c r="O174" s="117">
        <f t="shared" si="57"/>
        <v>648331.176</v>
      </c>
      <c r="P174" s="117">
        <f t="shared" si="58"/>
        <v>66534.3</v>
      </c>
      <c r="Q174" s="117">
        <f t="shared" si="53"/>
        <v>504257.58133333334</v>
      </c>
      <c r="R174" s="117">
        <f t="shared" si="63"/>
        <v>504257.58133333334</v>
      </c>
      <c r="S174" s="117">
        <f t="shared" si="63"/>
        <v>504257.58133333334</v>
      </c>
      <c r="T174" s="117">
        <v>43829</v>
      </c>
      <c r="U174" s="24" t="s">
        <v>184</v>
      </c>
      <c r="V174" s="126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17">
        <v>8363128.459999999</v>
      </c>
      <c r="N175" s="117">
        <v>255130.16</v>
      </c>
      <c r="O175" s="117">
        <f t="shared" si="57"/>
        <v>2508938.5379999997</v>
      </c>
      <c r="P175" s="117">
        <f t="shared" si="58"/>
        <v>255130.16</v>
      </c>
      <c r="Q175" s="117">
        <f t="shared" si="53"/>
        <v>1951396.6406666664</v>
      </c>
      <c r="R175" s="117">
        <f t="shared" si="63"/>
        <v>1951396.6406666664</v>
      </c>
      <c r="S175" s="117">
        <f t="shared" si="63"/>
        <v>1951396.6406666664</v>
      </c>
      <c r="T175" s="117">
        <v>43829</v>
      </c>
      <c r="U175" s="24" t="s">
        <v>184</v>
      </c>
      <c r="V175" s="126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17">
        <v>2156569.18</v>
      </c>
      <c r="N176" s="117">
        <v>66534.3</v>
      </c>
      <c r="O176" s="117">
        <f t="shared" si="57"/>
        <v>646970.7540000001</v>
      </c>
      <c r="P176" s="117">
        <f t="shared" si="58"/>
        <v>66534.3</v>
      </c>
      <c r="Q176" s="117">
        <f t="shared" si="53"/>
        <v>503199.4753333333</v>
      </c>
      <c r="R176" s="117">
        <f t="shared" si="63"/>
        <v>503199.4753333333</v>
      </c>
      <c r="S176" s="117">
        <f t="shared" si="63"/>
        <v>503199.4753333333</v>
      </c>
      <c r="T176" s="117">
        <v>43829</v>
      </c>
      <c r="U176" s="24" t="s">
        <v>184</v>
      </c>
      <c r="V176" s="126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17">
        <v>8363128.46</v>
      </c>
      <c r="N177" s="117">
        <v>255130.16</v>
      </c>
      <c r="O177" s="117">
        <f t="shared" si="57"/>
        <v>2508938.538</v>
      </c>
      <c r="P177" s="117">
        <f t="shared" si="58"/>
        <v>255130.16</v>
      </c>
      <c r="Q177" s="117">
        <f t="shared" si="53"/>
        <v>1951396.6406666667</v>
      </c>
      <c r="R177" s="117">
        <f t="shared" si="63"/>
        <v>1951396.6406666667</v>
      </c>
      <c r="S177" s="117">
        <f t="shared" si="63"/>
        <v>1951396.6406666667</v>
      </c>
      <c r="T177" s="117">
        <v>43829</v>
      </c>
      <c r="U177" s="24" t="s">
        <v>184</v>
      </c>
      <c r="V177" s="126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17">
        <v>2147701.48</v>
      </c>
      <c r="N178" s="117">
        <v>66534.3</v>
      </c>
      <c r="O178" s="117">
        <f t="shared" si="57"/>
        <v>644310.444</v>
      </c>
      <c r="P178" s="117">
        <f t="shared" si="58"/>
        <v>66534.3</v>
      </c>
      <c r="Q178" s="117">
        <f t="shared" si="53"/>
        <v>501130.3453333333</v>
      </c>
      <c r="R178" s="117">
        <f t="shared" si="63"/>
        <v>501130.3453333333</v>
      </c>
      <c r="S178" s="117">
        <f t="shared" si="63"/>
        <v>501130.3453333333</v>
      </c>
      <c r="T178" s="117">
        <v>43829</v>
      </c>
      <c r="U178" s="24" t="s">
        <v>184</v>
      </c>
      <c r="V178" s="126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17">
        <v>8361307.72</v>
      </c>
      <c r="N179" s="117">
        <v>255130.16</v>
      </c>
      <c r="O179" s="117">
        <f t="shared" si="57"/>
        <v>2508392.316</v>
      </c>
      <c r="P179" s="117">
        <f t="shared" si="58"/>
        <v>255130.16</v>
      </c>
      <c r="Q179" s="117">
        <f t="shared" si="53"/>
        <v>1950971.8013333331</v>
      </c>
      <c r="R179" s="117">
        <f t="shared" si="63"/>
        <v>1950971.8013333331</v>
      </c>
      <c r="S179" s="117">
        <f t="shared" si="63"/>
        <v>1950971.8013333331</v>
      </c>
      <c r="T179" s="117">
        <v>43829</v>
      </c>
      <c r="U179" s="24" t="s">
        <v>184</v>
      </c>
      <c r="V179" s="126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17">
        <v>8443325.98</v>
      </c>
      <c r="N180" s="117">
        <v>255130.16</v>
      </c>
      <c r="O180" s="117">
        <f t="shared" si="57"/>
        <v>2532997.794</v>
      </c>
      <c r="P180" s="117">
        <f t="shared" si="58"/>
        <v>255130.16</v>
      </c>
      <c r="Q180" s="117">
        <f t="shared" si="53"/>
        <v>1970109.3953333336</v>
      </c>
      <c r="R180" s="117">
        <f t="shared" si="63"/>
        <v>1970109.3953333336</v>
      </c>
      <c r="S180" s="117">
        <f t="shared" si="63"/>
        <v>1970109.3953333336</v>
      </c>
      <c r="T180" s="117">
        <v>43829</v>
      </c>
      <c r="U180" s="24" t="s">
        <v>184</v>
      </c>
      <c r="V180" s="126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17">
        <v>2103446.76</v>
      </c>
      <c r="N181" s="117">
        <v>63782.54</v>
      </c>
      <c r="O181" s="117">
        <f t="shared" si="57"/>
        <v>631034.0279999999</v>
      </c>
      <c r="P181" s="117">
        <f t="shared" si="58"/>
        <v>63782.54</v>
      </c>
      <c r="Q181" s="117">
        <f t="shared" si="53"/>
        <v>490804.24399999995</v>
      </c>
      <c r="R181" s="117">
        <f t="shared" si="63"/>
        <v>490804.24399999995</v>
      </c>
      <c r="S181" s="117">
        <f t="shared" si="63"/>
        <v>490804.24399999995</v>
      </c>
      <c r="T181" s="117">
        <v>43829</v>
      </c>
      <c r="U181" s="24" t="s">
        <v>184</v>
      </c>
      <c r="V181" s="126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17">
        <v>2144710.18</v>
      </c>
      <c r="N182" s="117">
        <v>66534.3</v>
      </c>
      <c r="O182" s="117">
        <f t="shared" si="57"/>
        <v>643413.054</v>
      </c>
      <c r="P182" s="117">
        <f t="shared" si="58"/>
        <v>66534.3</v>
      </c>
      <c r="Q182" s="117">
        <f t="shared" si="53"/>
        <v>500432.3753333334</v>
      </c>
      <c r="R182" s="117">
        <f t="shared" si="63"/>
        <v>500432.3753333334</v>
      </c>
      <c r="S182" s="117">
        <f t="shared" si="63"/>
        <v>500432.3753333334</v>
      </c>
      <c r="T182" s="117">
        <v>43829</v>
      </c>
      <c r="U182" s="24" t="s">
        <v>184</v>
      </c>
      <c r="V182" s="126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17">
        <v>4340391.640000001</v>
      </c>
      <c r="N183" s="117">
        <v>133068.6</v>
      </c>
      <c r="O183" s="117">
        <f t="shared" si="57"/>
        <v>1302117.492</v>
      </c>
      <c r="P183" s="117">
        <f t="shared" si="58"/>
        <v>133068.6</v>
      </c>
      <c r="Q183" s="117">
        <f aca="true" t="shared" si="64" ref="Q183:Q219">(M183-O183)/3</f>
        <v>1012758.0493333335</v>
      </c>
      <c r="R183" s="117">
        <f t="shared" si="63"/>
        <v>1012758.0493333335</v>
      </c>
      <c r="S183" s="117">
        <f t="shared" si="63"/>
        <v>1012758.0493333335</v>
      </c>
      <c r="T183" s="117">
        <v>43829</v>
      </c>
      <c r="U183" s="24" t="s">
        <v>184</v>
      </c>
      <c r="V183" s="126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17">
        <v>2145906.7</v>
      </c>
      <c r="N184" s="117">
        <v>66534.3</v>
      </c>
      <c r="O184" s="117">
        <f t="shared" si="57"/>
        <v>643772.0100000001</v>
      </c>
      <c r="P184" s="117">
        <f t="shared" si="58"/>
        <v>66534.3</v>
      </c>
      <c r="Q184" s="117">
        <f t="shared" si="64"/>
        <v>500711.5633333333</v>
      </c>
      <c r="R184" s="117">
        <f aca="true" t="shared" si="65" ref="R184:S203">Q184</f>
        <v>500711.5633333333</v>
      </c>
      <c r="S184" s="117">
        <f t="shared" si="65"/>
        <v>500711.5633333333</v>
      </c>
      <c r="T184" s="117">
        <v>43829</v>
      </c>
      <c r="U184" s="24" t="s">
        <v>184</v>
      </c>
      <c r="V184" s="126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17">
        <v>2142261.68</v>
      </c>
      <c r="N185" s="117">
        <v>66534.3</v>
      </c>
      <c r="O185" s="117">
        <f t="shared" si="57"/>
        <v>642678.5040000001</v>
      </c>
      <c r="P185" s="117">
        <f t="shared" si="58"/>
        <v>66534.3</v>
      </c>
      <c r="Q185" s="117">
        <f t="shared" si="64"/>
        <v>499861.0586666667</v>
      </c>
      <c r="R185" s="117">
        <f t="shared" si="65"/>
        <v>499861.0586666667</v>
      </c>
      <c r="S185" s="117">
        <f t="shared" si="65"/>
        <v>499861.0586666667</v>
      </c>
      <c r="T185" s="117">
        <v>43829</v>
      </c>
      <c r="U185" s="24" t="s">
        <v>184</v>
      </c>
      <c r="V185" s="126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17">
        <v>2142261.68</v>
      </c>
      <c r="N186" s="117">
        <v>66534.3</v>
      </c>
      <c r="O186" s="117">
        <f t="shared" si="57"/>
        <v>642678.5040000001</v>
      </c>
      <c r="P186" s="117">
        <f t="shared" si="58"/>
        <v>66534.3</v>
      </c>
      <c r="Q186" s="117">
        <f t="shared" si="64"/>
        <v>499861.0586666667</v>
      </c>
      <c r="R186" s="117">
        <f t="shared" si="65"/>
        <v>499861.0586666667</v>
      </c>
      <c r="S186" s="117">
        <f t="shared" si="65"/>
        <v>499861.0586666667</v>
      </c>
      <c r="T186" s="117">
        <v>43829</v>
      </c>
      <c r="U186" s="24" t="s">
        <v>184</v>
      </c>
      <c r="V186" s="126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17">
        <v>2399316.42</v>
      </c>
      <c r="N187" s="117">
        <v>74793.12</v>
      </c>
      <c r="O187" s="117">
        <f t="shared" si="57"/>
        <v>719794.926</v>
      </c>
      <c r="P187" s="117">
        <f t="shared" si="58"/>
        <v>74793.12</v>
      </c>
      <c r="Q187" s="117">
        <f t="shared" si="64"/>
        <v>559840.498</v>
      </c>
      <c r="R187" s="117">
        <f t="shared" si="65"/>
        <v>559840.498</v>
      </c>
      <c r="S187" s="117">
        <f t="shared" si="65"/>
        <v>559840.498</v>
      </c>
      <c r="T187" s="117">
        <v>43829</v>
      </c>
      <c r="U187" s="24" t="s">
        <v>184</v>
      </c>
      <c r="V187" s="126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17">
        <v>2141973.76</v>
      </c>
      <c r="N188" s="118">
        <v>66534.3</v>
      </c>
      <c r="O188" s="117">
        <f aca="true" t="shared" si="66" ref="O188:O219">M188*30/100</f>
        <v>642592.128</v>
      </c>
      <c r="P188" s="117">
        <f aca="true" t="shared" si="67" ref="P188:P219">N188</f>
        <v>66534.3</v>
      </c>
      <c r="Q188" s="117">
        <f t="shared" si="64"/>
        <v>499793.87733333325</v>
      </c>
      <c r="R188" s="117">
        <f t="shared" si="65"/>
        <v>499793.87733333325</v>
      </c>
      <c r="S188" s="117">
        <f t="shared" si="65"/>
        <v>499793.87733333325</v>
      </c>
      <c r="T188" s="117">
        <v>43829</v>
      </c>
      <c r="U188" s="24" t="s">
        <v>184</v>
      </c>
      <c r="V188" s="126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17">
        <v>6488502.58</v>
      </c>
      <c r="N189" s="118">
        <v>199602.9</v>
      </c>
      <c r="O189" s="117">
        <f t="shared" si="66"/>
        <v>1946550.774</v>
      </c>
      <c r="P189" s="117">
        <f t="shared" si="67"/>
        <v>199602.9</v>
      </c>
      <c r="Q189" s="117">
        <f t="shared" si="64"/>
        <v>1513983.9353333332</v>
      </c>
      <c r="R189" s="117">
        <f t="shared" si="65"/>
        <v>1513983.9353333332</v>
      </c>
      <c r="S189" s="117">
        <f t="shared" si="65"/>
        <v>1513983.9353333332</v>
      </c>
      <c r="T189" s="117">
        <v>43829</v>
      </c>
      <c r="U189" s="24" t="s">
        <v>184</v>
      </c>
      <c r="V189" s="126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17">
        <v>2141710.62</v>
      </c>
      <c r="N190" s="118">
        <v>66534.3</v>
      </c>
      <c r="O190" s="117">
        <f t="shared" si="66"/>
        <v>642513.186</v>
      </c>
      <c r="P190" s="117">
        <f t="shared" si="67"/>
        <v>66534.3</v>
      </c>
      <c r="Q190" s="117">
        <f t="shared" si="64"/>
        <v>499732.47800000006</v>
      </c>
      <c r="R190" s="117">
        <f t="shared" si="65"/>
        <v>499732.47800000006</v>
      </c>
      <c r="S190" s="117">
        <f t="shared" si="65"/>
        <v>499732.47800000006</v>
      </c>
      <c r="T190" s="117">
        <v>43829</v>
      </c>
      <c r="U190" s="24" t="s">
        <v>184</v>
      </c>
      <c r="V190" s="126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17">
        <v>2141977.3</v>
      </c>
      <c r="N191" s="118">
        <v>66534.3</v>
      </c>
      <c r="O191" s="117">
        <f t="shared" si="66"/>
        <v>642593.19</v>
      </c>
      <c r="P191" s="117">
        <f t="shared" si="67"/>
        <v>66534.3</v>
      </c>
      <c r="Q191" s="117">
        <f t="shared" si="64"/>
        <v>499794.7033333333</v>
      </c>
      <c r="R191" s="117">
        <f t="shared" si="65"/>
        <v>499794.7033333333</v>
      </c>
      <c r="S191" s="117">
        <f t="shared" si="65"/>
        <v>499794.7033333333</v>
      </c>
      <c r="T191" s="117">
        <v>43829</v>
      </c>
      <c r="U191" s="24" t="s">
        <v>184</v>
      </c>
      <c r="V191" s="126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17">
        <v>2149302.74</v>
      </c>
      <c r="N192" s="118">
        <v>66534.3</v>
      </c>
      <c r="O192" s="117">
        <f t="shared" si="66"/>
        <v>644790.822</v>
      </c>
      <c r="P192" s="117">
        <f t="shared" si="67"/>
        <v>66534.3</v>
      </c>
      <c r="Q192" s="117">
        <f t="shared" si="64"/>
        <v>501503.97266666667</v>
      </c>
      <c r="R192" s="117">
        <f t="shared" si="65"/>
        <v>501503.97266666667</v>
      </c>
      <c r="S192" s="117">
        <f t="shared" si="65"/>
        <v>501503.97266666667</v>
      </c>
      <c r="T192" s="117">
        <v>43829</v>
      </c>
      <c r="U192" s="24" t="s">
        <v>184</v>
      </c>
      <c r="V192" s="126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17">
        <v>6488502.58</v>
      </c>
      <c r="N193" s="118">
        <v>199602.9</v>
      </c>
      <c r="O193" s="117">
        <f t="shared" si="66"/>
        <v>1946550.774</v>
      </c>
      <c r="P193" s="117">
        <f t="shared" si="67"/>
        <v>199602.9</v>
      </c>
      <c r="Q193" s="117">
        <f t="shared" si="64"/>
        <v>1513983.9353333332</v>
      </c>
      <c r="R193" s="117">
        <f t="shared" si="65"/>
        <v>1513983.9353333332</v>
      </c>
      <c r="S193" s="117">
        <f t="shared" si="65"/>
        <v>1513983.9353333332</v>
      </c>
      <c r="T193" s="117">
        <v>43829</v>
      </c>
      <c r="U193" s="24" t="s">
        <v>184</v>
      </c>
      <c r="V193" s="126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17">
        <v>6488502.58</v>
      </c>
      <c r="N194" s="118">
        <v>199602.9</v>
      </c>
      <c r="O194" s="117">
        <f t="shared" si="66"/>
        <v>1946550.774</v>
      </c>
      <c r="P194" s="117">
        <f t="shared" si="67"/>
        <v>199602.9</v>
      </c>
      <c r="Q194" s="117">
        <f t="shared" si="64"/>
        <v>1513983.9353333332</v>
      </c>
      <c r="R194" s="117">
        <f t="shared" si="65"/>
        <v>1513983.9353333332</v>
      </c>
      <c r="S194" s="117">
        <f t="shared" si="65"/>
        <v>1513983.9353333332</v>
      </c>
      <c r="T194" s="117">
        <v>43829</v>
      </c>
      <c r="U194" s="24" t="s">
        <v>184</v>
      </c>
      <c r="V194" s="126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17">
        <v>2141977.3</v>
      </c>
      <c r="N195" s="118">
        <v>66534.3</v>
      </c>
      <c r="O195" s="117">
        <f t="shared" si="66"/>
        <v>642593.19</v>
      </c>
      <c r="P195" s="117">
        <f t="shared" si="67"/>
        <v>66534.3</v>
      </c>
      <c r="Q195" s="117">
        <f t="shared" si="64"/>
        <v>499794.7033333333</v>
      </c>
      <c r="R195" s="117">
        <f t="shared" si="65"/>
        <v>499794.7033333333</v>
      </c>
      <c r="S195" s="117">
        <f t="shared" si="65"/>
        <v>499794.7033333333</v>
      </c>
      <c r="T195" s="117">
        <v>43829</v>
      </c>
      <c r="U195" s="24" t="s">
        <v>184</v>
      </c>
      <c r="V195" s="126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17">
        <v>2141977.3</v>
      </c>
      <c r="N196" s="118">
        <v>66534.3</v>
      </c>
      <c r="O196" s="117">
        <f t="shared" si="66"/>
        <v>642593.19</v>
      </c>
      <c r="P196" s="117">
        <f t="shared" si="67"/>
        <v>66534.3</v>
      </c>
      <c r="Q196" s="117">
        <f t="shared" si="64"/>
        <v>499794.7033333333</v>
      </c>
      <c r="R196" s="117">
        <f t="shared" si="65"/>
        <v>499794.7033333333</v>
      </c>
      <c r="S196" s="117">
        <f t="shared" si="65"/>
        <v>499794.7033333333</v>
      </c>
      <c r="T196" s="117">
        <v>43829</v>
      </c>
      <c r="U196" s="24" t="s">
        <v>184</v>
      </c>
      <c r="V196" s="126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17">
        <v>4314706.58</v>
      </c>
      <c r="N197" s="118">
        <v>133068.6</v>
      </c>
      <c r="O197" s="117">
        <f t="shared" si="66"/>
        <v>1294411.9740000002</v>
      </c>
      <c r="P197" s="117">
        <f t="shared" si="67"/>
        <v>133068.6</v>
      </c>
      <c r="Q197" s="117">
        <f t="shared" si="64"/>
        <v>1006764.8686666666</v>
      </c>
      <c r="R197" s="117">
        <f t="shared" si="65"/>
        <v>1006764.8686666666</v>
      </c>
      <c r="S197" s="117">
        <f t="shared" si="65"/>
        <v>1006764.8686666666</v>
      </c>
      <c r="T197" s="117">
        <v>43829</v>
      </c>
      <c r="U197" s="24" t="s">
        <v>184</v>
      </c>
      <c r="V197" s="126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17">
        <v>2141904.14</v>
      </c>
      <c r="N198" s="118">
        <v>66534.3</v>
      </c>
      <c r="O198" s="117">
        <f t="shared" si="66"/>
        <v>642571.2420000001</v>
      </c>
      <c r="P198" s="117">
        <f t="shared" si="67"/>
        <v>66534.3</v>
      </c>
      <c r="Q198" s="117">
        <f t="shared" si="64"/>
        <v>499777.6326666667</v>
      </c>
      <c r="R198" s="117">
        <f t="shared" si="65"/>
        <v>499777.6326666667</v>
      </c>
      <c r="S198" s="117">
        <f t="shared" si="65"/>
        <v>499777.6326666667</v>
      </c>
      <c r="T198" s="117">
        <v>43829</v>
      </c>
      <c r="U198" s="24" t="s">
        <v>184</v>
      </c>
      <c r="V198" s="126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17">
        <v>2141904.14</v>
      </c>
      <c r="N199" s="118">
        <v>66534.3</v>
      </c>
      <c r="O199" s="117">
        <f t="shared" si="66"/>
        <v>642571.2420000001</v>
      </c>
      <c r="P199" s="117">
        <f t="shared" si="67"/>
        <v>66534.3</v>
      </c>
      <c r="Q199" s="117">
        <f t="shared" si="64"/>
        <v>499777.6326666667</v>
      </c>
      <c r="R199" s="117">
        <f t="shared" si="65"/>
        <v>499777.6326666667</v>
      </c>
      <c r="S199" s="117">
        <f t="shared" si="65"/>
        <v>499777.6326666667</v>
      </c>
      <c r="T199" s="117">
        <v>43829</v>
      </c>
      <c r="U199" s="24" t="s">
        <v>184</v>
      </c>
      <c r="V199" s="126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17">
        <v>2141904.14</v>
      </c>
      <c r="N200" s="118">
        <v>66534.3</v>
      </c>
      <c r="O200" s="117">
        <f t="shared" si="66"/>
        <v>642571.2420000001</v>
      </c>
      <c r="P200" s="117">
        <f t="shared" si="67"/>
        <v>66534.3</v>
      </c>
      <c r="Q200" s="117">
        <f t="shared" si="64"/>
        <v>499777.6326666667</v>
      </c>
      <c r="R200" s="117">
        <f t="shared" si="65"/>
        <v>499777.6326666667</v>
      </c>
      <c r="S200" s="117">
        <f t="shared" si="65"/>
        <v>499777.6326666667</v>
      </c>
      <c r="T200" s="117">
        <v>43829</v>
      </c>
      <c r="U200" s="24" t="s">
        <v>184</v>
      </c>
      <c r="V200" s="126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17">
        <v>4326927.84</v>
      </c>
      <c r="N201" s="118">
        <v>133068.6</v>
      </c>
      <c r="O201" s="117">
        <f t="shared" si="66"/>
        <v>1298078.352</v>
      </c>
      <c r="P201" s="117">
        <f t="shared" si="67"/>
        <v>133068.6</v>
      </c>
      <c r="Q201" s="117">
        <f t="shared" si="64"/>
        <v>1009616.4959999999</v>
      </c>
      <c r="R201" s="117">
        <f t="shared" si="65"/>
        <v>1009616.4959999999</v>
      </c>
      <c r="S201" s="117">
        <f t="shared" si="65"/>
        <v>1009616.4959999999</v>
      </c>
      <c r="T201" s="117">
        <v>43829</v>
      </c>
      <c r="U201" s="24" t="s">
        <v>184</v>
      </c>
      <c r="V201" s="126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17">
        <v>2159010.6</v>
      </c>
      <c r="N202" s="118">
        <v>66534.3</v>
      </c>
      <c r="O202" s="117">
        <f t="shared" si="66"/>
        <v>647703.18</v>
      </c>
      <c r="P202" s="117">
        <f t="shared" si="67"/>
        <v>66534.3</v>
      </c>
      <c r="Q202" s="117">
        <f t="shared" si="64"/>
        <v>503769.13999999996</v>
      </c>
      <c r="R202" s="117">
        <f t="shared" si="65"/>
        <v>503769.13999999996</v>
      </c>
      <c r="S202" s="117">
        <f t="shared" si="65"/>
        <v>503769.13999999996</v>
      </c>
      <c r="T202" s="117">
        <v>43829</v>
      </c>
      <c r="U202" s="24" t="s">
        <v>184</v>
      </c>
      <c r="V202" s="126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18">
        <v>2363422</v>
      </c>
      <c r="N203" s="118">
        <v>74793.12</v>
      </c>
      <c r="O203" s="117">
        <f t="shared" si="66"/>
        <v>709026.6</v>
      </c>
      <c r="P203" s="117">
        <f t="shared" si="67"/>
        <v>74793.12</v>
      </c>
      <c r="Q203" s="117">
        <f t="shared" si="64"/>
        <v>551465.1333333333</v>
      </c>
      <c r="R203" s="117">
        <f t="shared" si="65"/>
        <v>551465.1333333333</v>
      </c>
      <c r="S203" s="117">
        <f t="shared" si="65"/>
        <v>551465.1333333333</v>
      </c>
      <c r="T203" s="117">
        <v>43829</v>
      </c>
      <c r="U203" s="24" t="s">
        <v>184</v>
      </c>
      <c r="V203" s="126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18">
        <v>8652927.02</v>
      </c>
      <c r="N204" s="118">
        <v>266137.2</v>
      </c>
      <c r="O204" s="117">
        <f t="shared" si="66"/>
        <v>2595878.106</v>
      </c>
      <c r="P204" s="117">
        <f t="shared" si="67"/>
        <v>266137.2</v>
      </c>
      <c r="Q204" s="117">
        <f t="shared" si="64"/>
        <v>2019016.3046666663</v>
      </c>
      <c r="R204" s="117">
        <f aca="true" t="shared" si="69" ref="R204:S219">Q204</f>
        <v>2019016.3046666663</v>
      </c>
      <c r="S204" s="117">
        <f t="shared" si="69"/>
        <v>2019016.3046666663</v>
      </c>
      <c r="T204" s="117">
        <v>43829</v>
      </c>
      <c r="U204" s="24" t="s">
        <v>184</v>
      </c>
      <c r="V204" s="126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17">
        <v>8609886.52</v>
      </c>
      <c r="N205" s="118">
        <v>266137.2</v>
      </c>
      <c r="O205" s="117">
        <f t="shared" si="66"/>
        <v>2582965.956</v>
      </c>
      <c r="P205" s="117">
        <f t="shared" si="67"/>
        <v>266137.2</v>
      </c>
      <c r="Q205" s="117">
        <f t="shared" si="64"/>
        <v>2008973.521333333</v>
      </c>
      <c r="R205" s="117">
        <f t="shared" si="69"/>
        <v>2008973.521333333</v>
      </c>
      <c r="S205" s="117">
        <f t="shared" si="69"/>
        <v>2008973.521333333</v>
      </c>
      <c r="T205" s="117">
        <v>43829</v>
      </c>
      <c r="U205" s="24" t="s">
        <v>184</v>
      </c>
      <c r="V205" s="126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17">
        <v>6468901.6</v>
      </c>
      <c r="N206" s="118">
        <v>199602.9</v>
      </c>
      <c r="O206" s="117">
        <f t="shared" si="66"/>
        <v>1940670.48</v>
      </c>
      <c r="P206" s="117">
        <f t="shared" si="67"/>
        <v>199602.9</v>
      </c>
      <c r="Q206" s="117">
        <f t="shared" si="64"/>
        <v>1509410.373333333</v>
      </c>
      <c r="R206" s="117">
        <f t="shared" si="69"/>
        <v>1509410.373333333</v>
      </c>
      <c r="S206" s="117">
        <f t="shared" si="69"/>
        <v>1509410.373333333</v>
      </c>
      <c r="T206" s="117">
        <v>43829</v>
      </c>
      <c r="U206" s="24" t="s">
        <v>184</v>
      </c>
      <c r="V206" s="126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17">
        <v>8652287.459999999</v>
      </c>
      <c r="N207" s="118">
        <v>266137.2</v>
      </c>
      <c r="O207" s="117">
        <f t="shared" si="66"/>
        <v>2595686.238</v>
      </c>
      <c r="P207" s="117">
        <f t="shared" si="67"/>
        <v>266137.2</v>
      </c>
      <c r="Q207" s="117">
        <f t="shared" si="64"/>
        <v>2018867.0739999998</v>
      </c>
      <c r="R207" s="117">
        <f t="shared" si="69"/>
        <v>2018867.0739999998</v>
      </c>
      <c r="S207" s="117">
        <f t="shared" si="69"/>
        <v>2018867.0739999998</v>
      </c>
      <c r="T207" s="117">
        <v>43829</v>
      </c>
      <c r="U207" s="24" t="s">
        <v>184</v>
      </c>
      <c r="V207" s="126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17">
        <v>8643213.26</v>
      </c>
      <c r="N208" s="118">
        <v>266137.2</v>
      </c>
      <c r="O208" s="117">
        <f t="shared" si="66"/>
        <v>2592963.9779999997</v>
      </c>
      <c r="P208" s="117">
        <f t="shared" si="67"/>
        <v>266137.2</v>
      </c>
      <c r="Q208" s="117">
        <f t="shared" si="64"/>
        <v>2016749.7606666666</v>
      </c>
      <c r="R208" s="117">
        <f t="shared" si="69"/>
        <v>2016749.7606666666</v>
      </c>
      <c r="S208" s="117">
        <f t="shared" si="69"/>
        <v>2016749.7606666666</v>
      </c>
      <c r="T208" s="117">
        <v>43829</v>
      </c>
      <c r="U208" s="24" t="s">
        <v>184</v>
      </c>
      <c r="V208" s="126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26">
        <v>4775272.38</v>
      </c>
      <c r="N209" s="118">
        <v>149586.24</v>
      </c>
      <c r="O209" s="117">
        <f t="shared" si="66"/>
        <v>1432581.7140000002</v>
      </c>
      <c r="P209" s="117">
        <f t="shared" si="67"/>
        <v>149586.24</v>
      </c>
      <c r="Q209" s="117">
        <f t="shared" si="64"/>
        <v>1114230.2219999998</v>
      </c>
      <c r="R209" s="117">
        <f t="shared" si="69"/>
        <v>1114230.2219999998</v>
      </c>
      <c r="S209" s="117">
        <f t="shared" si="69"/>
        <v>1114230.2219999998</v>
      </c>
      <c r="T209" s="117">
        <v>43829</v>
      </c>
      <c r="U209" s="24" t="s">
        <v>184</v>
      </c>
      <c r="V209" s="126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17">
        <v>2670042.64</v>
      </c>
      <c r="N210" s="118">
        <v>66534.3</v>
      </c>
      <c r="O210" s="117">
        <f t="shared" si="66"/>
        <v>801012.792</v>
      </c>
      <c r="P210" s="117">
        <f t="shared" si="67"/>
        <v>66534.3</v>
      </c>
      <c r="Q210" s="117">
        <f t="shared" si="64"/>
        <v>623009.9493333334</v>
      </c>
      <c r="R210" s="117">
        <f t="shared" si="69"/>
        <v>623009.9493333334</v>
      </c>
      <c r="S210" s="117">
        <f t="shared" si="69"/>
        <v>623009.9493333334</v>
      </c>
      <c r="T210" s="117">
        <v>43829</v>
      </c>
      <c r="U210" s="24" t="s">
        <v>184</v>
      </c>
      <c r="V210" s="126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17">
        <v>2402822.2</v>
      </c>
      <c r="N211" s="117">
        <v>66534.3</v>
      </c>
      <c r="O211" s="119">
        <f t="shared" si="66"/>
        <v>720846.66</v>
      </c>
      <c r="P211" s="117">
        <f t="shared" si="67"/>
        <v>66534.3</v>
      </c>
      <c r="Q211" s="119">
        <f t="shared" si="64"/>
        <v>560658.5133333333</v>
      </c>
      <c r="R211" s="119">
        <f t="shared" si="69"/>
        <v>560658.5133333333</v>
      </c>
      <c r="S211" s="119">
        <f t="shared" si="69"/>
        <v>560658.5133333333</v>
      </c>
      <c r="T211" s="119">
        <v>43829</v>
      </c>
      <c r="U211" s="36" t="s">
        <v>184</v>
      </c>
      <c r="V211" s="126">
        <f t="shared" si="70"/>
        <v>0</v>
      </c>
      <c r="W211" s="102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17">
        <v>2478450.76</v>
      </c>
      <c r="N212" s="117">
        <v>66534.3</v>
      </c>
      <c r="O212" s="119">
        <f t="shared" si="66"/>
        <v>743535.228</v>
      </c>
      <c r="P212" s="117">
        <f t="shared" si="67"/>
        <v>66534.3</v>
      </c>
      <c r="Q212" s="119">
        <f t="shared" si="64"/>
        <v>578305.1773333332</v>
      </c>
      <c r="R212" s="119">
        <f t="shared" si="69"/>
        <v>578305.1773333332</v>
      </c>
      <c r="S212" s="119">
        <f t="shared" si="69"/>
        <v>578305.1773333332</v>
      </c>
      <c r="T212" s="119">
        <v>43829</v>
      </c>
      <c r="U212" s="36" t="s">
        <v>184</v>
      </c>
      <c r="V212" s="126">
        <f t="shared" si="70"/>
        <v>0</v>
      </c>
      <c r="W212" s="102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17">
        <v>7026040.96</v>
      </c>
      <c r="N213" s="117">
        <v>199602.90000000002</v>
      </c>
      <c r="O213" s="119">
        <f t="shared" si="66"/>
        <v>2107812.288</v>
      </c>
      <c r="P213" s="117">
        <f t="shared" si="67"/>
        <v>199602.90000000002</v>
      </c>
      <c r="Q213" s="119">
        <f t="shared" si="64"/>
        <v>1639409.5573333334</v>
      </c>
      <c r="R213" s="119">
        <f t="shared" si="69"/>
        <v>1639409.5573333334</v>
      </c>
      <c r="S213" s="119">
        <f t="shared" si="69"/>
        <v>1639409.5573333334</v>
      </c>
      <c r="T213" s="119">
        <v>43829</v>
      </c>
      <c r="U213" s="36" t="s">
        <v>184</v>
      </c>
      <c r="V213" s="126">
        <f t="shared" si="70"/>
        <v>0</v>
      </c>
      <c r="W213" s="102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18">
        <v>7019333.84</v>
      </c>
      <c r="N214" s="117">
        <v>199602.90000000002</v>
      </c>
      <c r="O214" s="119">
        <f t="shared" si="66"/>
        <v>2105800.152</v>
      </c>
      <c r="P214" s="117">
        <f t="shared" si="67"/>
        <v>199602.90000000002</v>
      </c>
      <c r="Q214" s="119">
        <f>(M214-O214)/3</f>
        <v>1637844.5626666667</v>
      </c>
      <c r="R214" s="119">
        <f>Q214</f>
        <v>1637844.5626666667</v>
      </c>
      <c r="S214" s="119">
        <f>R214</f>
        <v>1637844.5626666667</v>
      </c>
      <c r="T214" s="119">
        <v>43829</v>
      </c>
      <c r="U214" s="36" t="s">
        <v>184</v>
      </c>
      <c r="V214" s="126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17">
        <v>3680239.46</v>
      </c>
      <c r="N215" s="117">
        <v>66534.3</v>
      </c>
      <c r="O215" s="119">
        <f t="shared" si="66"/>
        <v>1104071.838</v>
      </c>
      <c r="P215" s="117">
        <f t="shared" si="67"/>
        <v>66534.3</v>
      </c>
      <c r="Q215" s="119">
        <f>(M215-O215)/3</f>
        <v>858722.5406666667</v>
      </c>
      <c r="R215" s="119">
        <f>Q215</f>
        <v>858722.5406666667</v>
      </c>
      <c r="S215" s="119">
        <f>R215</f>
        <v>858722.5406666667</v>
      </c>
      <c r="T215" s="119">
        <v>43829</v>
      </c>
      <c r="U215" s="36" t="s">
        <v>184</v>
      </c>
      <c r="V215" s="126">
        <f t="shared" si="70"/>
        <v>0</v>
      </c>
      <c r="W215" s="102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17">
        <v>14104556.52</v>
      </c>
      <c r="N216" s="117">
        <v>399205.8</v>
      </c>
      <c r="O216" s="119">
        <f t="shared" si="66"/>
        <v>4231366.955999999</v>
      </c>
      <c r="P216" s="117">
        <f t="shared" si="67"/>
        <v>399205.8</v>
      </c>
      <c r="Q216" s="119">
        <f t="shared" si="64"/>
        <v>3291063.1879999996</v>
      </c>
      <c r="R216" s="119">
        <f t="shared" si="69"/>
        <v>3291063.1879999996</v>
      </c>
      <c r="S216" s="119">
        <f t="shared" si="69"/>
        <v>3291063.1879999996</v>
      </c>
      <c r="T216" s="119">
        <v>43829</v>
      </c>
      <c r="U216" s="36" t="s">
        <v>184</v>
      </c>
      <c r="V216" s="126">
        <f t="shared" si="70"/>
        <v>0</v>
      </c>
      <c r="W216" s="102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17">
        <v>2427414.58</v>
      </c>
      <c r="N217" s="117">
        <v>66534.3</v>
      </c>
      <c r="O217" s="119">
        <f t="shared" si="66"/>
        <v>728224.3740000001</v>
      </c>
      <c r="P217" s="117">
        <f t="shared" si="67"/>
        <v>66534.3</v>
      </c>
      <c r="Q217" s="119">
        <f t="shared" si="64"/>
        <v>566396.7353333334</v>
      </c>
      <c r="R217" s="119">
        <f t="shared" si="69"/>
        <v>566396.7353333334</v>
      </c>
      <c r="S217" s="119">
        <f t="shared" si="69"/>
        <v>566396.7353333334</v>
      </c>
      <c r="T217" s="119">
        <v>43829</v>
      </c>
      <c r="U217" s="36" t="s">
        <v>184</v>
      </c>
      <c r="V217" s="126">
        <f t="shared" si="70"/>
        <v>0</v>
      </c>
      <c r="W217" s="102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17">
        <v>2427414.58</v>
      </c>
      <c r="N218" s="117">
        <v>66534.3</v>
      </c>
      <c r="O218" s="119">
        <f t="shared" si="66"/>
        <v>728224.3740000001</v>
      </c>
      <c r="P218" s="117">
        <f t="shared" si="67"/>
        <v>66534.3</v>
      </c>
      <c r="Q218" s="119">
        <f t="shared" si="64"/>
        <v>566396.7353333334</v>
      </c>
      <c r="R218" s="119">
        <f t="shared" si="69"/>
        <v>566396.7353333334</v>
      </c>
      <c r="S218" s="119">
        <f t="shared" si="69"/>
        <v>566396.7353333334</v>
      </c>
      <c r="T218" s="119">
        <v>43829</v>
      </c>
      <c r="U218" s="36" t="s">
        <v>184</v>
      </c>
      <c r="V218" s="126">
        <f t="shared" si="70"/>
        <v>0</v>
      </c>
      <c r="W218" s="102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17">
        <v>2383923.32</v>
      </c>
      <c r="N219" s="117">
        <v>66534.3</v>
      </c>
      <c r="O219" s="119">
        <f t="shared" si="66"/>
        <v>715176.9959999999</v>
      </c>
      <c r="P219" s="117">
        <f t="shared" si="67"/>
        <v>66534.3</v>
      </c>
      <c r="Q219" s="119">
        <f t="shared" si="64"/>
        <v>556248.7746666666</v>
      </c>
      <c r="R219" s="119">
        <f t="shared" si="69"/>
        <v>556248.7746666666</v>
      </c>
      <c r="S219" s="119">
        <f t="shared" si="69"/>
        <v>556248.7746666666</v>
      </c>
      <c r="T219" s="119">
        <v>43829</v>
      </c>
      <c r="U219" s="36" t="s">
        <v>184</v>
      </c>
      <c r="V219" s="126">
        <f t="shared" si="70"/>
        <v>0</v>
      </c>
      <c r="W219" s="102"/>
    </row>
    <row r="220" spans="1:23" s="15" customFormat="1" ht="18" customHeight="1">
      <c r="A220" s="258" t="s">
        <v>23</v>
      </c>
      <c r="B220" s="259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20">
        <f t="shared" si="71"/>
        <v>458757105.4399997</v>
      </c>
      <c r="N220" s="120">
        <f t="shared" si="71"/>
        <v>13320229.40000001</v>
      </c>
      <c r="O220" s="120">
        <f t="shared" si="71"/>
        <v>137627131.63200003</v>
      </c>
      <c r="P220" s="120">
        <f t="shared" si="71"/>
        <v>13320229.40000001</v>
      </c>
      <c r="Q220" s="120">
        <f t="shared" si="71"/>
        <v>107043324.60266666</v>
      </c>
      <c r="R220" s="120">
        <f t="shared" si="71"/>
        <v>107043324.60266666</v>
      </c>
      <c r="S220" s="120">
        <f t="shared" si="71"/>
        <v>107043324.60266666</v>
      </c>
      <c r="T220" s="120" t="s">
        <v>261</v>
      </c>
      <c r="U220" s="12" t="s">
        <v>261</v>
      </c>
      <c r="V220" s="126">
        <f t="shared" si="70"/>
        <v>-3.2782554626464844E-07</v>
      </c>
      <c r="W220" s="94"/>
    </row>
    <row r="221" spans="1:23" ht="18" customHeight="1">
      <c r="A221" s="195" t="s">
        <v>180</v>
      </c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7"/>
      <c r="V221" s="126">
        <f t="shared" si="70"/>
        <v>0</v>
      </c>
      <c r="W221" s="88"/>
    </row>
    <row r="222" spans="1:23" ht="18" customHeight="1">
      <c r="A222" s="225" t="s">
        <v>41</v>
      </c>
      <c r="B222" s="226"/>
      <c r="C222" s="226"/>
      <c r="D222" s="226"/>
      <c r="E222" s="227"/>
      <c r="F222" s="219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1"/>
      <c r="V222" s="126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9">
        <v>12079778</v>
      </c>
      <c r="N223" s="119">
        <v>332671.5</v>
      </c>
      <c r="O223" s="119">
        <f>M223*30/100</f>
        <v>3623933.4</v>
      </c>
      <c r="P223" s="117">
        <f>N223</f>
        <v>332671.5</v>
      </c>
      <c r="Q223" s="119">
        <f>(M223-O223)/3</f>
        <v>2818614.8666666667</v>
      </c>
      <c r="R223" s="119">
        <f>Q223</f>
        <v>2818614.8666666667</v>
      </c>
      <c r="S223" s="119">
        <f>R223</f>
        <v>2818614.8666666667</v>
      </c>
      <c r="T223" s="119">
        <v>43829</v>
      </c>
      <c r="U223" s="36" t="s">
        <v>184</v>
      </c>
      <c r="V223" s="126">
        <f t="shared" si="70"/>
        <v>0</v>
      </c>
      <c r="W223" s="102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17">
        <v>4291422.82</v>
      </c>
      <c r="N224" s="117">
        <v>130286.16</v>
      </c>
      <c r="O224" s="117">
        <f>M224*30/100</f>
        <v>1287426.8460000001</v>
      </c>
      <c r="P224" s="117">
        <f>N224</f>
        <v>130286.16</v>
      </c>
      <c r="Q224" s="117">
        <f>(M224-O224)/3</f>
        <v>1001331.9913333334</v>
      </c>
      <c r="R224" s="117">
        <f>Q224</f>
        <v>1001331.9913333334</v>
      </c>
      <c r="S224" s="117">
        <f>R224</f>
        <v>1001331.9913333334</v>
      </c>
      <c r="T224" s="117">
        <v>43829</v>
      </c>
      <c r="U224" s="24" t="s">
        <v>184</v>
      </c>
      <c r="V224" s="126">
        <f t="shared" si="70"/>
        <v>0</v>
      </c>
      <c r="W224" s="90"/>
    </row>
    <row r="225" spans="1:23" ht="18" customHeight="1">
      <c r="A225" s="260" t="s">
        <v>23</v>
      </c>
      <c r="B225" s="261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18">
        <f>SUM(I223:I224)</f>
        <v>27951.75</v>
      </c>
      <c r="J225" s="118">
        <f>SUM(J223:J224)</f>
        <v>24311.55</v>
      </c>
      <c r="K225" s="118">
        <f>SUM(K223:K224)</f>
        <v>19058.809999999998</v>
      </c>
      <c r="L225" s="118">
        <f>SUM(L223:L224)</f>
        <v>966</v>
      </c>
      <c r="M225" s="118">
        <f>SUM(M223:M224)</f>
        <v>16371200.82</v>
      </c>
      <c r="N225" s="118">
        <f aca="true" t="shared" si="72" ref="N225:S225">SUM(N223:N224)</f>
        <v>462957.66000000003</v>
      </c>
      <c r="O225" s="118">
        <f t="shared" si="72"/>
        <v>4911360.246</v>
      </c>
      <c r="P225" s="118">
        <f t="shared" si="72"/>
        <v>462957.66000000003</v>
      </c>
      <c r="Q225" s="118">
        <f t="shared" si="72"/>
        <v>3819946.858</v>
      </c>
      <c r="R225" s="118">
        <f t="shared" si="72"/>
        <v>3819946.858</v>
      </c>
      <c r="S225" s="118">
        <f t="shared" si="72"/>
        <v>3819946.858</v>
      </c>
      <c r="T225" s="118" t="s">
        <v>261</v>
      </c>
      <c r="U225" s="6" t="s">
        <v>261</v>
      </c>
      <c r="V225" s="126">
        <f t="shared" si="70"/>
        <v>0</v>
      </c>
      <c r="W225" s="91"/>
    </row>
    <row r="226" spans="1:23" s="15" customFormat="1" ht="18" customHeight="1">
      <c r="A226" s="258" t="s">
        <v>42</v>
      </c>
      <c r="B226" s="259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20">
        <f t="shared" si="73"/>
        <v>16371200.82</v>
      </c>
      <c r="N226" s="120">
        <f t="shared" si="73"/>
        <v>462957.66000000003</v>
      </c>
      <c r="O226" s="120">
        <f t="shared" si="73"/>
        <v>4911360.246</v>
      </c>
      <c r="P226" s="120">
        <f t="shared" si="73"/>
        <v>462957.66000000003</v>
      </c>
      <c r="Q226" s="120">
        <f t="shared" si="73"/>
        <v>3819946.858</v>
      </c>
      <c r="R226" s="120">
        <f t="shared" si="73"/>
        <v>3819946.858</v>
      </c>
      <c r="S226" s="120">
        <f t="shared" si="73"/>
        <v>3819946.858</v>
      </c>
      <c r="T226" s="118" t="s">
        <v>261</v>
      </c>
      <c r="U226" s="6" t="s">
        <v>261</v>
      </c>
      <c r="V226" s="126">
        <f t="shared" si="70"/>
        <v>0</v>
      </c>
      <c r="W226" s="91"/>
    </row>
    <row r="227" spans="1:23" s="15" customFormat="1" ht="18" customHeight="1">
      <c r="A227" s="225" t="s">
        <v>43</v>
      </c>
      <c r="B227" s="227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20">
        <f>H226+H220+H122+H115+H104+H80+H70+H60+H24</f>
        <v>400</v>
      </c>
      <c r="I227" s="120">
        <f>I226+I220+I122+I115+I104+I80+I70+I60+I24</f>
        <v>963528.7199999999</v>
      </c>
      <c r="J227" s="120">
        <f>J226+J220+J122+J115+J104+J80+J70+J60+J24</f>
        <v>743387.03</v>
      </c>
      <c r="K227" s="120">
        <f>K226+K220+K122+K115+K104+K80+K70+K60+K24</f>
        <v>572003.27</v>
      </c>
      <c r="L227" s="120">
        <f>L226+L220+L122+L115+L104+L80+L70+L60+L24</f>
        <v>41111</v>
      </c>
      <c r="M227" s="120">
        <f aca="true" t="shared" si="74" ref="M227:S227">M226+M220+M122+M115+M104+M80+M70+M60+M24</f>
        <v>915305454.3799996</v>
      </c>
      <c r="N227" s="120">
        <f t="shared" si="74"/>
        <v>26531018.080000013</v>
      </c>
      <c r="O227" s="120">
        <f t="shared" si="74"/>
        <v>274591636.314</v>
      </c>
      <c r="P227" s="120">
        <f t="shared" si="74"/>
        <v>26531018.080000013</v>
      </c>
      <c r="Q227" s="120">
        <f t="shared" si="74"/>
        <v>213571272.68866664</v>
      </c>
      <c r="R227" s="120">
        <f t="shared" si="74"/>
        <v>213571272.68866664</v>
      </c>
      <c r="S227" s="120">
        <f t="shared" si="74"/>
        <v>213571272.68866664</v>
      </c>
      <c r="T227" s="120" t="s">
        <v>261</v>
      </c>
      <c r="U227" s="12" t="s">
        <v>261</v>
      </c>
      <c r="V227" s="12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20">
        <f>M227+N227</f>
        <v>941836472.4599997</v>
      </c>
      <c r="N228" s="120"/>
      <c r="O228" s="120">
        <f>O227</f>
        <v>274591636.314</v>
      </c>
      <c r="P228" s="120">
        <f>P227</f>
        <v>26531018.080000013</v>
      </c>
      <c r="Q228" s="120">
        <f>Q227</f>
        <v>213571272.68866664</v>
      </c>
      <c r="R228" s="120">
        <f>R227</f>
        <v>213571272.68866664</v>
      </c>
      <c r="S228" s="120">
        <f>S227</f>
        <v>213571272.68866664</v>
      </c>
      <c r="T228" s="127"/>
      <c r="U228" s="94"/>
      <c r="V228" s="126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20">
        <f>M227*0.0214</f>
        <v>19587536.72373199</v>
      </c>
      <c r="N229" s="120"/>
      <c r="O229" s="120">
        <f>M229</f>
        <v>19587536.72373199</v>
      </c>
      <c r="P229" s="120"/>
      <c r="Q229" s="120"/>
      <c r="R229" s="120"/>
      <c r="S229" s="120"/>
      <c r="T229" s="127"/>
      <c r="U229" s="94"/>
      <c r="V229" s="126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20">
        <f>M229+M228</f>
        <v>961424009.1837317</v>
      </c>
      <c r="N230" s="120">
        <f aca="true" t="shared" si="76" ref="N230:S230">N229+N228</f>
        <v>0</v>
      </c>
      <c r="O230" s="120">
        <f>O229+O228</f>
        <v>294179173.037732</v>
      </c>
      <c r="P230" s="120">
        <f t="shared" si="76"/>
        <v>26531018.080000013</v>
      </c>
      <c r="Q230" s="120">
        <f>Q229+Q228</f>
        <v>213571272.68866664</v>
      </c>
      <c r="R230" s="120">
        <f t="shared" si="76"/>
        <v>213571272.68866664</v>
      </c>
      <c r="S230" s="120">
        <f t="shared" si="76"/>
        <v>213571272.68866664</v>
      </c>
      <c r="T230" s="127"/>
      <c r="U230" s="94"/>
      <c r="V230" s="126">
        <f t="shared" si="75"/>
        <v>-2.980232238769531E-07</v>
      </c>
      <c r="W230" s="94"/>
    </row>
    <row r="231" spans="1:22" ht="18" customHeight="1">
      <c r="A231" s="101">
        <f>A224-'2018'!A181-'раздел 5'!A78</f>
        <v>0</v>
      </c>
      <c r="B231" s="101"/>
      <c r="C231" s="101"/>
      <c r="D231" s="101"/>
      <c r="E231" s="101"/>
      <c r="F231" s="101"/>
      <c r="G231" s="101"/>
      <c r="H231" s="101">
        <f>H227-'раздел 5'!H81-'2018'!H184</f>
        <v>0</v>
      </c>
      <c r="I231" s="101">
        <f>I227-'раздел 5'!I81-'2018'!I184</f>
        <v>0</v>
      </c>
      <c r="J231" s="101"/>
      <c r="K231" s="101"/>
      <c r="L231" s="101"/>
      <c r="M231" s="101">
        <f>M230-'раздел 5'!M84-'2018'!M187</f>
        <v>69317.65827560425</v>
      </c>
      <c r="N231" s="101">
        <f>N230-'раздел 5'!N84-'2018'!N187</f>
        <v>0</v>
      </c>
      <c r="O231" s="101">
        <f>O230-'раздел 5'!O84-'2018'!O187</f>
        <v>69384.59227597713</v>
      </c>
      <c r="P231" s="101">
        <f>P230-'раздел 5'!P84-'2018'!P187</f>
        <v>0</v>
      </c>
      <c r="Q231" s="101">
        <f>Q230-'раздел 5'!Q84-'2018'!Q187</f>
        <v>-22.31133335828781</v>
      </c>
      <c r="R231" s="101">
        <f>R230-'раздел 5'!R84-'2018'!R187</f>
        <v>-22.31133335828781</v>
      </c>
      <c r="S231" s="101"/>
      <c r="T231" s="101" t="e">
        <f>T227-'раздел 5'!T81-'2018'!T184</f>
        <v>#VALUE!</v>
      </c>
      <c r="V231" s="126">
        <f t="shared" si="75"/>
        <v>-22.311333656311035</v>
      </c>
    </row>
    <row r="232" spans="13:22" ht="18" customHeight="1">
      <c r="M232" s="111">
        <f>M227-'раздел 5'!M81-'2018'!M184</f>
        <v>67865.33999967575</v>
      </c>
      <c r="N232" s="111">
        <f>N227-'раздел 5'!N81-'2018'!N184</f>
        <v>0</v>
      </c>
      <c r="O232" s="111">
        <f>O227-'раздел 5'!O81-'2018'!O184</f>
        <v>67932.27399998903</v>
      </c>
      <c r="P232" s="111">
        <f>P227-'раздел 5'!P81-'2018'!P184</f>
        <v>0</v>
      </c>
      <c r="Q232" s="111">
        <f>Q227-'раздел 5'!Q81-'2018'!Q184</f>
        <v>-22.31133335828781</v>
      </c>
      <c r="R232" s="111">
        <f>R227-'раздел 5'!R81-'2018'!R184</f>
        <v>-22.31133335828781</v>
      </c>
      <c r="S232" s="111">
        <f>S227-'раздел 5'!S81-'2018'!S184</f>
        <v>-22.31133335828781</v>
      </c>
      <c r="T232" s="111" t="e">
        <f>T227-'раздел 5'!T81-'2018'!T184</f>
        <v>#VALUE!</v>
      </c>
      <c r="V232" s="126">
        <f t="shared" si="75"/>
        <v>-2.384185791015625E-07</v>
      </c>
    </row>
    <row r="233" spans="13:22" ht="18" customHeight="1">
      <c r="M233" s="111">
        <f>M228-'раздел 5'!M82-'2018'!M185</f>
        <v>67865.33999967575</v>
      </c>
      <c r="N233" s="111">
        <f>N228-'раздел 5'!N82-'2018'!N185</f>
        <v>0</v>
      </c>
      <c r="O233" s="111">
        <f>O228-'раздел 5'!O82-'2018'!O185</f>
        <v>67932.27399998903</v>
      </c>
      <c r="P233" s="111">
        <f>P228-'раздел 5'!P82-'2018'!P185</f>
        <v>0</v>
      </c>
      <c r="Q233" s="111">
        <f>Q228-'раздел 5'!Q82-'2018'!Q185</f>
        <v>-22.31133335828781</v>
      </c>
      <c r="R233" s="111">
        <f>R228-'раздел 5'!R82-'2018'!R185</f>
        <v>-22.31133335828781</v>
      </c>
      <c r="S233" s="111">
        <f>S228-'раздел 5'!S82-'2018'!S185</f>
        <v>-22.31133335828781</v>
      </c>
      <c r="V233" s="126">
        <f t="shared" si="75"/>
        <v>-2.384185791015625E-07</v>
      </c>
    </row>
    <row r="234" ht="18" customHeight="1">
      <c r="V234" s="126">
        <f t="shared" si="75"/>
        <v>0</v>
      </c>
    </row>
  </sheetData>
  <sheetProtection/>
  <mergeCells count="79"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  <mergeCell ref="M5:M8"/>
    <mergeCell ref="N5:N8"/>
    <mergeCell ref="O5:S6"/>
    <mergeCell ref="T5:T9"/>
    <mergeCell ref="J6:J8"/>
    <mergeCell ref="Q7:Q8"/>
    <mergeCell ref="E5:E9"/>
    <mergeCell ref="F5:F9"/>
    <mergeCell ref="G5:G9"/>
    <mergeCell ref="H5:H9"/>
    <mergeCell ref="A11:U11"/>
    <mergeCell ref="U5:U9"/>
    <mergeCell ref="R7:R8"/>
    <mergeCell ref="S7:S8"/>
    <mergeCell ref="J5:K5"/>
    <mergeCell ref="L5:L8"/>
    <mergeCell ref="A12:U12"/>
    <mergeCell ref="A14:B14"/>
    <mergeCell ref="A15:E15"/>
    <mergeCell ref="F15:U15"/>
    <mergeCell ref="A19:B19"/>
    <mergeCell ref="A20:E20"/>
    <mergeCell ref="F20:U20"/>
    <mergeCell ref="A23:B23"/>
    <mergeCell ref="A24:B24"/>
    <mergeCell ref="A25:U25"/>
    <mergeCell ref="A26:E26"/>
    <mergeCell ref="F26:U26"/>
    <mergeCell ref="A55:B55"/>
    <mergeCell ref="A59:B59"/>
    <mergeCell ref="A60:B60"/>
    <mergeCell ref="A61:U61"/>
    <mergeCell ref="A62:E62"/>
    <mergeCell ref="F62:U62"/>
    <mergeCell ref="A69:B69"/>
    <mergeCell ref="A70:C70"/>
    <mergeCell ref="A71:U71"/>
    <mergeCell ref="A72:E72"/>
    <mergeCell ref="F72:U72"/>
    <mergeCell ref="A79:B79"/>
    <mergeCell ref="A80:B80"/>
    <mergeCell ref="A81:U81"/>
    <mergeCell ref="A82:E82"/>
    <mergeCell ref="F82:U82"/>
    <mergeCell ref="A86:B86"/>
    <mergeCell ref="A87:E87"/>
    <mergeCell ref="F87:U87"/>
    <mergeCell ref="A105:U105"/>
    <mergeCell ref="A106:E106"/>
    <mergeCell ref="F106:U106"/>
    <mergeCell ref="A94:B94"/>
    <mergeCell ref="A95:E95"/>
    <mergeCell ref="F95:U95"/>
    <mergeCell ref="A103:B103"/>
    <mergeCell ref="A122:B122"/>
    <mergeCell ref="A114:B114"/>
    <mergeCell ref="A115:B115"/>
    <mergeCell ref="A116:U116"/>
    <mergeCell ref="A117:E117"/>
    <mergeCell ref="F117:U117"/>
    <mergeCell ref="A121:B121"/>
    <mergeCell ref="A225:B225"/>
    <mergeCell ref="A226:B226"/>
    <mergeCell ref="A227:B227"/>
    <mergeCell ref="A123:U123"/>
    <mergeCell ref="A220:B220"/>
    <mergeCell ref="A221:U221"/>
    <mergeCell ref="A222:E222"/>
    <mergeCell ref="F222:U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2018-11-19T08:34:42Z</dcterms:modified>
  <cp:category/>
  <cp:version/>
  <cp:contentType/>
  <cp:contentStatus/>
</cp:coreProperties>
</file>