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" yWindow="48" windowWidth="9720" windowHeight="11952" tabRatio="663" activeTab="1"/>
  </bookViews>
  <sheets>
    <sheet name="характеристика мкд" sheetId="5" r:id="rId1"/>
    <sheet name="виды работ " sheetId="3" r:id="rId2"/>
  </sheets>
  <definedNames>
    <definedName name="_xlnm._FilterDatabase" localSheetId="1" hidden="1">'виды работ '!$A$8:$AC$648</definedName>
    <definedName name="_xlnm._FilterDatabase" localSheetId="0" hidden="1">'характеристика мкд'!$A$13:$X$327</definedName>
    <definedName name="_xlnm.Print_Titles" localSheetId="1">'виды работ '!$8:$8</definedName>
    <definedName name="_xlnm.Print_Titles" localSheetId="0">'характеристика мкд'!$13:$13</definedName>
    <definedName name="_xlnm.Print_Area" localSheetId="1">'виды работ '!$A$1:$X$648</definedName>
    <definedName name="_xlnm.Print_Area" localSheetId="0">'характеристика мкд'!$A$1:$T$652</definedName>
  </definedNames>
  <calcPr calcId="145621"/>
</workbook>
</file>

<file path=xl/calcChain.xml><?xml version="1.0" encoding="utf-8"?>
<calcChain xmlns="http://schemas.openxmlformats.org/spreadsheetml/2006/main">
  <c r="A396" i="5" l="1"/>
  <c r="A397" i="5"/>
  <c r="A394" i="5"/>
  <c r="C599" i="3" l="1"/>
  <c r="W651" i="5" l="1"/>
  <c r="L377" i="5"/>
  <c r="H377" i="5"/>
  <c r="A376" i="5"/>
  <c r="C372" i="3"/>
  <c r="A371" i="3"/>
  <c r="T577" i="3" l="1"/>
  <c r="U577" i="3"/>
  <c r="H612" i="5"/>
  <c r="T378" i="3" l="1"/>
  <c r="U378" i="3"/>
  <c r="W581" i="3"/>
  <c r="W580" i="3"/>
  <c r="C580" i="3" s="1"/>
  <c r="Q586" i="5"/>
  <c r="P585" i="5"/>
  <c r="C581" i="3"/>
  <c r="Q585" i="5"/>
  <c r="P586" i="5"/>
  <c r="D616" i="3"/>
  <c r="C616" i="3" s="1"/>
  <c r="L621" i="5" s="1"/>
  <c r="I649" i="5"/>
  <c r="J649" i="5"/>
  <c r="K649" i="5"/>
  <c r="M649" i="5"/>
  <c r="N649" i="5"/>
  <c r="O649" i="5"/>
  <c r="H649" i="5"/>
  <c r="L644" i="3"/>
  <c r="M644" i="3"/>
  <c r="P644" i="3"/>
  <c r="Q644" i="3"/>
  <c r="W644" i="3"/>
  <c r="X644" i="3"/>
  <c r="E607" i="3"/>
  <c r="L607" i="3"/>
  <c r="M607" i="3"/>
  <c r="P607" i="3"/>
  <c r="T607" i="3"/>
  <c r="T608" i="3" s="1"/>
  <c r="U607" i="3"/>
  <c r="U608" i="3" s="1"/>
  <c r="X607" i="3"/>
  <c r="F596" i="3"/>
  <c r="L596" i="3"/>
  <c r="M596" i="3"/>
  <c r="N596" i="3"/>
  <c r="N608" i="3" s="1"/>
  <c r="P596" i="3"/>
  <c r="X596" i="3"/>
  <c r="I601" i="5"/>
  <c r="J601" i="5"/>
  <c r="K601" i="5"/>
  <c r="M601" i="5"/>
  <c r="N601" i="5"/>
  <c r="O601" i="5"/>
  <c r="H601" i="5"/>
  <c r="J549" i="3"/>
  <c r="K549" i="3"/>
  <c r="K550" i="3" s="1"/>
  <c r="L549" i="3"/>
  <c r="L550" i="3" s="1"/>
  <c r="M549" i="3"/>
  <c r="M550" i="3" s="1"/>
  <c r="P549" i="3"/>
  <c r="Q549" i="3"/>
  <c r="Q550" i="3" s="1"/>
  <c r="W549" i="3"/>
  <c r="X549" i="3"/>
  <c r="X550" i="3" s="1"/>
  <c r="I554" i="5"/>
  <c r="J554" i="5"/>
  <c r="K554" i="5"/>
  <c r="M554" i="5"/>
  <c r="N554" i="5"/>
  <c r="O554" i="5"/>
  <c r="H554" i="5"/>
  <c r="I515" i="5"/>
  <c r="J515" i="5"/>
  <c r="K515" i="5"/>
  <c r="M515" i="5"/>
  <c r="N515" i="5"/>
  <c r="O515" i="5"/>
  <c r="H515" i="5"/>
  <c r="E510" i="3"/>
  <c r="L510" i="3"/>
  <c r="M510" i="3"/>
  <c r="W510" i="3"/>
  <c r="X510" i="3"/>
  <c r="F475" i="3"/>
  <c r="F476" i="3" s="1"/>
  <c r="L475" i="3"/>
  <c r="M475" i="3"/>
  <c r="P475" i="3"/>
  <c r="Q475" i="3"/>
  <c r="R475" i="3"/>
  <c r="R476" i="3" s="1"/>
  <c r="S475" i="3"/>
  <c r="S476" i="3" s="1"/>
  <c r="W475" i="3"/>
  <c r="X475" i="3"/>
  <c r="I480" i="5"/>
  <c r="J480" i="5"/>
  <c r="K480" i="5"/>
  <c r="M480" i="5"/>
  <c r="N480" i="5"/>
  <c r="O480" i="5"/>
  <c r="H480" i="5"/>
  <c r="L454" i="3"/>
  <c r="M454" i="3"/>
  <c r="W454" i="3"/>
  <c r="X454" i="3"/>
  <c r="I459" i="5"/>
  <c r="J459" i="5"/>
  <c r="K459" i="5"/>
  <c r="M459" i="5"/>
  <c r="N459" i="5"/>
  <c r="O459" i="5"/>
  <c r="H459" i="5"/>
  <c r="H445" i="5"/>
  <c r="L427" i="3"/>
  <c r="M427" i="3"/>
  <c r="X427" i="3"/>
  <c r="I432" i="5"/>
  <c r="J432" i="5"/>
  <c r="K432" i="5"/>
  <c r="M432" i="5"/>
  <c r="N432" i="5"/>
  <c r="O432" i="5"/>
  <c r="H432" i="5"/>
  <c r="H371" i="5"/>
  <c r="L366" i="3"/>
  <c r="L367" i="3" s="1"/>
  <c r="M366" i="3"/>
  <c r="M367" i="3" s="1"/>
  <c r="P366" i="3"/>
  <c r="P367" i="3" s="1"/>
  <c r="Q366" i="3"/>
  <c r="Q367" i="3" s="1"/>
  <c r="T366" i="3"/>
  <c r="T367" i="3" s="1"/>
  <c r="W366" i="3"/>
  <c r="W367" i="3" s="1"/>
  <c r="X366" i="3"/>
  <c r="X367" i="3" s="1"/>
  <c r="H265" i="5"/>
  <c r="E123" i="3"/>
  <c r="E134" i="3" s="1"/>
  <c r="L123" i="3"/>
  <c r="M123" i="3"/>
  <c r="P123" i="3"/>
  <c r="Q123" i="3"/>
  <c r="R123" i="3"/>
  <c r="R134" i="3" s="1"/>
  <c r="S123" i="3"/>
  <c r="X123" i="3"/>
  <c r="J128" i="5"/>
  <c r="K128" i="5"/>
  <c r="M128" i="5"/>
  <c r="N128" i="5"/>
  <c r="O128" i="5"/>
  <c r="H128" i="5"/>
  <c r="I32" i="5"/>
  <c r="J32" i="5"/>
  <c r="K32" i="5"/>
  <c r="M32" i="5"/>
  <c r="N32" i="5"/>
  <c r="O32" i="5"/>
  <c r="H32" i="5"/>
  <c r="L27" i="3"/>
  <c r="M27" i="3"/>
  <c r="P27" i="3"/>
  <c r="Q27" i="3"/>
  <c r="W27" i="3"/>
  <c r="X27" i="3"/>
  <c r="I181" i="5"/>
  <c r="J181" i="5"/>
  <c r="K181" i="5"/>
  <c r="M181" i="5"/>
  <c r="N181" i="5"/>
  <c r="O181" i="5"/>
  <c r="H181" i="5"/>
  <c r="E176" i="3"/>
  <c r="L176" i="3"/>
  <c r="M176" i="3"/>
  <c r="P176" i="3"/>
  <c r="Q176" i="3"/>
  <c r="W176" i="3"/>
  <c r="X176" i="3"/>
  <c r="I169" i="5"/>
  <c r="J169" i="5"/>
  <c r="K169" i="5"/>
  <c r="M169" i="5"/>
  <c r="N169" i="5"/>
  <c r="O169" i="5"/>
  <c r="H169" i="5"/>
  <c r="W205" i="3"/>
  <c r="P164" i="3"/>
  <c r="P186" i="3" s="1"/>
  <c r="Q164" i="3"/>
  <c r="Q186" i="3" s="1"/>
  <c r="W164" i="3"/>
  <c r="X164" i="3"/>
  <c r="I147" i="5"/>
  <c r="J147" i="5"/>
  <c r="K147" i="5"/>
  <c r="M147" i="5"/>
  <c r="N147" i="5"/>
  <c r="O147" i="5"/>
  <c r="H147" i="5"/>
  <c r="E142" i="3"/>
  <c r="F142" i="3"/>
  <c r="F186" i="3" s="1"/>
  <c r="L142" i="3"/>
  <c r="M142" i="3"/>
  <c r="X142" i="3"/>
  <c r="I617" i="5"/>
  <c r="J617" i="5"/>
  <c r="K617" i="5"/>
  <c r="M617" i="5"/>
  <c r="N617" i="5"/>
  <c r="O617" i="5"/>
  <c r="H617" i="5"/>
  <c r="C611" i="3"/>
  <c r="W612" i="3"/>
  <c r="H635" i="5"/>
  <c r="H631" i="5"/>
  <c r="H623" i="5"/>
  <c r="H570" i="5"/>
  <c r="H526" i="5"/>
  <c r="H510" i="5"/>
  <c r="H498" i="5"/>
  <c r="H454" i="5"/>
  <c r="H425" i="5"/>
  <c r="H413" i="5"/>
  <c r="H402" i="5"/>
  <c r="H343" i="5"/>
  <c r="H339" i="5"/>
  <c r="H335" i="5"/>
  <c r="H331" i="5"/>
  <c r="H327" i="5"/>
  <c r="H311" i="5"/>
  <c r="H307" i="5"/>
  <c r="H301" i="5"/>
  <c r="H296" i="5"/>
  <c r="H288" i="5"/>
  <c r="H274" i="5"/>
  <c r="H230" i="5"/>
  <c r="H223" i="5"/>
  <c r="H217" i="5"/>
  <c r="H214" i="5"/>
  <c r="H198" i="5"/>
  <c r="H190" i="5"/>
  <c r="H160" i="5"/>
  <c r="H152" i="5"/>
  <c r="H138" i="5"/>
  <c r="H134" i="5"/>
  <c r="A17" i="5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4" i="5" s="1"/>
  <c r="A35" i="5" s="1"/>
  <c r="A38" i="5" s="1"/>
  <c r="A39" i="5" s="1"/>
  <c r="A40" i="5" s="1"/>
  <c r="A43" i="5" s="1"/>
  <c r="A44" i="5" s="1"/>
  <c r="A45" i="5" s="1"/>
  <c r="A46" i="5" s="1"/>
  <c r="A47" i="5" s="1"/>
  <c r="A48" i="5" s="1"/>
  <c r="A49" i="5" s="1"/>
  <c r="A50" i="5" s="1"/>
  <c r="A53" i="5" s="1"/>
  <c r="A58" i="5" s="1"/>
  <c r="A61" i="5" s="1"/>
  <c r="A62" i="5" s="1"/>
  <c r="A65" i="5" s="1"/>
  <c r="A68" i="5" s="1"/>
  <c r="A69" i="5" s="1"/>
  <c r="A70" i="5" s="1"/>
  <c r="A73" i="5" s="1"/>
  <c r="A76" i="5" s="1"/>
  <c r="A81" i="5" s="1"/>
  <c r="A82" i="5" s="1"/>
  <c r="A83" i="5" s="1"/>
  <c r="A84" i="5" s="1"/>
  <c r="A87" i="5" s="1"/>
  <c r="A88" i="5" s="1"/>
  <c r="A89" i="5" s="1"/>
  <c r="A92" i="5" s="1"/>
  <c r="A93" i="5" s="1"/>
  <c r="A96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3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30" i="5" s="1"/>
  <c r="A131" i="5" s="1"/>
  <c r="A132" i="5" s="1"/>
  <c r="A133" i="5" s="1"/>
  <c r="A136" i="5" s="1"/>
  <c r="A137" i="5" s="1"/>
  <c r="A142" i="5" s="1"/>
  <c r="A143" i="5" s="1"/>
  <c r="A144" i="5" s="1"/>
  <c r="A145" i="5" s="1"/>
  <c r="A146" i="5" s="1"/>
  <c r="A149" i="5" s="1"/>
  <c r="A150" i="5" s="1"/>
  <c r="A151" i="5" s="1"/>
  <c r="A154" i="5" s="1"/>
  <c r="A155" i="5" s="1"/>
  <c r="A156" i="5" s="1"/>
  <c r="A157" i="5" s="1"/>
  <c r="A158" i="5" s="1"/>
  <c r="A159" i="5" s="1"/>
  <c r="A162" i="5" s="1"/>
  <c r="A163" i="5" s="1"/>
  <c r="A164" i="5" s="1"/>
  <c r="A165" i="5" s="1"/>
  <c r="A166" i="5" s="1"/>
  <c r="A167" i="5" s="1"/>
  <c r="A168" i="5" s="1"/>
  <c r="A171" i="5" s="1"/>
  <c r="A174" i="5" s="1"/>
  <c r="A175" i="5" s="1"/>
  <c r="A176" i="5" s="1"/>
  <c r="A177" i="5" s="1"/>
  <c r="A178" i="5" s="1"/>
  <c r="A179" i="5" s="1"/>
  <c r="A180" i="5" s="1"/>
  <c r="A183" i="5" s="1"/>
  <c r="A184" i="5" s="1"/>
  <c r="A185" i="5" s="1"/>
  <c r="A186" i="5" s="1"/>
  <c r="A187" i="5" s="1"/>
  <c r="A188" i="5" s="1"/>
  <c r="A189" i="5" s="1"/>
  <c r="A194" i="5" s="1"/>
  <c r="A195" i="5" s="1"/>
  <c r="A196" i="5" s="1"/>
  <c r="A197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2" i="5" s="1"/>
  <c r="A213" i="5" s="1"/>
  <c r="A216" i="5" s="1"/>
  <c r="L630" i="3"/>
  <c r="M630" i="3"/>
  <c r="X630" i="3"/>
  <c r="J626" i="3"/>
  <c r="J645" i="3" s="1"/>
  <c r="K626" i="3"/>
  <c r="K645" i="3" s="1"/>
  <c r="L626" i="3"/>
  <c r="M626" i="3"/>
  <c r="P626" i="3"/>
  <c r="W626" i="3"/>
  <c r="X626" i="3"/>
  <c r="E618" i="3"/>
  <c r="E645" i="3" s="1"/>
  <c r="W618" i="3"/>
  <c r="L577" i="3"/>
  <c r="M577" i="3"/>
  <c r="P577" i="3"/>
  <c r="Q577" i="3"/>
  <c r="X577" i="3"/>
  <c r="F574" i="3"/>
  <c r="H574" i="3"/>
  <c r="L574" i="3"/>
  <c r="M574" i="3"/>
  <c r="X574" i="3"/>
  <c r="L570" i="3"/>
  <c r="M570" i="3"/>
  <c r="X570" i="3"/>
  <c r="J565" i="3"/>
  <c r="K565" i="3"/>
  <c r="L565" i="3"/>
  <c r="M565" i="3"/>
  <c r="P565" i="3"/>
  <c r="Q565" i="3"/>
  <c r="W565" i="3"/>
  <c r="X565" i="3"/>
  <c r="C564" i="3"/>
  <c r="W521" i="3"/>
  <c r="W515" i="3"/>
  <c r="L505" i="3"/>
  <c r="M505" i="3"/>
  <c r="N505" i="3"/>
  <c r="N511" i="3" s="1"/>
  <c r="O505" i="3"/>
  <c r="O511" i="3" s="1"/>
  <c r="P505" i="3"/>
  <c r="Q505" i="3"/>
  <c r="W505" i="3"/>
  <c r="X505" i="3"/>
  <c r="L496" i="3"/>
  <c r="M496" i="3"/>
  <c r="P496" i="3"/>
  <c r="Q496" i="3"/>
  <c r="X496" i="3"/>
  <c r="E493" i="3"/>
  <c r="L493" i="3"/>
  <c r="M493" i="3"/>
  <c r="W493" i="3"/>
  <c r="X493" i="3"/>
  <c r="W483" i="3"/>
  <c r="W480" i="3"/>
  <c r="L466" i="3"/>
  <c r="L476" i="3" s="1"/>
  <c r="M466" i="3"/>
  <c r="P466" i="3"/>
  <c r="Q466" i="3"/>
  <c r="W466" i="3"/>
  <c r="X466" i="3"/>
  <c r="P462" i="3"/>
  <c r="Q462" i="3"/>
  <c r="W462" i="3"/>
  <c r="X462" i="3"/>
  <c r="W459" i="3"/>
  <c r="L449" i="3"/>
  <c r="M449" i="3"/>
  <c r="W449" i="3"/>
  <c r="X449" i="3"/>
  <c r="E440" i="3"/>
  <c r="E455" i="3" s="1"/>
  <c r="L440" i="3"/>
  <c r="M440" i="3"/>
  <c r="W440" i="3"/>
  <c r="X440" i="3"/>
  <c r="L433" i="3"/>
  <c r="M433" i="3"/>
  <c r="P433" i="3"/>
  <c r="W433" i="3"/>
  <c r="X433" i="3"/>
  <c r="P420" i="3"/>
  <c r="W420" i="3"/>
  <c r="X420" i="3"/>
  <c r="L408" i="3"/>
  <c r="M408" i="3"/>
  <c r="W408" i="3"/>
  <c r="X408" i="3"/>
  <c r="E397" i="3"/>
  <c r="W393" i="3"/>
  <c r="L387" i="3"/>
  <c r="M387" i="3"/>
  <c r="W387" i="3"/>
  <c r="X387" i="3"/>
  <c r="L383" i="3"/>
  <c r="M383" i="3"/>
  <c r="P383" i="3"/>
  <c r="Q383" i="3"/>
  <c r="W383" i="3"/>
  <c r="X383" i="3"/>
  <c r="L378" i="3"/>
  <c r="M378" i="3"/>
  <c r="P378" i="3"/>
  <c r="Q378" i="3"/>
  <c r="W378" i="3"/>
  <c r="X378" i="3"/>
  <c r="L375" i="3"/>
  <c r="M375" i="3"/>
  <c r="W375" i="3"/>
  <c r="X375" i="3"/>
  <c r="J398" i="3"/>
  <c r="L372" i="3"/>
  <c r="M372" i="3"/>
  <c r="P372" i="3"/>
  <c r="P398" i="3" s="1"/>
  <c r="W372" i="3"/>
  <c r="X372" i="3"/>
  <c r="W344" i="3"/>
  <c r="E341" i="3"/>
  <c r="L341" i="3"/>
  <c r="M341" i="3"/>
  <c r="W341" i="3"/>
  <c r="X341" i="3"/>
  <c r="L338" i="3"/>
  <c r="M338" i="3"/>
  <c r="W338" i="3"/>
  <c r="X338" i="3"/>
  <c r="E334" i="3"/>
  <c r="F334" i="3"/>
  <c r="F349" i="3" s="1"/>
  <c r="G334" i="3"/>
  <c r="G349" i="3" s="1"/>
  <c r="I334" i="3"/>
  <c r="L334" i="3"/>
  <c r="M334" i="3"/>
  <c r="P334" i="3"/>
  <c r="Q334" i="3"/>
  <c r="X334" i="3"/>
  <c r="L326" i="3"/>
  <c r="M326" i="3"/>
  <c r="P326" i="3"/>
  <c r="Q326" i="3"/>
  <c r="X326" i="3"/>
  <c r="L322" i="3"/>
  <c r="M322" i="3"/>
  <c r="W322" i="3"/>
  <c r="X322" i="3"/>
  <c r="W309" i="3"/>
  <c r="W306" i="3"/>
  <c r="J302" i="3"/>
  <c r="J310" i="3" s="1"/>
  <c r="K302" i="3"/>
  <c r="K310" i="3" s="1"/>
  <c r="X302" i="3"/>
  <c r="X310" i="3" s="1"/>
  <c r="L296" i="3"/>
  <c r="M296" i="3"/>
  <c r="X296" i="3"/>
  <c r="J291" i="3"/>
  <c r="K291" i="3"/>
  <c r="W291" i="3"/>
  <c r="X291" i="3"/>
  <c r="J283" i="3"/>
  <c r="J297" i="3" s="1"/>
  <c r="K283" i="3"/>
  <c r="K297" i="3" s="1"/>
  <c r="L283" i="3"/>
  <c r="P283" i="3"/>
  <c r="P297" i="3" s="1"/>
  <c r="Q283" i="3"/>
  <c r="Q297" i="3" s="1"/>
  <c r="X283" i="3"/>
  <c r="X297" i="3" s="1"/>
  <c r="L275" i="3"/>
  <c r="M275" i="3"/>
  <c r="X275" i="3"/>
  <c r="L272" i="3"/>
  <c r="M272" i="3"/>
  <c r="X272" i="3"/>
  <c r="L269" i="3"/>
  <c r="M269" i="3"/>
  <c r="W269" i="3"/>
  <c r="X269" i="3"/>
  <c r="W263" i="3"/>
  <c r="E260" i="3"/>
  <c r="L260" i="3"/>
  <c r="M260" i="3"/>
  <c r="P260" i="3"/>
  <c r="P276" i="3" s="1"/>
  <c r="Q260" i="3"/>
  <c r="Q276" i="3" s="1"/>
  <c r="T260" i="3"/>
  <c r="T276" i="3" s="1"/>
  <c r="U260" i="3"/>
  <c r="X260" i="3"/>
  <c r="L230" i="3"/>
  <c r="M230" i="3"/>
  <c r="X230" i="3"/>
  <c r="K226" i="3"/>
  <c r="L218" i="3"/>
  <c r="M218" i="3"/>
  <c r="W218" i="3"/>
  <c r="X218" i="3"/>
  <c r="N212" i="3"/>
  <c r="N226" i="3" s="1"/>
  <c r="O212" i="3"/>
  <c r="O226" i="3" s="1"/>
  <c r="P209" i="3"/>
  <c r="Q209" i="3"/>
  <c r="W209" i="3"/>
  <c r="X209" i="3"/>
  <c r="L205" i="3"/>
  <c r="M205" i="3"/>
  <c r="P205" i="3"/>
  <c r="Q205" i="3"/>
  <c r="X205" i="3"/>
  <c r="J193" i="3"/>
  <c r="K193" i="3"/>
  <c r="E185" i="3"/>
  <c r="L185" i="3"/>
  <c r="M185" i="3"/>
  <c r="W185" i="3"/>
  <c r="X185" i="3"/>
  <c r="J167" i="3"/>
  <c r="J186" i="3" s="1"/>
  <c r="K167" i="3"/>
  <c r="K186" i="3" s="1"/>
  <c r="L155" i="3"/>
  <c r="M155" i="3"/>
  <c r="T155" i="3"/>
  <c r="T186" i="3" s="1"/>
  <c r="U155" i="3"/>
  <c r="U186" i="3" s="1"/>
  <c r="X155" i="3"/>
  <c r="L147" i="3"/>
  <c r="M147" i="3"/>
  <c r="W147" i="3"/>
  <c r="X147" i="3"/>
  <c r="D139" i="3"/>
  <c r="C139" i="3" s="1"/>
  <c r="L144" i="5" s="1"/>
  <c r="D138" i="3"/>
  <c r="C138" i="3" s="1"/>
  <c r="L143" i="5" s="1"/>
  <c r="L133" i="3"/>
  <c r="M133" i="3"/>
  <c r="P133" i="3"/>
  <c r="Q133" i="3"/>
  <c r="W133" i="3"/>
  <c r="X133" i="3"/>
  <c r="L129" i="3"/>
  <c r="M129" i="3"/>
  <c r="X129" i="3"/>
  <c r="L109" i="3"/>
  <c r="M109" i="3"/>
  <c r="X109" i="3"/>
  <c r="W106" i="3"/>
  <c r="L92" i="3"/>
  <c r="M92" i="3"/>
  <c r="W92" i="3"/>
  <c r="X92" i="3"/>
  <c r="L89" i="3"/>
  <c r="M89" i="3"/>
  <c r="P89" i="3"/>
  <c r="Q89" i="3"/>
  <c r="W89" i="3"/>
  <c r="X89" i="3"/>
  <c r="J85" i="3"/>
  <c r="J134" i="3" s="1"/>
  <c r="K85" i="3"/>
  <c r="L85" i="3"/>
  <c r="M85" i="3"/>
  <c r="X85" i="3"/>
  <c r="P80" i="3"/>
  <c r="Q80" i="3"/>
  <c r="W80" i="3"/>
  <c r="X80" i="3"/>
  <c r="W72" i="3"/>
  <c r="W73" i="3" s="1"/>
  <c r="L69" i="3"/>
  <c r="M69" i="3"/>
  <c r="X69" i="3"/>
  <c r="L66" i="3"/>
  <c r="M66" i="3"/>
  <c r="X66" i="3"/>
  <c r="L61" i="3"/>
  <c r="M61" i="3"/>
  <c r="X61" i="3"/>
  <c r="L58" i="3"/>
  <c r="M58" i="3"/>
  <c r="P58" i="3"/>
  <c r="P73" i="3" s="1"/>
  <c r="Q58" i="3"/>
  <c r="Q73" i="3" s="1"/>
  <c r="X58" i="3"/>
  <c r="L54" i="3"/>
  <c r="M54" i="3"/>
  <c r="X54" i="3"/>
  <c r="F49" i="3"/>
  <c r="G49" i="3"/>
  <c r="H49" i="3"/>
  <c r="X49" i="3"/>
  <c r="L46" i="3"/>
  <c r="M46" i="3"/>
  <c r="P46" i="3"/>
  <c r="Q46" i="3"/>
  <c r="X46" i="3"/>
  <c r="W36" i="3"/>
  <c r="F31" i="3"/>
  <c r="G31" i="3"/>
  <c r="H31" i="3"/>
  <c r="H50" i="3" s="1"/>
  <c r="L31" i="3"/>
  <c r="M31" i="3"/>
  <c r="P31" i="3"/>
  <c r="Q31" i="3"/>
  <c r="X31" i="3"/>
  <c r="J550" i="3"/>
  <c r="P550" i="3"/>
  <c r="U276" i="3"/>
  <c r="S134" i="3"/>
  <c r="K134" i="3"/>
  <c r="C247" i="3"/>
  <c r="L252" i="5" s="1"/>
  <c r="C246" i="3"/>
  <c r="L251" i="5" s="1"/>
  <c r="C635" i="3"/>
  <c r="L640" i="5" s="1"/>
  <c r="P640" i="5" s="1"/>
  <c r="D614" i="3"/>
  <c r="C614" i="3" s="1"/>
  <c r="L619" i="5" s="1"/>
  <c r="C603" i="3"/>
  <c r="L608" i="5" s="1"/>
  <c r="C602" i="3"/>
  <c r="L607" i="5" s="1"/>
  <c r="I371" i="5"/>
  <c r="I372" i="5" s="1"/>
  <c r="J371" i="5"/>
  <c r="J372" i="5" s="1"/>
  <c r="K371" i="5"/>
  <c r="K372" i="5" s="1"/>
  <c r="M371" i="5"/>
  <c r="N371" i="5"/>
  <c r="N372" i="5" s="1"/>
  <c r="O371" i="5"/>
  <c r="O372" i="5" s="1"/>
  <c r="C353" i="3"/>
  <c r="L358" i="5" s="1"/>
  <c r="P358" i="5" s="1"/>
  <c r="D469" i="3"/>
  <c r="C469" i="3" s="1"/>
  <c r="L474" i="5" s="1"/>
  <c r="Q474" i="5" s="1"/>
  <c r="I210" i="5"/>
  <c r="J210" i="5"/>
  <c r="K210" i="5"/>
  <c r="M210" i="5"/>
  <c r="N210" i="5"/>
  <c r="O210" i="5"/>
  <c r="I198" i="5"/>
  <c r="C203" i="3"/>
  <c r="L208" i="5" s="1"/>
  <c r="P208" i="5" s="1"/>
  <c r="C118" i="3"/>
  <c r="L123" i="5" s="1"/>
  <c r="W119" i="3"/>
  <c r="I464" i="5"/>
  <c r="J464" i="5"/>
  <c r="K464" i="5"/>
  <c r="M464" i="5"/>
  <c r="N464" i="5"/>
  <c r="O464" i="5"/>
  <c r="H464" i="5"/>
  <c r="C458" i="3"/>
  <c r="I314" i="5"/>
  <c r="J314" i="5"/>
  <c r="K314" i="5"/>
  <c r="M314" i="5"/>
  <c r="N314" i="5"/>
  <c r="O314" i="5"/>
  <c r="H314" i="5"/>
  <c r="C308" i="3"/>
  <c r="C617" i="3"/>
  <c r="I612" i="5"/>
  <c r="J612" i="5"/>
  <c r="K612" i="5"/>
  <c r="M612" i="5"/>
  <c r="N612" i="5"/>
  <c r="O612" i="5"/>
  <c r="D601" i="3"/>
  <c r="C601" i="3" s="1"/>
  <c r="L606" i="5" s="1"/>
  <c r="P606" i="5" s="1"/>
  <c r="D600" i="3"/>
  <c r="C600" i="3" s="1"/>
  <c r="L605" i="5" s="1"/>
  <c r="Q605" i="5" s="1"/>
  <c r="D598" i="3"/>
  <c r="C598" i="3" s="1"/>
  <c r="L603" i="5" s="1"/>
  <c r="Q603" i="5" s="1"/>
  <c r="C590" i="3"/>
  <c r="L595" i="5" s="1"/>
  <c r="Q595" i="5" s="1"/>
  <c r="D508" i="3"/>
  <c r="C508" i="3" s="1"/>
  <c r="L513" i="5" s="1"/>
  <c r="Q513" i="5" s="1"/>
  <c r="I498" i="5"/>
  <c r="J498" i="5"/>
  <c r="K498" i="5"/>
  <c r="M498" i="5"/>
  <c r="N498" i="5"/>
  <c r="O498" i="5"/>
  <c r="D485" i="3"/>
  <c r="D493" i="3" s="1"/>
  <c r="C468" i="3"/>
  <c r="L473" i="5" s="1"/>
  <c r="P473" i="5" s="1"/>
  <c r="C474" i="3"/>
  <c r="C453" i="3"/>
  <c r="L458" i="5" s="1"/>
  <c r="P458" i="5" s="1"/>
  <c r="I445" i="5"/>
  <c r="J445" i="5"/>
  <c r="K445" i="5"/>
  <c r="M445" i="5"/>
  <c r="N445" i="5"/>
  <c r="O445" i="5"/>
  <c r="D438" i="3"/>
  <c r="C438" i="3" s="1"/>
  <c r="L443" i="5" s="1"/>
  <c r="C485" i="3"/>
  <c r="L479" i="5"/>
  <c r="P479" i="5" s="1"/>
  <c r="W426" i="3"/>
  <c r="C426" i="3" s="1"/>
  <c r="L431" i="5" s="1"/>
  <c r="Q431" i="5" s="1"/>
  <c r="W423" i="3"/>
  <c r="L490" i="5"/>
  <c r="D396" i="3"/>
  <c r="D395" i="3"/>
  <c r="C395" i="3" s="1"/>
  <c r="L400" i="5" s="1"/>
  <c r="I402" i="5"/>
  <c r="J402" i="5"/>
  <c r="K402" i="5"/>
  <c r="M402" i="5"/>
  <c r="N402" i="5"/>
  <c r="O402" i="5"/>
  <c r="I335" i="5"/>
  <c r="J335" i="5"/>
  <c r="K335" i="5"/>
  <c r="M335" i="5"/>
  <c r="N335" i="5"/>
  <c r="O335" i="5"/>
  <c r="W328" i="3"/>
  <c r="I265" i="5"/>
  <c r="J265" i="5"/>
  <c r="K265" i="5"/>
  <c r="M265" i="5"/>
  <c r="N265" i="5"/>
  <c r="O265" i="5"/>
  <c r="C252" i="3"/>
  <c r="L257" i="5" s="1"/>
  <c r="C233" i="3"/>
  <c r="L238" i="5" s="1"/>
  <c r="C232" i="3"/>
  <c r="L237" i="5" s="1"/>
  <c r="Q237" i="5" s="1"/>
  <c r="W254" i="3"/>
  <c r="W260" i="3" s="1"/>
  <c r="D234" i="3"/>
  <c r="I230" i="5"/>
  <c r="J230" i="5"/>
  <c r="K230" i="5"/>
  <c r="M230" i="5"/>
  <c r="N230" i="5"/>
  <c r="O230" i="5"/>
  <c r="W189" i="3"/>
  <c r="W193" i="3" s="1"/>
  <c r="W220" i="3"/>
  <c r="I217" i="5"/>
  <c r="J217" i="5"/>
  <c r="K217" i="5"/>
  <c r="M217" i="5"/>
  <c r="N217" i="5"/>
  <c r="O217" i="5"/>
  <c r="C211" i="3"/>
  <c r="C212" i="3" s="1"/>
  <c r="J198" i="5"/>
  <c r="K198" i="5"/>
  <c r="M198" i="5"/>
  <c r="N198" i="5"/>
  <c r="O198" i="5"/>
  <c r="D173" i="3"/>
  <c r="C163" i="3"/>
  <c r="L168" i="5" s="1"/>
  <c r="Q168" i="5" s="1"/>
  <c r="C160" i="3"/>
  <c r="L165" i="5" s="1"/>
  <c r="L216" i="5"/>
  <c r="P216" i="5" s="1"/>
  <c r="D141" i="3"/>
  <c r="C141" i="3" s="1"/>
  <c r="I125" i="5"/>
  <c r="I128" i="5" s="1"/>
  <c r="D122" i="3"/>
  <c r="C122" i="3" s="1"/>
  <c r="L127" i="5" s="1"/>
  <c r="P127" i="5" s="1"/>
  <c r="D121" i="3"/>
  <c r="C121" i="3" s="1"/>
  <c r="L126" i="5" s="1"/>
  <c r="Q126" i="5" s="1"/>
  <c r="D120" i="3"/>
  <c r="D116" i="3"/>
  <c r="C116" i="3" s="1"/>
  <c r="L121" i="5" s="1"/>
  <c r="C113" i="3"/>
  <c r="L118" i="5" s="1"/>
  <c r="P118" i="5" s="1"/>
  <c r="C115" i="3"/>
  <c r="L120" i="5" s="1"/>
  <c r="C120" i="3"/>
  <c r="L125" i="5" s="1"/>
  <c r="Q125" i="5" s="1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C24" i="3"/>
  <c r="L29" i="5" s="1"/>
  <c r="Q29" i="5" s="1"/>
  <c r="C15" i="3"/>
  <c r="L20" i="5" s="1"/>
  <c r="C12" i="3"/>
  <c r="L17" i="5" s="1"/>
  <c r="C11" i="3"/>
  <c r="C536" i="3"/>
  <c r="L541" i="5" s="1"/>
  <c r="C537" i="3"/>
  <c r="L542" i="5" s="1"/>
  <c r="C538" i="3"/>
  <c r="L543" i="5" s="1"/>
  <c r="C539" i="3"/>
  <c r="L544" i="5" s="1"/>
  <c r="C540" i="3"/>
  <c r="L545" i="5" s="1"/>
  <c r="C546" i="3"/>
  <c r="L551" i="5" s="1"/>
  <c r="Q551" i="5" s="1"/>
  <c r="C541" i="3"/>
  <c r="L546" i="5" s="1"/>
  <c r="P546" i="5" s="1"/>
  <c r="C542" i="3"/>
  <c r="L547" i="5" s="1"/>
  <c r="C543" i="3"/>
  <c r="L548" i="5" s="1"/>
  <c r="Q548" i="5" s="1"/>
  <c r="C544" i="3"/>
  <c r="L549" i="5" s="1"/>
  <c r="P549" i="5" s="1"/>
  <c r="C545" i="3"/>
  <c r="L550" i="5" s="1"/>
  <c r="Q550" i="5" s="1"/>
  <c r="C532" i="3"/>
  <c r="L537" i="5" s="1"/>
  <c r="C533" i="3"/>
  <c r="L538" i="5" s="1"/>
  <c r="P538" i="5" s="1"/>
  <c r="C534" i="3"/>
  <c r="L539" i="5" s="1"/>
  <c r="C535" i="3"/>
  <c r="L540" i="5" s="1"/>
  <c r="P540" i="5" s="1"/>
  <c r="P550" i="5"/>
  <c r="C14" i="3"/>
  <c r="L19" i="5" s="1"/>
  <c r="C16" i="3"/>
  <c r="L21" i="5" s="1"/>
  <c r="C17" i="3"/>
  <c r="L22" i="5" s="1"/>
  <c r="Q22" i="5" s="1"/>
  <c r="C18" i="3"/>
  <c r="L23" i="5" s="1"/>
  <c r="P23" i="5" s="1"/>
  <c r="C19" i="3"/>
  <c r="L24" i="5" s="1"/>
  <c r="C20" i="3"/>
  <c r="L25" i="5" s="1"/>
  <c r="C21" i="3"/>
  <c r="L26" i="5" s="1"/>
  <c r="C22" i="3"/>
  <c r="L27" i="5" s="1"/>
  <c r="P27" i="5" s="1"/>
  <c r="C23" i="3"/>
  <c r="L28" i="5" s="1"/>
  <c r="C25" i="3"/>
  <c r="L30" i="5" s="1"/>
  <c r="P30" i="5" s="1"/>
  <c r="C26" i="3"/>
  <c r="L31" i="5" s="1"/>
  <c r="C13" i="3"/>
  <c r="L18" i="5" s="1"/>
  <c r="P18" i="5" s="1"/>
  <c r="I623" i="5"/>
  <c r="J623" i="5"/>
  <c r="K623" i="5"/>
  <c r="M623" i="5"/>
  <c r="N623" i="5"/>
  <c r="O623" i="5"/>
  <c r="I570" i="5"/>
  <c r="J570" i="5"/>
  <c r="K570" i="5"/>
  <c r="M570" i="5"/>
  <c r="N570" i="5"/>
  <c r="O570" i="5"/>
  <c r="I526" i="5"/>
  <c r="J526" i="5"/>
  <c r="K526" i="5"/>
  <c r="M526" i="5"/>
  <c r="N526" i="5"/>
  <c r="O526" i="5"/>
  <c r="I510" i="5"/>
  <c r="J510" i="5"/>
  <c r="K510" i="5"/>
  <c r="M510" i="5"/>
  <c r="N510" i="5"/>
  <c r="O510" i="5"/>
  <c r="I454" i="5"/>
  <c r="J454" i="5"/>
  <c r="K454" i="5"/>
  <c r="M454" i="5"/>
  <c r="N454" i="5"/>
  <c r="O454" i="5"/>
  <c r="I425" i="5"/>
  <c r="J425" i="5"/>
  <c r="K425" i="5"/>
  <c r="M425" i="5"/>
  <c r="N425" i="5"/>
  <c r="O425" i="5"/>
  <c r="I413" i="5"/>
  <c r="J413" i="5"/>
  <c r="K413" i="5"/>
  <c r="M413" i="5"/>
  <c r="N413" i="5"/>
  <c r="O413" i="5"/>
  <c r="H398" i="5"/>
  <c r="I398" i="5"/>
  <c r="J398" i="5"/>
  <c r="K398" i="5"/>
  <c r="M398" i="5"/>
  <c r="N398" i="5"/>
  <c r="O398" i="5"/>
  <c r="I392" i="5"/>
  <c r="J392" i="5"/>
  <c r="K392" i="5"/>
  <c r="M392" i="5"/>
  <c r="N392" i="5"/>
  <c r="O392" i="5"/>
  <c r="H392" i="5"/>
  <c r="I388" i="5"/>
  <c r="J388" i="5"/>
  <c r="K388" i="5"/>
  <c r="M388" i="5"/>
  <c r="N388" i="5"/>
  <c r="O388" i="5"/>
  <c r="H388" i="5"/>
  <c r="I331" i="5"/>
  <c r="J331" i="5"/>
  <c r="K331" i="5"/>
  <c r="M331" i="5"/>
  <c r="N331" i="5"/>
  <c r="O331" i="5"/>
  <c r="K327" i="5"/>
  <c r="I327" i="5"/>
  <c r="J327" i="5"/>
  <c r="M327" i="5"/>
  <c r="N327" i="5"/>
  <c r="O327" i="5"/>
  <c r="I296" i="5"/>
  <c r="J296" i="5"/>
  <c r="K296" i="5"/>
  <c r="M296" i="5"/>
  <c r="N296" i="5"/>
  <c r="O296" i="5"/>
  <c r="I288" i="5"/>
  <c r="J288" i="5"/>
  <c r="K288" i="5"/>
  <c r="M288" i="5"/>
  <c r="N288" i="5"/>
  <c r="O288" i="5"/>
  <c r="K274" i="5"/>
  <c r="I274" i="5"/>
  <c r="J274" i="5"/>
  <c r="M274" i="5"/>
  <c r="N274" i="5"/>
  <c r="O274" i="5"/>
  <c r="I190" i="5"/>
  <c r="J190" i="5"/>
  <c r="K190" i="5"/>
  <c r="M190" i="5"/>
  <c r="N190" i="5"/>
  <c r="O190" i="5"/>
  <c r="I160" i="5"/>
  <c r="J160" i="5"/>
  <c r="K160" i="5"/>
  <c r="M160" i="5"/>
  <c r="N160" i="5"/>
  <c r="O160" i="5"/>
  <c r="H111" i="5"/>
  <c r="H94" i="5"/>
  <c r="I90" i="5"/>
  <c r="J90" i="5"/>
  <c r="K90" i="5"/>
  <c r="M90" i="5"/>
  <c r="N90" i="5"/>
  <c r="O90" i="5"/>
  <c r="H90" i="5"/>
  <c r="I383" i="5"/>
  <c r="J383" i="5"/>
  <c r="K383" i="5"/>
  <c r="M383" i="5"/>
  <c r="N383" i="5"/>
  <c r="O383" i="5"/>
  <c r="H383" i="5"/>
  <c r="I71" i="5"/>
  <c r="J71" i="5"/>
  <c r="K71" i="5"/>
  <c r="M71" i="5"/>
  <c r="N71" i="5"/>
  <c r="O71" i="5"/>
  <c r="H71" i="5"/>
  <c r="I51" i="5"/>
  <c r="J51" i="5"/>
  <c r="K51" i="5"/>
  <c r="M51" i="5"/>
  <c r="N51" i="5"/>
  <c r="O51" i="5"/>
  <c r="H51" i="5"/>
  <c r="H41" i="5"/>
  <c r="H36" i="5"/>
  <c r="D340" i="3"/>
  <c r="C589" i="3"/>
  <c r="L594" i="5" s="1"/>
  <c r="I353" i="5"/>
  <c r="J353" i="5"/>
  <c r="K353" i="5"/>
  <c r="M353" i="5"/>
  <c r="N353" i="5"/>
  <c r="O353" i="5"/>
  <c r="H353" i="5"/>
  <c r="I138" i="5"/>
  <c r="J138" i="5"/>
  <c r="K138" i="5"/>
  <c r="M138" i="5"/>
  <c r="N138" i="5"/>
  <c r="O138" i="5"/>
  <c r="O635" i="5"/>
  <c r="N635" i="5"/>
  <c r="M635" i="5"/>
  <c r="K635" i="5"/>
  <c r="J635" i="5"/>
  <c r="I635" i="5"/>
  <c r="O631" i="5"/>
  <c r="N631" i="5"/>
  <c r="M631" i="5"/>
  <c r="K631" i="5"/>
  <c r="J631" i="5"/>
  <c r="I631" i="5"/>
  <c r="O582" i="5"/>
  <c r="N582" i="5"/>
  <c r="M582" i="5"/>
  <c r="K582" i="5"/>
  <c r="J582" i="5"/>
  <c r="I582" i="5"/>
  <c r="H582" i="5"/>
  <c r="O579" i="5"/>
  <c r="N579" i="5"/>
  <c r="M579" i="5"/>
  <c r="K579" i="5"/>
  <c r="J579" i="5"/>
  <c r="I579" i="5"/>
  <c r="H579" i="5"/>
  <c r="O575" i="5"/>
  <c r="N575" i="5"/>
  <c r="M575" i="5"/>
  <c r="K575" i="5"/>
  <c r="J575" i="5"/>
  <c r="I575" i="5"/>
  <c r="H575" i="5"/>
  <c r="O520" i="5"/>
  <c r="N520" i="5"/>
  <c r="M520" i="5"/>
  <c r="K520" i="5"/>
  <c r="J520" i="5"/>
  <c r="I520" i="5"/>
  <c r="H520" i="5"/>
  <c r="O501" i="5"/>
  <c r="N501" i="5"/>
  <c r="M501" i="5"/>
  <c r="K501" i="5"/>
  <c r="J501" i="5"/>
  <c r="I501" i="5"/>
  <c r="H501" i="5"/>
  <c r="O488" i="5"/>
  <c r="N488" i="5"/>
  <c r="M488" i="5"/>
  <c r="K488" i="5"/>
  <c r="J488" i="5"/>
  <c r="I488" i="5"/>
  <c r="H488" i="5"/>
  <c r="O485" i="5"/>
  <c r="N485" i="5"/>
  <c r="M485" i="5"/>
  <c r="K485" i="5"/>
  <c r="J485" i="5"/>
  <c r="I485" i="5"/>
  <c r="H485" i="5"/>
  <c r="O471" i="5"/>
  <c r="N471" i="5"/>
  <c r="M471" i="5"/>
  <c r="K471" i="5"/>
  <c r="J471" i="5"/>
  <c r="I471" i="5"/>
  <c r="H471" i="5"/>
  <c r="O467" i="5"/>
  <c r="O481" i="5" s="1"/>
  <c r="N467" i="5"/>
  <c r="M467" i="5"/>
  <c r="K467" i="5"/>
  <c r="J467" i="5"/>
  <c r="I467" i="5"/>
  <c r="H467" i="5"/>
  <c r="O438" i="5"/>
  <c r="N438" i="5"/>
  <c r="M438" i="5"/>
  <c r="K438" i="5"/>
  <c r="J438" i="5"/>
  <c r="I438" i="5"/>
  <c r="H438" i="5"/>
  <c r="O380" i="5"/>
  <c r="N380" i="5"/>
  <c r="M380" i="5"/>
  <c r="K380" i="5"/>
  <c r="J380" i="5"/>
  <c r="I380" i="5"/>
  <c r="H380" i="5"/>
  <c r="O377" i="5"/>
  <c r="N377" i="5"/>
  <c r="M377" i="5"/>
  <c r="K377" i="5"/>
  <c r="J377" i="5"/>
  <c r="I377" i="5"/>
  <c r="M372" i="5"/>
  <c r="H372" i="5"/>
  <c r="O349" i="5"/>
  <c r="N349" i="5"/>
  <c r="M349" i="5"/>
  <c r="K349" i="5"/>
  <c r="J349" i="5"/>
  <c r="I349" i="5"/>
  <c r="H349" i="5"/>
  <c r="O346" i="5"/>
  <c r="N346" i="5"/>
  <c r="M346" i="5"/>
  <c r="K346" i="5"/>
  <c r="J346" i="5"/>
  <c r="I346" i="5"/>
  <c r="H346" i="5"/>
  <c r="O343" i="5"/>
  <c r="N343" i="5"/>
  <c r="M343" i="5"/>
  <c r="K343" i="5"/>
  <c r="J343" i="5"/>
  <c r="I343" i="5"/>
  <c r="O339" i="5"/>
  <c r="N339" i="5"/>
  <c r="M339" i="5"/>
  <c r="K339" i="5"/>
  <c r="J339" i="5"/>
  <c r="I339" i="5"/>
  <c r="O311" i="5"/>
  <c r="N311" i="5"/>
  <c r="M311" i="5"/>
  <c r="K311" i="5"/>
  <c r="J311" i="5"/>
  <c r="I311" i="5"/>
  <c r="O307" i="5"/>
  <c r="N307" i="5"/>
  <c r="M307" i="5"/>
  <c r="K307" i="5"/>
  <c r="J307" i="5"/>
  <c r="I307" i="5"/>
  <c r="O301" i="5"/>
  <c r="N301" i="5"/>
  <c r="M301" i="5"/>
  <c r="K301" i="5"/>
  <c r="J301" i="5"/>
  <c r="I301" i="5"/>
  <c r="O280" i="5"/>
  <c r="N280" i="5"/>
  <c r="M280" i="5"/>
  <c r="K280" i="5"/>
  <c r="J280" i="5"/>
  <c r="I280" i="5"/>
  <c r="H280" i="5"/>
  <c r="O277" i="5"/>
  <c r="N277" i="5"/>
  <c r="M277" i="5"/>
  <c r="K277" i="5"/>
  <c r="J277" i="5"/>
  <c r="I277" i="5"/>
  <c r="H277" i="5"/>
  <c r="O268" i="5"/>
  <c r="N268" i="5"/>
  <c r="M268" i="5"/>
  <c r="K268" i="5"/>
  <c r="J268" i="5"/>
  <c r="I268" i="5"/>
  <c r="H268" i="5"/>
  <c r="O235" i="5"/>
  <c r="N235" i="5"/>
  <c r="M235" i="5"/>
  <c r="K235" i="5"/>
  <c r="J235" i="5"/>
  <c r="I235" i="5"/>
  <c r="H235" i="5"/>
  <c r="O223" i="5"/>
  <c r="N223" i="5"/>
  <c r="M223" i="5"/>
  <c r="K223" i="5"/>
  <c r="J223" i="5"/>
  <c r="I223" i="5"/>
  <c r="O214" i="5"/>
  <c r="N214" i="5"/>
  <c r="M214" i="5"/>
  <c r="K214" i="5"/>
  <c r="J214" i="5"/>
  <c r="I214" i="5"/>
  <c r="H205" i="5"/>
  <c r="H210" i="5" s="1"/>
  <c r="O172" i="5"/>
  <c r="N172" i="5"/>
  <c r="M172" i="5"/>
  <c r="K172" i="5"/>
  <c r="J172" i="5"/>
  <c r="I172" i="5"/>
  <c r="H172" i="5"/>
  <c r="O152" i="5"/>
  <c r="N152" i="5"/>
  <c r="M152" i="5"/>
  <c r="K152" i="5"/>
  <c r="J152" i="5"/>
  <c r="I152" i="5"/>
  <c r="O134" i="5"/>
  <c r="N134" i="5"/>
  <c r="M134" i="5"/>
  <c r="K134" i="5"/>
  <c r="J134" i="5"/>
  <c r="I134" i="5"/>
  <c r="O114" i="5"/>
  <c r="N114" i="5"/>
  <c r="M114" i="5"/>
  <c r="K114" i="5"/>
  <c r="J114" i="5"/>
  <c r="I114" i="5"/>
  <c r="H114" i="5"/>
  <c r="O111" i="5"/>
  <c r="N111" i="5"/>
  <c r="M111" i="5"/>
  <c r="K111" i="5"/>
  <c r="I111" i="5"/>
  <c r="J110" i="5"/>
  <c r="J109" i="5"/>
  <c r="J108" i="5"/>
  <c r="O97" i="5"/>
  <c r="N97" i="5"/>
  <c r="M97" i="5"/>
  <c r="K97" i="5"/>
  <c r="J97" i="5"/>
  <c r="I97" i="5"/>
  <c r="H97" i="5"/>
  <c r="O94" i="5"/>
  <c r="N94" i="5"/>
  <c r="M94" i="5"/>
  <c r="K94" i="5"/>
  <c r="J94" i="5"/>
  <c r="I94" i="5"/>
  <c r="O85" i="5"/>
  <c r="N85" i="5"/>
  <c r="M85" i="5"/>
  <c r="K85" i="5"/>
  <c r="J85" i="5"/>
  <c r="I85" i="5"/>
  <c r="H85" i="5"/>
  <c r="O77" i="5"/>
  <c r="N77" i="5"/>
  <c r="M77" i="5"/>
  <c r="K77" i="5"/>
  <c r="J77" i="5"/>
  <c r="I77" i="5"/>
  <c r="H77" i="5"/>
  <c r="O74" i="5"/>
  <c r="N74" i="5"/>
  <c r="M74" i="5"/>
  <c r="K74" i="5"/>
  <c r="J74" i="5"/>
  <c r="I74" i="5"/>
  <c r="H74" i="5"/>
  <c r="O66" i="5"/>
  <c r="N66" i="5"/>
  <c r="M66" i="5"/>
  <c r="K66" i="5"/>
  <c r="J66" i="5"/>
  <c r="I66" i="5"/>
  <c r="H66" i="5"/>
  <c r="O63" i="5"/>
  <c r="N63" i="5"/>
  <c r="M63" i="5"/>
  <c r="K63" i="5"/>
  <c r="J63" i="5"/>
  <c r="I63" i="5"/>
  <c r="H63" i="5"/>
  <c r="O59" i="5"/>
  <c r="N59" i="5"/>
  <c r="M59" i="5"/>
  <c r="K59" i="5"/>
  <c r="J59" i="5"/>
  <c r="I59" i="5"/>
  <c r="H59" i="5"/>
  <c r="O54" i="5"/>
  <c r="N54" i="5"/>
  <c r="M54" i="5"/>
  <c r="K54" i="5"/>
  <c r="J54" i="5"/>
  <c r="I54" i="5"/>
  <c r="H54" i="5"/>
  <c r="O41" i="5"/>
  <c r="N41" i="5"/>
  <c r="M41" i="5"/>
  <c r="K41" i="5"/>
  <c r="J41" i="5"/>
  <c r="I41" i="5"/>
  <c r="O36" i="5"/>
  <c r="N36" i="5"/>
  <c r="M36" i="5"/>
  <c r="K36" i="5"/>
  <c r="J36" i="5"/>
  <c r="I36" i="5"/>
  <c r="M650" i="5"/>
  <c r="C361" i="3"/>
  <c r="L366" i="5" s="1"/>
  <c r="C169" i="3"/>
  <c r="L174" i="5" s="1"/>
  <c r="Q174" i="5" s="1"/>
  <c r="C253" i="3"/>
  <c r="L258" i="5" s="1"/>
  <c r="C249" i="3"/>
  <c r="L254" i="5" s="1"/>
  <c r="C245" i="3"/>
  <c r="L250" i="5" s="1"/>
  <c r="C236" i="3"/>
  <c r="L241" i="5" s="1"/>
  <c r="C237" i="3"/>
  <c r="L242" i="5" s="1"/>
  <c r="C238" i="3"/>
  <c r="L243" i="5" s="1"/>
  <c r="M281" i="3"/>
  <c r="M283" i="3" s="1"/>
  <c r="C57" i="3"/>
  <c r="L62" i="5" s="1"/>
  <c r="C56" i="3"/>
  <c r="L61" i="5"/>
  <c r="Q372" i="3"/>
  <c r="C346" i="3"/>
  <c r="L351" i="5" s="1"/>
  <c r="C140" i="3"/>
  <c r="L145" i="5" s="1"/>
  <c r="O596" i="3"/>
  <c r="C385" i="3"/>
  <c r="C386" i="3"/>
  <c r="L391" i="5" s="1"/>
  <c r="C392" i="3"/>
  <c r="L397" i="5" s="1"/>
  <c r="C390" i="3"/>
  <c r="L395" i="5" s="1"/>
  <c r="C389" i="3"/>
  <c r="Q607" i="3"/>
  <c r="Q596" i="3"/>
  <c r="C391" i="3"/>
  <c r="L396" i="5" s="1"/>
  <c r="U366" i="3"/>
  <c r="U367" i="3" s="1"/>
  <c r="C268" i="3"/>
  <c r="L273" i="5" s="1"/>
  <c r="Q626" i="3"/>
  <c r="C492" i="3"/>
  <c r="L497" i="5" s="1"/>
  <c r="C491" i="3"/>
  <c r="L496" i="5" s="1"/>
  <c r="C490" i="3"/>
  <c r="L495" i="5" s="1"/>
  <c r="C489" i="3"/>
  <c r="L494" i="5" s="1"/>
  <c r="C488" i="3"/>
  <c r="L493" i="5" s="1"/>
  <c r="Q433" i="3"/>
  <c r="Q420" i="3"/>
  <c r="C255" i="3"/>
  <c r="L260" i="5" s="1"/>
  <c r="P260" i="5" s="1"/>
  <c r="C239" i="3"/>
  <c r="L244" i="5" s="1"/>
  <c r="C473" i="3"/>
  <c r="L478" i="5" s="1"/>
  <c r="C382" i="3"/>
  <c r="L387" i="5" s="1"/>
  <c r="C301" i="3"/>
  <c r="L306" i="5" s="1"/>
  <c r="C300" i="3"/>
  <c r="C287" i="3"/>
  <c r="L292" i="5" s="1"/>
  <c r="C288" i="3"/>
  <c r="L293" i="5" s="1"/>
  <c r="C289" i="3"/>
  <c r="L294" i="5" s="1"/>
  <c r="C290" i="3"/>
  <c r="L295" i="5" s="1"/>
  <c r="C286" i="3"/>
  <c r="L291" i="5" s="1"/>
  <c r="C285" i="3"/>
  <c r="L290" i="5" s="1"/>
  <c r="Q290" i="5" s="1"/>
  <c r="C282" i="3"/>
  <c r="L287" i="5" s="1"/>
  <c r="C280" i="3"/>
  <c r="L285" i="5" s="1"/>
  <c r="P285" i="5" s="1"/>
  <c r="C279" i="3"/>
  <c r="C265" i="3"/>
  <c r="C262" i="3"/>
  <c r="C191" i="3"/>
  <c r="L196" i="5" s="1"/>
  <c r="C192" i="3"/>
  <c r="L197" i="5" s="1"/>
  <c r="Q197" i="5" s="1"/>
  <c r="C190" i="3"/>
  <c r="C82" i="3"/>
  <c r="L87" i="5" s="1"/>
  <c r="C71" i="3"/>
  <c r="C65" i="3"/>
  <c r="L70" i="5" s="1"/>
  <c r="L270" i="5"/>
  <c r="C302" i="3"/>
  <c r="L305" i="5"/>
  <c r="L195" i="5"/>
  <c r="C44" i="3"/>
  <c r="L49" i="5" s="1"/>
  <c r="C42" i="3"/>
  <c r="L47" i="5" s="1"/>
  <c r="C38" i="3"/>
  <c r="L43" i="5" s="1"/>
  <c r="P43" i="5" s="1"/>
  <c r="C45" i="3"/>
  <c r="L50" i="5" s="1"/>
  <c r="Q50" i="5" s="1"/>
  <c r="C43" i="3"/>
  <c r="L48" i="5" s="1"/>
  <c r="C41" i="3"/>
  <c r="L46" i="5" s="1"/>
  <c r="C39" i="3"/>
  <c r="L44" i="5" s="1"/>
  <c r="C40" i="3"/>
  <c r="L45" i="5" s="1"/>
  <c r="P45" i="5" s="1"/>
  <c r="C639" i="3"/>
  <c r="L644" i="5" s="1"/>
  <c r="P644" i="5" s="1"/>
  <c r="C638" i="3"/>
  <c r="L643" i="5" s="1"/>
  <c r="C620" i="3"/>
  <c r="L625" i="5" s="1"/>
  <c r="Q625" i="5" s="1"/>
  <c r="C615" i="3"/>
  <c r="L620" i="5" s="1"/>
  <c r="C606" i="3"/>
  <c r="C605" i="3"/>
  <c r="L610" i="5" s="1"/>
  <c r="C604" i="3"/>
  <c r="L609" i="5" s="1"/>
  <c r="L604" i="5"/>
  <c r="C586" i="3"/>
  <c r="L590" i="5" s="1"/>
  <c r="Q590" i="5" s="1"/>
  <c r="D585" i="3"/>
  <c r="C582" i="3"/>
  <c r="L587" i="5" s="1"/>
  <c r="Q587" i="5" s="1"/>
  <c r="D573" i="3"/>
  <c r="C573" i="3" s="1"/>
  <c r="L578" i="5" s="1"/>
  <c r="L569" i="5"/>
  <c r="Q569" i="5" s="1"/>
  <c r="C555" i="3"/>
  <c r="L560" i="5" s="1"/>
  <c r="C557" i="3"/>
  <c r="L562" i="5" s="1"/>
  <c r="C563" i="3"/>
  <c r="L568" i="5" s="1"/>
  <c r="C560" i="3"/>
  <c r="L565" i="5" s="1"/>
  <c r="C559" i="3"/>
  <c r="L564" i="5" s="1"/>
  <c r="C553" i="3"/>
  <c r="L558" i="5" s="1"/>
  <c r="C554" i="3"/>
  <c r="L559" i="5" s="1"/>
  <c r="C526" i="3"/>
  <c r="L531" i="5" s="1"/>
  <c r="C525" i="3"/>
  <c r="L530" i="5" s="1"/>
  <c r="C519" i="3"/>
  <c r="L524" i="5" s="1"/>
  <c r="C520" i="3"/>
  <c r="L525" i="5" s="1"/>
  <c r="C518" i="3"/>
  <c r="L523" i="5" s="1"/>
  <c r="C500" i="3"/>
  <c r="L505" i="5" s="1"/>
  <c r="C487" i="3"/>
  <c r="L492" i="5" s="1"/>
  <c r="C486" i="3"/>
  <c r="L491" i="5" s="1"/>
  <c r="C482" i="3"/>
  <c r="L487" i="5" s="1"/>
  <c r="C479" i="3"/>
  <c r="L484" i="5" s="1"/>
  <c r="P484" i="5" s="1"/>
  <c r="P485" i="5" s="1"/>
  <c r="C471" i="3"/>
  <c r="L476" i="5" s="1"/>
  <c r="C470" i="3"/>
  <c r="L475" i="5" s="1"/>
  <c r="P475" i="5" s="1"/>
  <c r="C452" i="3"/>
  <c r="L457" i="5" s="1"/>
  <c r="Q457" i="5" s="1"/>
  <c r="C447" i="3"/>
  <c r="L452" i="5" s="1"/>
  <c r="C446" i="3"/>
  <c r="L451" i="5" s="1"/>
  <c r="C445" i="3"/>
  <c r="L450" i="5" s="1"/>
  <c r="C444" i="3"/>
  <c r="L449" i="5" s="1"/>
  <c r="C442" i="3"/>
  <c r="C371" i="3"/>
  <c r="L376" i="5" s="1"/>
  <c r="C362" i="3"/>
  <c r="L367" i="5" s="1"/>
  <c r="X348" i="3"/>
  <c r="X349" i="3" s="1"/>
  <c r="P348" i="3"/>
  <c r="L348" i="3"/>
  <c r="L349" i="3" s="1"/>
  <c r="C343" i="3"/>
  <c r="L348" i="5" s="1"/>
  <c r="D333" i="3"/>
  <c r="C333" i="3" s="1"/>
  <c r="L338" i="5" s="1"/>
  <c r="D332" i="3"/>
  <c r="C321" i="3"/>
  <c r="L326" i="5" s="1"/>
  <c r="C314" i="3"/>
  <c r="L319" i="5" s="1"/>
  <c r="C313" i="3"/>
  <c r="C320" i="3"/>
  <c r="L325" i="5" s="1"/>
  <c r="C305" i="3"/>
  <c r="L310" i="5" s="1"/>
  <c r="C304" i="3"/>
  <c r="L309" i="5" s="1"/>
  <c r="Q309" i="5" s="1"/>
  <c r="C293" i="3"/>
  <c r="L298" i="5" s="1"/>
  <c r="Q298" i="5" s="1"/>
  <c r="C266" i="3"/>
  <c r="C250" i="3"/>
  <c r="L255" i="5" s="1"/>
  <c r="C242" i="3"/>
  <c r="L247" i="5" s="1"/>
  <c r="C224" i="3"/>
  <c r="L229" i="5" s="1"/>
  <c r="C223" i="3"/>
  <c r="L228" i="5" s="1"/>
  <c r="C222" i="3"/>
  <c r="L227" i="5" s="1"/>
  <c r="C221" i="3"/>
  <c r="L226" i="5" s="1"/>
  <c r="Q226" i="5" s="1"/>
  <c r="C204" i="3"/>
  <c r="L209" i="5" s="1"/>
  <c r="C201" i="3"/>
  <c r="L206" i="5" s="1"/>
  <c r="C198" i="3"/>
  <c r="L203" i="5" s="1"/>
  <c r="C197" i="3"/>
  <c r="L202" i="5" s="1"/>
  <c r="C196" i="3"/>
  <c r="L201" i="5" s="1"/>
  <c r="C179" i="3"/>
  <c r="L184" i="5" s="1"/>
  <c r="P184" i="5" s="1"/>
  <c r="D178" i="3"/>
  <c r="D184" i="3"/>
  <c r="C184" i="3" s="1"/>
  <c r="L189" i="5" s="1"/>
  <c r="D183" i="3"/>
  <c r="C183" i="3" s="1"/>
  <c r="L188" i="5" s="1"/>
  <c r="D182" i="3"/>
  <c r="C182" i="3" s="1"/>
  <c r="D181" i="3"/>
  <c r="C181" i="3" s="1"/>
  <c r="L186" i="5" s="1"/>
  <c r="C180" i="3"/>
  <c r="L185" i="5" s="1"/>
  <c r="P185" i="5" s="1"/>
  <c r="C175" i="3"/>
  <c r="L180" i="5" s="1"/>
  <c r="Q180" i="5" s="1"/>
  <c r="C174" i="3"/>
  <c r="L179" i="5" s="1"/>
  <c r="Q179" i="5" s="1"/>
  <c r="C166" i="3"/>
  <c r="L171" i="5" s="1"/>
  <c r="P171" i="5" s="1"/>
  <c r="P172" i="5" s="1"/>
  <c r="C162" i="3"/>
  <c r="L167" i="5" s="1"/>
  <c r="Q167" i="5" s="1"/>
  <c r="C161" i="3"/>
  <c r="L166" i="5" s="1"/>
  <c r="C154" i="3"/>
  <c r="L159" i="5" s="1"/>
  <c r="C153" i="3"/>
  <c r="L158" i="5" s="1"/>
  <c r="P158" i="5" s="1"/>
  <c r="C152" i="3"/>
  <c r="L157" i="5" s="1"/>
  <c r="Q157" i="5" s="1"/>
  <c r="C151" i="3"/>
  <c r="L156" i="5" s="1"/>
  <c r="P156" i="5" s="1"/>
  <c r="C150" i="3"/>
  <c r="L155" i="5" s="1"/>
  <c r="Q155" i="5" s="1"/>
  <c r="C132" i="3"/>
  <c r="L137" i="5" s="1"/>
  <c r="C105" i="3"/>
  <c r="L110" i="5" s="1"/>
  <c r="C104" i="3"/>
  <c r="L109" i="5" s="1"/>
  <c r="C103" i="3"/>
  <c r="L108" i="5" s="1"/>
  <c r="C102" i="3"/>
  <c r="L107" i="5" s="1"/>
  <c r="C101" i="3"/>
  <c r="L106" i="5" s="1"/>
  <c r="C100" i="3"/>
  <c r="L105" i="5" s="1"/>
  <c r="C99" i="3"/>
  <c r="L104" i="5" s="1"/>
  <c r="C98" i="3"/>
  <c r="L103" i="5" s="1"/>
  <c r="C97" i="3"/>
  <c r="L102" i="5" s="1"/>
  <c r="C96" i="3"/>
  <c r="L101" i="5" s="1"/>
  <c r="C95" i="3"/>
  <c r="L100" i="5" s="1"/>
  <c r="C83" i="3"/>
  <c r="L88" i="5" s="1"/>
  <c r="P88" i="5" s="1"/>
  <c r="C64" i="3"/>
  <c r="L69" i="5" s="1"/>
  <c r="C53" i="3"/>
  <c r="D48" i="3"/>
  <c r="D49" i="3" s="1"/>
  <c r="C35" i="3"/>
  <c r="L40" i="5" s="1"/>
  <c r="C34" i="3"/>
  <c r="L39" i="5" s="1"/>
  <c r="D30" i="3"/>
  <c r="C30" i="3" s="1"/>
  <c r="D29" i="3"/>
  <c r="L318" i="5"/>
  <c r="L611" i="5"/>
  <c r="C170" i="3"/>
  <c r="L175" i="5" s="1"/>
  <c r="Q175" i="5" s="1"/>
  <c r="C158" i="3"/>
  <c r="L163" i="5" s="1"/>
  <c r="P163" i="5" s="1"/>
  <c r="C48" i="3"/>
  <c r="C49" i="3" s="1"/>
  <c r="C29" i="3"/>
  <c r="L34" i="5" s="1"/>
  <c r="P34" i="5" s="1"/>
  <c r="C480" i="3"/>
  <c r="P157" i="5"/>
  <c r="A29" i="3"/>
  <c r="A30" i="3" s="1"/>
  <c r="A33" i="3" s="1"/>
  <c r="A34" i="3" s="1"/>
  <c r="A35" i="3" s="1"/>
  <c r="A38" i="3" s="1"/>
  <c r="A39" i="3" s="1"/>
  <c r="A40" i="3" s="1"/>
  <c r="A41" i="3" s="1"/>
  <c r="A42" i="3" s="1"/>
  <c r="A43" i="3" s="1"/>
  <c r="A44" i="3" s="1"/>
  <c r="A45" i="3" s="1"/>
  <c r="A48" i="3" s="1"/>
  <c r="A53" i="3" s="1"/>
  <c r="A56" i="3" s="1"/>
  <c r="A57" i="3" s="1"/>
  <c r="A60" i="3" s="1"/>
  <c r="A63" i="3" s="1"/>
  <c r="A64" i="3" s="1"/>
  <c r="A65" i="3" s="1"/>
  <c r="A68" i="3" s="1"/>
  <c r="A71" i="3" s="1"/>
  <c r="A76" i="3" s="1"/>
  <c r="A77" i="3" s="1"/>
  <c r="A78" i="3" s="1"/>
  <c r="A79" i="3" s="1"/>
  <c r="A82" i="3" s="1"/>
  <c r="A83" i="3" s="1"/>
  <c r="A84" i="3" s="1"/>
  <c r="A87" i="3" s="1"/>
  <c r="A88" i="3" s="1"/>
  <c r="A91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8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5" i="3" s="1"/>
  <c r="A126" i="3" s="1"/>
  <c r="A127" i="3" s="1"/>
  <c r="A128" i="3" s="1"/>
  <c r="A131" i="3" s="1"/>
  <c r="A132" i="3" s="1"/>
  <c r="A137" i="3" s="1"/>
  <c r="A138" i="3" s="1"/>
  <c r="A139" i="3" s="1"/>
  <c r="A140" i="3" s="1"/>
  <c r="A141" i="3" s="1"/>
  <c r="A144" i="3" s="1"/>
  <c r="A145" i="3" s="1"/>
  <c r="A146" i="3" s="1"/>
  <c r="A149" i="3" s="1"/>
  <c r="A150" i="3" s="1"/>
  <c r="A151" i="3" s="1"/>
  <c r="A152" i="3" s="1"/>
  <c r="A153" i="3" s="1"/>
  <c r="A154" i="3" s="1"/>
  <c r="A157" i="3" s="1"/>
  <c r="A158" i="3" s="1"/>
  <c r="A159" i="3" s="1"/>
  <c r="A160" i="3" s="1"/>
  <c r="A161" i="3" s="1"/>
  <c r="A162" i="3" s="1"/>
  <c r="A163" i="3" s="1"/>
  <c r="A166" i="3" s="1"/>
  <c r="A169" i="3" s="1"/>
  <c r="A170" i="3" s="1"/>
  <c r="A171" i="3" s="1"/>
  <c r="A172" i="3" s="1"/>
  <c r="A173" i="3" s="1"/>
  <c r="A174" i="3" s="1"/>
  <c r="A175" i="3" s="1"/>
  <c r="A178" i="3" s="1"/>
  <c r="A179" i="3" s="1"/>
  <c r="A180" i="3" s="1"/>
  <c r="A181" i="3" s="1"/>
  <c r="A182" i="3" s="1"/>
  <c r="A183" i="3" s="1"/>
  <c r="A184" i="3" s="1"/>
  <c r="A189" i="3" s="1"/>
  <c r="A190" i="3" s="1"/>
  <c r="A191" i="3" s="1"/>
  <c r="A192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7" i="3" s="1"/>
  <c r="A208" i="3" s="1"/>
  <c r="C214" i="3"/>
  <c r="C404" i="3"/>
  <c r="L409" i="5" s="1"/>
  <c r="Q409" i="5" s="1"/>
  <c r="C405" i="3"/>
  <c r="L410" i="5" s="1"/>
  <c r="P410" i="5" s="1"/>
  <c r="C416" i="3"/>
  <c r="L421" i="5" s="1"/>
  <c r="Q421" i="5" s="1"/>
  <c r="C94" i="3"/>
  <c r="C418" i="3"/>
  <c r="L423" i="5" s="1"/>
  <c r="P423" i="5" s="1"/>
  <c r="C530" i="3"/>
  <c r="L535" i="5" s="1"/>
  <c r="P535" i="5" s="1"/>
  <c r="C640" i="3"/>
  <c r="L645" i="5" s="1"/>
  <c r="P645" i="5" s="1"/>
  <c r="C641" i="3"/>
  <c r="L646" i="5" s="1"/>
  <c r="P646" i="5" s="1"/>
  <c r="C642" i="3"/>
  <c r="L647" i="5" s="1"/>
  <c r="Q647" i="5" s="1"/>
  <c r="C325" i="3"/>
  <c r="L330" i="5" s="1"/>
  <c r="P330" i="5" s="1"/>
  <c r="C324" i="3"/>
  <c r="C472" i="3"/>
  <c r="C595" i="3"/>
  <c r="L600" i="5" s="1"/>
  <c r="P600" i="5" s="1"/>
  <c r="C622" i="3"/>
  <c r="L627" i="5" s="1"/>
  <c r="P627" i="5" s="1"/>
  <c r="C624" i="3"/>
  <c r="L629" i="5" s="1"/>
  <c r="P629" i="5" s="1"/>
  <c r="C76" i="3"/>
  <c r="C78" i="3"/>
  <c r="L83" i="5" s="1"/>
  <c r="P83" i="5" s="1"/>
  <c r="C87" i="3"/>
  <c r="C88" i="3"/>
  <c r="L93" i="5" s="1"/>
  <c r="P93" i="5" s="1"/>
  <c r="C125" i="3"/>
  <c r="C126" i="3"/>
  <c r="L131" i="5" s="1"/>
  <c r="Q131" i="5" s="1"/>
  <c r="C127" i="3"/>
  <c r="L132" i="5" s="1"/>
  <c r="Q132" i="5" s="1"/>
  <c r="C146" i="3"/>
  <c r="L151" i="5" s="1"/>
  <c r="Q151" i="5" s="1"/>
  <c r="C216" i="3"/>
  <c r="L221" i="5" s="1"/>
  <c r="C337" i="3"/>
  <c r="L342" i="5" s="1"/>
  <c r="P342" i="5" s="1"/>
  <c r="C356" i="3"/>
  <c r="L361" i="5" s="1"/>
  <c r="C365" i="3"/>
  <c r="L370" i="5" s="1"/>
  <c r="C448" i="3"/>
  <c r="L453" i="5" s="1"/>
  <c r="P453" i="5" s="1"/>
  <c r="C443" i="3"/>
  <c r="L448" i="5" s="1"/>
  <c r="P448" i="5" s="1"/>
  <c r="C63" i="3"/>
  <c r="C108" i="3"/>
  <c r="C109" i="3" s="1"/>
  <c r="C149" i="3"/>
  <c r="C217" i="3"/>
  <c r="L222" i="5" s="1"/>
  <c r="Q222" i="5" s="1"/>
  <c r="C215" i="3"/>
  <c r="L220" i="5" s="1"/>
  <c r="C229" i="3"/>
  <c r="C230" i="3" s="1"/>
  <c r="C267" i="3"/>
  <c r="L272" i="5" s="1"/>
  <c r="Q272" i="5" s="1"/>
  <c r="C271" i="3"/>
  <c r="C272" i="3" s="1"/>
  <c r="C274" i="3"/>
  <c r="C275" i="3" s="1"/>
  <c r="C364" i="3"/>
  <c r="L369" i="5" s="1"/>
  <c r="P369" i="5" s="1"/>
  <c r="C370" i="3"/>
  <c r="L375" i="5" s="1"/>
  <c r="P375" i="5" s="1"/>
  <c r="C374" i="3"/>
  <c r="L379" i="5" s="1"/>
  <c r="P379" i="5" s="1"/>
  <c r="P380" i="5" s="1"/>
  <c r="C381" i="3"/>
  <c r="L386" i="5" s="1"/>
  <c r="P386" i="5" s="1"/>
  <c r="C380" i="3"/>
  <c r="L385" i="5" s="1"/>
  <c r="P385" i="5" s="1"/>
  <c r="C401" i="3"/>
  <c r="L406" i="5" s="1"/>
  <c r="P406" i="5" s="1"/>
  <c r="C509" i="3"/>
  <c r="L514" i="5" s="1"/>
  <c r="C68" i="3"/>
  <c r="L73" i="5" s="1"/>
  <c r="C77" i="3"/>
  <c r="L82" i="5" s="1"/>
  <c r="L85" i="5" s="1"/>
  <c r="Q85" i="5" s="1"/>
  <c r="C79" i="3"/>
  <c r="L84" i="5" s="1"/>
  <c r="C144" i="3"/>
  <c r="L149" i="5" s="1"/>
  <c r="P149" i="5" s="1"/>
  <c r="C200" i="3"/>
  <c r="L205" i="5" s="1"/>
  <c r="Q205" i="5" s="1"/>
  <c r="C336" i="3"/>
  <c r="C424" i="3"/>
  <c r="L429" i="5" s="1"/>
  <c r="Q429" i="5" s="1"/>
  <c r="C425" i="3"/>
  <c r="L430" i="5" s="1"/>
  <c r="P430" i="5" s="1"/>
  <c r="C461" i="3"/>
  <c r="L466" i="5" s="1"/>
  <c r="Q466" i="5" s="1"/>
  <c r="C507" i="3"/>
  <c r="C514" i="3"/>
  <c r="L519" i="5" s="1"/>
  <c r="Q519" i="5" s="1"/>
  <c r="C568" i="3"/>
  <c r="L573" i="5" s="1"/>
  <c r="Q573" i="5" s="1"/>
  <c r="C569" i="3"/>
  <c r="L574" i="5" s="1"/>
  <c r="C572" i="3"/>
  <c r="C623" i="3"/>
  <c r="L628" i="5" s="1"/>
  <c r="C625" i="3"/>
  <c r="L630" i="5" s="1"/>
  <c r="P630" i="5" s="1"/>
  <c r="C360" i="3"/>
  <c r="L365" i="5" s="1"/>
  <c r="P365" i="5" s="1"/>
  <c r="C407" i="3"/>
  <c r="L412" i="5" s="1"/>
  <c r="C414" i="3"/>
  <c r="L419" i="5" s="1"/>
  <c r="C415" i="3"/>
  <c r="L420" i="5" s="1"/>
  <c r="P420" i="5" s="1"/>
  <c r="C419" i="3"/>
  <c r="L424" i="5" s="1"/>
  <c r="Q424" i="5" s="1"/>
  <c r="C498" i="3"/>
  <c r="L503" i="5" s="1"/>
  <c r="P503" i="5" s="1"/>
  <c r="C202" i="3"/>
  <c r="L207" i="5" s="1"/>
  <c r="P207" i="5" s="1"/>
  <c r="C208" i="3"/>
  <c r="L213" i="5" s="1"/>
  <c r="C244" i="3"/>
  <c r="L249" i="5" s="1"/>
  <c r="C240" i="3"/>
  <c r="L245" i="5" s="1"/>
  <c r="Q348" i="3"/>
  <c r="C257" i="3"/>
  <c r="L262" i="5" s="1"/>
  <c r="Q262" i="5" s="1"/>
  <c r="C517" i="3"/>
  <c r="L522" i="5" s="1"/>
  <c r="C501" i="3"/>
  <c r="L506" i="5" s="1"/>
  <c r="C363" i="3"/>
  <c r="L368" i="5" s="1"/>
  <c r="C352" i="3"/>
  <c r="L357" i="5" s="1"/>
  <c r="Q357" i="5" s="1"/>
  <c r="C628" i="3"/>
  <c r="C84" i="3"/>
  <c r="L89" i="5" s="1"/>
  <c r="C464" i="3"/>
  <c r="L469" i="5" s="1"/>
  <c r="Q469" i="5" s="1"/>
  <c r="C258" i="3"/>
  <c r="L263" i="5" s="1"/>
  <c r="Q263" i="5" s="1"/>
  <c r="C503" i="3"/>
  <c r="L508" i="5" s="1"/>
  <c r="C248" i="3"/>
  <c r="L253" i="5" s="1"/>
  <c r="C60" i="3"/>
  <c r="L65" i="5" s="1"/>
  <c r="C114" i="3"/>
  <c r="L119" i="5" s="1"/>
  <c r="Q119" i="5" s="1"/>
  <c r="C128" i="3"/>
  <c r="L133" i="5" s="1"/>
  <c r="Q133" i="5" s="1"/>
  <c r="C145" i="3"/>
  <c r="C157" i="3"/>
  <c r="L162" i="5" s="1"/>
  <c r="C403" i="3"/>
  <c r="L408" i="5" s="1"/>
  <c r="C431" i="3"/>
  <c r="L436" i="5" s="1"/>
  <c r="P436" i="5" s="1"/>
  <c r="C528" i="3"/>
  <c r="L533" i="5" s="1"/>
  <c r="C643" i="3"/>
  <c r="L648" i="5" s="1"/>
  <c r="C33" i="3"/>
  <c r="C576" i="3"/>
  <c r="L581" i="5" s="1"/>
  <c r="L582" i="5" s="1"/>
  <c r="C502" i="3"/>
  <c r="L507" i="5" s="1"/>
  <c r="C377" i="3"/>
  <c r="C378" i="3" s="1"/>
  <c r="C235" i="3"/>
  <c r="C417" i="3"/>
  <c r="L422" i="5" s="1"/>
  <c r="C439" i="3"/>
  <c r="L444" i="5" s="1"/>
  <c r="P444" i="5" s="1"/>
  <c r="C91" i="3"/>
  <c r="C92" i="3" s="1"/>
  <c r="C504" i="3"/>
  <c r="L509" i="5" s="1"/>
  <c r="C451" i="3"/>
  <c r="C529" i="3"/>
  <c r="L534" i="5" s="1"/>
  <c r="Q534" i="5" s="1"/>
  <c r="C531" i="3"/>
  <c r="L536" i="5" s="1"/>
  <c r="Q536" i="5" s="1"/>
  <c r="C547" i="3"/>
  <c r="L552" i="5" s="1"/>
  <c r="Q552" i="5" s="1"/>
  <c r="C558" i="3"/>
  <c r="L563" i="5" s="1"/>
  <c r="C561" i="3"/>
  <c r="L566" i="5" s="1"/>
  <c r="C552" i="3"/>
  <c r="L557" i="5" s="1"/>
  <c r="Q557" i="5" s="1"/>
  <c r="C562" i="3"/>
  <c r="L567" i="5" s="1"/>
  <c r="Q567" i="5" s="1"/>
  <c r="C632" i="3"/>
  <c r="L637" i="5" s="1"/>
  <c r="Q637" i="5" s="1"/>
  <c r="C112" i="3"/>
  <c r="L117" i="5" s="1"/>
  <c r="C131" i="3"/>
  <c r="C251" i="3"/>
  <c r="L256" i="5" s="1"/>
  <c r="C295" i="3"/>
  <c r="L300" i="5" s="1"/>
  <c r="C358" i="3"/>
  <c r="L363" i="5" s="1"/>
  <c r="C411" i="3"/>
  <c r="L416" i="5" s="1"/>
  <c r="C432" i="3"/>
  <c r="L437" i="5" s="1"/>
  <c r="C347" i="3"/>
  <c r="C318" i="3"/>
  <c r="L323" i="5" s="1"/>
  <c r="Q323" i="5" s="1"/>
  <c r="C259" i="3"/>
  <c r="L264" i="5" s="1"/>
  <c r="P264" i="5" s="1"/>
  <c r="C243" i="3"/>
  <c r="L248" i="5" s="1"/>
  <c r="C413" i="3"/>
  <c r="L418" i="5" s="1"/>
  <c r="Q418" i="5" s="1"/>
  <c r="C495" i="3"/>
  <c r="L500" i="5" s="1"/>
  <c r="Q500" i="5" s="1"/>
  <c r="C556" i="3"/>
  <c r="L561" i="5" s="1"/>
  <c r="C587" i="3"/>
  <c r="L591" i="5" s="1"/>
  <c r="C592" i="3"/>
  <c r="L597" i="5" s="1"/>
  <c r="C634" i="3"/>
  <c r="L639" i="5" s="1"/>
  <c r="Q639" i="5" s="1"/>
  <c r="C637" i="3"/>
  <c r="L642" i="5" s="1"/>
  <c r="C195" i="3"/>
  <c r="C315" i="3"/>
  <c r="L320" i="5" s="1"/>
  <c r="P320" i="5" s="1"/>
  <c r="C319" i="3"/>
  <c r="L324" i="5" s="1"/>
  <c r="M348" i="3"/>
  <c r="C359" i="3"/>
  <c r="L364" i="5" s="1"/>
  <c r="C357" i="3"/>
  <c r="L362" i="5" s="1"/>
  <c r="C410" i="3"/>
  <c r="L415" i="5" s="1"/>
  <c r="C412" i="3"/>
  <c r="L417" i="5" s="1"/>
  <c r="C422" i="3"/>
  <c r="L427" i="5" s="1"/>
  <c r="P427" i="5" s="1"/>
  <c r="C429" i="3"/>
  <c r="L434" i="5" s="1"/>
  <c r="P434" i="5" s="1"/>
  <c r="C436" i="3"/>
  <c r="L441" i="5" s="1"/>
  <c r="C435" i="3"/>
  <c r="L440" i="5" s="1"/>
  <c r="P440" i="5" s="1"/>
  <c r="C499" i="3"/>
  <c r="L504" i="5" s="1"/>
  <c r="P504" i="5" s="1"/>
  <c r="C583" i="3"/>
  <c r="L588" i="5" s="1"/>
  <c r="Q588" i="5" s="1"/>
  <c r="C584" i="3"/>
  <c r="L592" i="5" s="1"/>
  <c r="P592" i="5" s="1"/>
  <c r="C591" i="3"/>
  <c r="L596" i="5" s="1"/>
  <c r="P596" i="5" s="1"/>
  <c r="C633" i="3"/>
  <c r="L638" i="5" s="1"/>
  <c r="Q638" i="5" s="1"/>
  <c r="C579" i="3"/>
  <c r="L584" i="5" s="1"/>
  <c r="C588" i="3"/>
  <c r="L593" i="5" s="1"/>
  <c r="Q593" i="5" s="1"/>
  <c r="C585" i="3"/>
  <c r="L589" i="5" s="1"/>
  <c r="C594" i="3"/>
  <c r="L599" i="5" s="1"/>
  <c r="P599" i="5" s="1"/>
  <c r="C117" i="3"/>
  <c r="L122" i="5" s="1"/>
  <c r="P122" i="5" s="1"/>
  <c r="C256" i="3"/>
  <c r="L261" i="5" s="1"/>
  <c r="P261" i="5" s="1"/>
  <c r="C317" i="3"/>
  <c r="L322" i="5" s="1"/>
  <c r="P322" i="5" s="1"/>
  <c r="C329" i="3"/>
  <c r="C406" i="3"/>
  <c r="L411" i="5" s="1"/>
  <c r="Q411" i="5" s="1"/>
  <c r="C524" i="3"/>
  <c r="L529" i="5" s="1"/>
  <c r="C402" i="3"/>
  <c r="L407" i="5" s="1"/>
  <c r="P407" i="5" s="1"/>
  <c r="C111" i="3"/>
  <c r="C171" i="3"/>
  <c r="L176" i="5" s="1"/>
  <c r="C629" i="3"/>
  <c r="L634" i="5" s="1"/>
  <c r="C354" i="3"/>
  <c r="L359" i="5" s="1"/>
  <c r="C316" i="3"/>
  <c r="L321" i="5" s="1"/>
  <c r="P321" i="5" s="1"/>
  <c r="C355" i="3"/>
  <c r="L360" i="5" s="1"/>
  <c r="C437" i="3"/>
  <c r="L442" i="5" s="1"/>
  <c r="C523" i="3"/>
  <c r="L528" i="5" s="1"/>
  <c r="Q528" i="5" s="1"/>
  <c r="C527" i="3"/>
  <c r="L532" i="5" s="1"/>
  <c r="C621" i="3"/>
  <c r="L626" i="5" s="1"/>
  <c r="Q626" i="5" s="1"/>
  <c r="C465" i="3"/>
  <c r="L470" i="5" s="1"/>
  <c r="C172" i="3"/>
  <c r="L177" i="5" s="1"/>
  <c r="Q177" i="5" s="1"/>
  <c r="C137" i="3"/>
  <c r="L142" i="5" s="1"/>
  <c r="C199" i="3"/>
  <c r="L204" i="5" s="1"/>
  <c r="P204" i="5" s="1"/>
  <c r="C241" i="3"/>
  <c r="L246" i="5" s="1"/>
  <c r="Q246" i="5" s="1"/>
  <c r="C294" i="3"/>
  <c r="C159" i="3"/>
  <c r="L164" i="5" s="1"/>
  <c r="C207" i="3"/>
  <c r="C430" i="3"/>
  <c r="L435" i="5" s="1"/>
  <c r="P435" i="5" s="1"/>
  <c r="C548" i="3"/>
  <c r="L553" i="5" s="1"/>
  <c r="C593" i="3"/>
  <c r="L598" i="5" s="1"/>
  <c r="Q598" i="5" s="1"/>
  <c r="C636" i="3"/>
  <c r="L641" i="5" s="1"/>
  <c r="P641" i="5" s="1"/>
  <c r="L633" i="5"/>
  <c r="L234" i="5"/>
  <c r="L235" i="5" s="1"/>
  <c r="L154" i="5"/>
  <c r="P154" i="5" s="1"/>
  <c r="L96" i="5"/>
  <c r="Q96" i="5" s="1"/>
  <c r="L130" i="5"/>
  <c r="Q130" i="5" s="1"/>
  <c r="L81" i="5"/>
  <c r="P81" i="5" s="1"/>
  <c r="L512" i="5"/>
  <c r="P512" i="5" s="1"/>
  <c r="L240" i="5"/>
  <c r="Q240" i="5" s="1"/>
  <c r="L341" i="5"/>
  <c r="Q341" i="5" s="1"/>
  <c r="L219" i="5"/>
  <c r="Q219" i="5" s="1"/>
  <c r="L116" i="5"/>
  <c r="P116" i="5" s="1"/>
  <c r="Q453" i="5"/>
  <c r="L477" i="5"/>
  <c r="P477" i="5" s="1"/>
  <c r="L99" i="5"/>
  <c r="Q99" i="5" s="1"/>
  <c r="Q111" i="5" s="1"/>
  <c r="C515" i="3"/>
  <c r="L456" i="5"/>
  <c r="Q456" i="5" s="1"/>
  <c r="C577" i="3"/>
  <c r="Q436" i="5"/>
  <c r="L622" i="5"/>
  <c r="P622" i="5" s="1"/>
  <c r="L38" i="5"/>
  <c r="Q38" i="5" s="1"/>
  <c r="E349" i="3" l="1"/>
  <c r="O354" i="5"/>
  <c r="I354" i="5"/>
  <c r="P639" i="5"/>
  <c r="N354" i="5"/>
  <c r="K354" i="5"/>
  <c r="M354" i="5"/>
  <c r="H354" i="5"/>
  <c r="P323" i="5"/>
  <c r="Q369" i="5"/>
  <c r="Q430" i="5"/>
  <c r="Q582" i="5"/>
  <c r="I302" i="5"/>
  <c r="J354" i="5"/>
  <c r="D574" i="3"/>
  <c r="Q122" i="5"/>
  <c r="C496" i="3"/>
  <c r="P411" i="5"/>
  <c r="C348" i="3"/>
  <c r="D475" i="3"/>
  <c r="D476" i="3" s="1"/>
  <c r="I646" i="3"/>
  <c r="I349" i="3"/>
  <c r="P500" i="5"/>
  <c r="P501" i="5" s="1"/>
  <c r="Q645" i="5"/>
  <c r="P222" i="5"/>
  <c r="L113" i="5"/>
  <c r="Q113" i="5" s="1"/>
  <c r="Q114" i="5" s="1"/>
  <c r="L276" i="5"/>
  <c r="P276" i="5" s="1"/>
  <c r="P277" i="5" s="1"/>
  <c r="M349" i="3"/>
  <c r="Q349" i="3"/>
  <c r="C306" i="3"/>
  <c r="P349" i="3"/>
  <c r="D510" i="3"/>
  <c r="E398" i="3"/>
  <c r="W349" i="3"/>
  <c r="M78" i="5"/>
  <c r="I315" i="5"/>
  <c r="Q407" i="5"/>
  <c r="P226" i="5"/>
  <c r="P551" i="5"/>
  <c r="O555" i="5"/>
  <c r="N315" i="5"/>
  <c r="N403" i="5"/>
  <c r="I555" i="5"/>
  <c r="N555" i="5"/>
  <c r="P133" i="5"/>
  <c r="P528" i="5"/>
  <c r="Q420" i="5"/>
  <c r="P424" i="5"/>
  <c r="K555" i="5"/>
  <c r="H613" i="5"/>
  <c r="M613" i="5"/>
  <c r="J650" i="5"/>
  <c r="O650" i="5"/>
  <c r="Q522" i="5"/>
  <c r="P522" i="5"/>
  <c r="P491" i="5"/>
  <c r="Q491" i="5"/>
  <c r="P619" i="5"/>
  <c r="Q619" i="5"/>
  <c r="C570" i="3"/>
  <c r="L608" i="3"/>
  <c r="P131" i="5"/>
  <c r="L501" i="5"/>
  <c r="Q501" i="5" s="1"/>
  <c r="C462" i="3"/>
  <c r="Q342" i="5"/>
  <c r="C61" i="3"/>
  <c r="Q410" i="5"/>
  <c r="Q264" i="5"/>
  <c r="Q330" i="5"/>
  <c r="Q630" i="5"/>
  <c r="L53" i="5"/>
  <c r="L54" i="5" s="1"/>
  <c r="Q54" i="5" s="1"/>
  <c r="C209" i="3"/>
  <c r="P167" i="5"/>
  <c r="Q398" i="3"/>
  <c r="F608" i="3"/>
  <c r="Q622" i="5"/>
  <c r="Q503" i="5"/>
  <c r="P263" i="5"/>
  <c r="P608" i="3"/>
  <c r="P341" i="5"/>
  <c r="P343" i="5" s="1"/>
  <c r="L380" i="5"/>
  <c r="Q380" i="5" s="1"/>
  <c r="Q83" i="5"/>
  <c r="Q592" i="5"/>
  <c r="Q535" i="5"/>
  <c r="C69" i="3"/>
  <c r="C375" i="3"/>
  <c r="C218" i="3"/>
  <c r="P180" i="5"/>
  <c r="P519" i="5"/>
  <c r="P520" i="5" s="1"/>
  <c r="P99" i="5"/>
  <c r="P272" i="5"/>
  <c r="Q34" i="5"/>
  <c r="P429" i="5"/>
  <c r="P240" i="5"/>
  <c r="Q406" i="5"/>
  <c r="P552" i="5"/>
  <c r="Q322" i="5"/>
  <c r="Q627" i="5"/>
  <c r="P119" i="5"/>
  <c r="P638" i="5"/>
  <c r="P588" i="5"/>
  <c r="Q475" i="5"/>
  <c r="P569" i="5"/>
  <c r="Q644" i="5"/>
  <c r="P174" i="5"/>
  <c r="N281" i="5"/>
  <c r="H315" i="5"/>
  <c r="N460" i="5"/>
  <c r="Q207" i="5"/>
  <c r="P309" i="5"/>
  <c r="J315" i="5"/>
  <c r="P19" i="5"/>
  <c r="Q19" i="5"/>
  <c r="P89" i="5"/>
  <c r="Q89" i="5"/>
  <c r="P31" i="5"/>
  <c r="Q31" i="5"/>
  <c r="P142" i="5"/>
  <c r="Q142" i="5"/>
  <c r="Q65" i="5"/>
  <c r="Q66" i="5" s="1"/>
  <c r="P65" i="5"/>
  <c r="P66" i="5" s="1"/>
  <c r="P417" i="5"/>
  <c r="Q417" i="5"/>
  <c r="L74" i="5"/>
  <c r="Q74" i="5" s="1"/>
  <c r="P73" i="5"/>
  <c r="P74" i="5" s="1"/>
  <c r="P38" i="5"/>
  <c r="C630" i="3"/>
  <c r="D440" i="3"/>
  <c r="D455" i="3" s="1"/>
  <c r="P175" i="5"/>
  <c r="P357" i="5"/>
  <c r="Q276" i="5"/>
  <c r="Q600" i="5"/>
  <c r="Q448" i="5"/>
  <c r="Q261" i="5"/>
  <c r="L212" i="5"/>
  <c r="C80" i="3"/>
  <c r="C420" i="3"/>
  <c r="C66" i="3"/>
  <c r="Q185" i="5"/>
  <c r="C46" i="3"/>
  <c r="C344" i="3"/>
  <c r="C269" i="3"/>
  <c r="P645" i="3"/>
  <c r="E608" i="3"/>
  <c r="P50" i="3"/>
  <c r="M608" i="3"/>
  <c r="X608" i="3"/>
  <c r="L520" i="5"/>
  <c r="Q520" i="5" s="1"/>
  <c r="P246" i="5"/>
  <c r="Q440" i="5"/>
  <c r="L352" i="5"/>
  <c r="L353" i="5" s="1"/>
  <c r="Q353" i="5" s="1"/>
  <c r="Q629" i="5"/>
  <c r="P421" i="5"/>
  <c r="P50" i="5"/>
  <c r="Q184" i="5"/>
  <c r="L279" i="5"/>
  <c r="C383" i="3"/>
  <c r="C521" i="3"/>
  <c r="C167" i="3"/>
  <c r="C338" i="3"/>
  <c r="U646" i="3"/>
  <c r="Q226" i="3"/>
  <c r="N613" i="5"/>
  <c r="L111" i="5"/>
  <c r="P262" i="5"/>
  <c r="L413" i="5"/>
  <c r="Q413" i="5" s="1"/>
  <c r="Q43" i="5"/>
  <c r="Q156" i="5"/>
  <c r="N231" i="5"/>
  <c r="N302" i="5"/>
  <c r="P219" i="5"/>
  <c r="P469" i="5"/>
  <c r="Q73" i="5"/>
  <c r="Q149" i="5"/>
  <c r="Q434" i="5"/>
  <c r="Q27" i="5"/>
  <c r="L41" i="5"/>
  <c r="Q41" i="5" s="1"/>
  <c r="P567" i="5"/>
  <c r="Q646" i="5"/>
  <c r="Q596" i="5"/>
  <c r="P647" i="5"/>
  <c r="P205" i="5"/>
  <c r="P534" i="5"/>
  <c r="Q320" i="5"/>
  <c r="Q45" i="5"/>
  <c r="P155" i="5"/>
  <c r="Q88" i="5"/>
  <c r="P298" i="5"/>
  <c r="P179" i="5"/>
  <c r="P22" i="5"/>
  <c r="K613" i="5"/>
  <c r="K650" i="5"/>
  <c r="Q473" i="5"/>
  <c r="H650" i="5"/>
  <c r="Q386" i="5"/>
  <c r="Q423" i="5"/>
  <c r="Q365" i="5"/>
  <c r="P418" i="5"/>
  <c r="Q93" i="5"/>
  <c r="Q23" i="5"/>
  <c r="H555" i="5"/>
  <c r="I613" i="5"/>
  <c r="Q81" i="5"/>
  <c r="Q379" i="5"/>
  <c r="Q504" i="5"/>
  <c r="P151" i="5"/>
  <c r="P625" i="5"/>
  <c r="K315" i="5"/>
  <c r="K460" i="5"/>
  <c r="J613" i="5"/>
  <c r="O613" i="5"/>
  <c r="Q604" i="5"/>
  <c r="P604" i="5"/>
  <c r="Q24" i="5"/>
  <c r="P24" i="5"/>
  <c r="Q361" i="5"/>
  <c r="P361" i="5"/>
  <c r="L334" i="5"/>
  <c r="L349" i="5"/>
  <c r="Q349" i="5" s="1"/>
  <c r="P348" i="5"/>
  <c r="P349" i="5" s="1"/>
  <c r="Q163" i="5"/>
  <c r="Q408" i="5"/>
  <c r="Q385" i="5"/>
  <c r="Q30" i="5"/>
  <c r="Q348" i="5"/>
  <c r="C366" i="3"/>
  <c r="Q143" i="5"/>
  <c r="P143" i="5"/>
  <c r="L150" i="5"/>
  <c r="C147" i="3"/>
  <c r="C89" i="3"/>
  <c r="L92" i="5"/>
  <c r="C326" i="3"/>
  <c r="L329" i="5"/>
  <c r="L331" i="5" s="1"/>
  <c r="Q331" i="5" s="1"/>
  <c r="C332" i="3"/>
  <c r="D334" i="3"/>
  <c r="D341" i="3"/>
  <c r="C340" i="3"/>
  <c r="P132" i="5"/>
  <c r="P130" i="5"/>
  <c r="Q477" i="5"/>
  <c r="P456" i="5"/>
  <c r="P408" i="5"/>
  <c r="Q512" i="5"/>
  <c r="L97" i="5"/>
  <c r="Q97" i="5" s="1"/>
  <c r="Q375" i="5"/>
  <c r="P573" i="5"/>
  <c r="L485" i="5"/>
  <c r="Q485" i="5" s="1"/>
  <c r="Q444" i="5"/>
  <c r="P409" i="5"/>
  <c r="P536" i="5"/>
  <c r="P113" i="5"/>
  <c r="P114" i="5" s="1"/>
  <c r="Q633" i="5"/>
  <c r="P633" i="5"/>
  <c r="Q415" i="5"/>
  <c r="P415" i="5"/>
  <c r="L577" i="5"/>
  <c r="C574" i="3"/>
  <c r="C510" i="3"/>
  <c r="P206" i="5"/>
  <c r="Q206" i="5"/>
  <c r="P505" i="5"/>
  <c r="Q505" i="5"/>
  <c r="D596" i="3"/>
  <c r="P643" i="5"/>
  <c r="Q643" i="5"/>
  <c r="L51" i="5"/>
  <c r="Q51" i="5" s="1"/>
  <c r="L76" i="5"/>
  <c r="P76" i="5" s="1"/>
  <c r="P77" i="5" s="1"/>
  <c r="C72" i="3"/>
  <c r="C459" i="3"/>
  <c r="L463" i="5"/>
  <c r="L464" i="5" s="1"/>
  <c r="Q464" i="5" s="1"/>
  <c r="P234" i="5"/>
  <c r="P235" i="5" s="1"/>
  <c r="Q234" i="5"/>
  <c r="Q235" i="5" s="1"/>
  <c r="Q648" i="5"/>
  <c r="P648" i="5"/>
  <c r="P209" i="5"/>
  <c r="Q209" i="5"/>
  <c r="P367" i="5"/>
  <c r="Q367" i="5"/>
  <c r="L267" i="5"/>
  <c r="P267" i="5" s="1"/>
  <c r="P268" i="5" s="1"/>
  <c r="C263" i="3"/>
  <c r="W330" i="3"/>
  <c r="C328" i="3"/>
  <c r="L333" i="5" s="1"/>
  <c r="P333" i="5" s="1"/>
  <c r="P443" i="5"/>
  <c r="Q443" i="5"/>
  <c r="Q116" i="5"/>
  <c r="C85" i="3"/>
  <c r="Q154" i="5"/>
  <c r="L160" i="5"/>
  <c r="Q160" i="5" s="1"/>
  <c r="C205" i="3"/>
  <c r="L200" i="5"/>
  <c r="L210" i="5" s="1"/>
  <c r="Q210" i="5" s="1"/>
  <c r="P248" i="5"/>
  <c r="Q248" i="5"/>
  <c r="P533" i="5"/>
  <c r="Q533" i="5"/>
  <c r="P611" i="5"/>
  <c r="Q611" i="5"/>
  <c r="P203" i="5"/>
  <c r="Q203" i="5"/>
  <c r="E276" i="3"/>
  <c r="H608" i="3"/>
  <c r="H646" i="3" s="1"/>
  <c r="Q427" i="5"/>
  <c r="P96" i="5"/>
  <c r="P97" i="5" s="1"/>
  <c r="Q18" i="5"/>
  <c r="Q484" i="5"/>
  <c r="P587" i="5"/>
  <c r="L68" i="5"/>
  <c r="Q508" i="5"/>
  <c r="P508" i="5"/>
  <c r="C408" i="3"/>
  <c r="C466" i="3"/>
  <c r="C440" i="3"/>
  <c r="P589" i="5"/>
  <c r="Q589" i="5"/>
  <c r="C133" i="3"/>
  <c r="L136" i="5"/>
  <c r="L471" i="5"/>
  <c r="Q471" i="5" s="1"/>
  <c r="C483" i="3"/>
  <c r="P628" i="5"/>
  <c r="Q628" i="5"/>
  <c r="L271" i="5"/>
  <c r="L274" i="5" s="1"/>
  <c r="Q274" i="5" s="1"/>
  <c r="L58" i="5"/>
  <c r="P58" i="5" s="1"/>
  <c r="P59" i="5" s="1"/>
  <c r="C54" i="3"/>
  <c r="Q166" i="5"/>
  <c r="P166" i="5"/>
  <c r="C493" i="3"/>
  <c r="C618" i="3"/>
  <c r="G50" i="3"/>
  <c r="X73" i="3"/>
  <c r="L186" i="3"/>
  <c r="P563" i="5"/>
  <c r="Q563" i="5"/>
  <c r="C155" i="3"/>
  <c r="C129" i="3"/>
  <c r="C475" i="3"/>
  <c r="Q26" i="5"/>
  <c r="P26" i="5"/>
  <c r="X398" i="3"/>
  <c r="L398" i="3"/>
  <c r="L645" i="3"/>
  <c r="L299" i="5"/>
  <c r="L301" i="5" s="1"/>
  <c r="Q301" i="5" s="1"/>
  <c r="C296" i="3"/>
  <c r="Q370" i="5"/>
  <c r="P370" i="5"/>
  <c r="Q338" i="5"/>
  <c r="P338" i="5"/>
  <c r="Q186" i="5"/>
  <c r="P186" i="5"/>
  <c r="L447" i="5"/>
  <c r="L454" i="5" s="1"/>
  <c r="Q454" i="5" s="1"/>
  <c r="C449" i="3"/>
  <c r="L73" i="3"/>
  <c r="J226" i="3"/>
  <c r="K398" i="3"/>
  <c r="K646" i="3" s="1"/>
  <c r="C36" i="3"/>
  <c r="C106" i="3"/>
  <c r="F50" i="3"/>
  <c r="P226" i="3"/>
  <c r="M398" i="3"/>
  <c r="E511" i="3"/>
  <c r="P162" i="5"/>
  <c r="Q162" i="5"/>
  <c r="L382" i="5"/>
  <c r="P382" i="5" s="1"/>
  <c r="P383" i="5" s="1"/>
  <c r="P457" i="5"/>
  <c r="C454" i="3"/>
  <c r="L459" i="5"/>
  <c r="Q459" i="5" s="1"/>
  <c r="Q566" i="5"/>
  <c r="P566" i="5"/>
  <c r="L570" i="5"/>
  <c r="Q570" i="5" s="1"/>
  <c r="C565" i="3"/>
  <c r="P557" i="5"/>
  <c r="P581" i="5"/>
  <c r="P582" i="5" s="1"/>
  <c r="Q608" i="3"/>
  <c r="Q581" i="5"/>
  <c r="Q599" i="5"/>
  <c r="P584" i="5"/>
  <c r="Q584" i="5"/>
  <c r="P590" i="5"/>
  <c r="O608" i="3"/>
  <c r="O646" i="3" s="1"/>
  <c r="P593" i="5"/>
  <c r="P258" i="5"/>
  <c r="Q258" i="5"/>
  <c r="L90" i="5"/>
  <c r="C291" i="3"/>
  <c r="C281" i="3"/>
  <c r="L286" i="5" s="1"/>
  <c r="C254" i="3"/>
  <c r="L259" i="5" s="1"/>
  <c r="P259" i="5" s="1"/>
  <c r="C189" i="3"/>
  <c r="L194" i="5" s="1"/>
  <c r="P194" i="5" s="1"/>
  <c r="L146" i="5"/>
  <c r="L147" i="5" s="1"/>
  <c r="Q147" i="5" s="1"/>
  <c r="C142" i="3"/>
  <c r="C433" i="3"/>
  <c r="C164" i="3"/>
  <c r="D607" i="3"/>
  <c r="Q158" i="5"/>
  <c r="P513" i="5"/>
  <c r="P474" i="5"/>
  <c r="O302" i="5"/>
  <c r="M302" i="5"/>
  <c r="J302" i="5"/>
  <c r="O315" i="5"/>
  <c r="M315" i="5"/>
  <c r="L388" i="5"/>
  <c r="Q388" i="5" s="1"/>
  <c r="N55" i="5"/>
  <c r="Q437" i="5"/>
  <c r="P437" i="5"/>
  <c r="P438" i="5" s="1"/>
  <c r="Q363" i="5"/>
  <c r="P363" i="5"/>
  <c r="P256" i="5"/>
  <c r="Q256" i="5"/>
  <c r="P416" i="5"/>
  <c r="L425" i="5"/>
  <c r="Q425" i="5" s="1"/>
  <c r="Q416" i="5"/>
  <c r="P300" i="5"/>
  <c r="Q300" i="5"/>
  <c r="P117" i="5"/>
  <c r="Q117" i="5"/>
  <c r="C607" i="3"/>
  <c r="P29" i="5"/>
  <c r="M73" i="3"/>
  <c r="Q134" i="3"/>
  <c r="W476" i="3"/>
  <c r="L50" i="3"/>
  <c r="X455" i="3"/>
  <c r="Q476" i="3"/>
  <c r="Q645" i="3"/>
  <c r="Q360" i="5"/>
  <c r="P360" i="5"/>
  <c r="Q324" i="5"/>
  <c r="P324" i="5"/>
  <c r="P509" i="5"/>
  <c r="Q509" i="5"/>
  <c r="P507" i="5"/>
  <c r="Q507" i="5"/>
  <c r="P466" i="5"/>
  <c r="P467" i="5" s="1"/>
  <c r="L467" i="5"/>
  <c r="Q467" i="5" s="1"/>
  <c r="P318" i="5"/>
  <c r="Q318" i="5"/>
  <c r="P21" i="5"/>
  <c r="Q21" i="5"/>
  <c r="Q159" i="5"/>
  <c r="P159" i="5"/>
  <c r="Q376" i="5"/>
  <c r="P376" i="5"/>
  <c r="Q492" i="5"/>
  <c r="P492" i="5"/>
  <c r="M191" i="5"/>
  <c r="J55" i="5"/>
  <c r="P270" i="5"/>
  <c r="Q270" i="5"/>
  <c r="L526" i="5"/>
  <c r="L480" i="5"/>
  <c r="Q480" i="5" s="1"/>
  <c r="L612" i="5"/>
  <c r="L649" i="5"/>
  <c r="Q649" i="5" s="1"/>
  <c r="M139" i="5"/>
  <c r="O139" i="5"/>
  <c r="J111" i="5"/>
  <c r="J139" i="5" s="1"/>
  <c r="J191" i="5"/>
  <c r="O191" i="5"/>
  <c r="M403" i="5"/>
  <c r="H460" i="5"/>
  <c r="I481" i="5"/>
  <c r="K481" i="5"/>
  <c r="N481" i="5"/>
  <c r="H481" i="5"/>
  <c r="J481" i="5"/>
  <c r="M481" i="5"/>
  <c r="I516" i="5"/>
  <c r="K516" i="5"/>
  <c r="N516" i="5"/>
  <c r="H516" i="5"/>
  <c r="J516" i="5"/>
  <c r="M516" i="5"/>
  <c r="O516" i="5"/>
  <c r="Q127" i="5"/>
  <c r="Q640" i="5"/>
  <c r="K55" i="5"/>
  <c r="M555" i="5"/>
  <c r="J555" i="5"/>
  <c r="I460" i="5"/>
  <c r="P634" i="5"/>
  <c r="Q634" i="5"/>
  <c r="L635" i="5"/>
  <c r="Q635" i="5" s="1"/>
  <c r="Q441" i="5"/>
  <c r="P441" i="5"/>
  <c r="Q364" i="5"/>
  <c r="P364" i="5"/>
  <c r="P368" i="5"/>
  <c r="Q368" i="5"/>
  <c r="Q249" i="5"/>
  <c r="P249" i="5"/>
  <c r="Q574" i="5"/>
  <c r="L575" i="5"/>
  <c r="Q575" i="5" s="1"/>
  <c r="P574" i="5"/>
  <c r="P164" i="5"/>
  <c r="L169" i="5"/>
  <c r="Q169" i="5" s="1"/>
  <c r="Q164" i="5"/>
  <c r="P532" i="5"/>
  <c r="Q532" i="5"/>
  <c r="P176" i="5"/>
  <c r="Q176" i="5"/>
  <c r="P362" i="5"/>
  <c r="Q362" i="5"/>
  <c r="Q506" i="5"/>
  <c r="P506" i="5"/>
  <c r="L510" i="5"/>
  <c r="Q510" i="5" s="1"/>
  <c r="P245" i="5"/>
  <c r="Q245" i="5"/>
  <c r="P213" i="5"/>
  <c r="Q213" i="5"/>
  <c r="P221" i="5"/>
  <c r="Q221" i="5"/>
  <c r="A211" i="3"/>
  <c r="A214" i="3" s="1"/>
  <c r="A215" i="3" s="1"/>
  <c r="A216" i="3" s="1"/>
  <c r="A217" i="3" s="1"/>
  <c r="L623" i="5"/>
  <c r="Q623" i="5" s="1"/>
  <c r="P25" i="5"/>
  <c r="Q25" i="5"/>
  <c r="P28" i="5"/>
  <c r="Q28" i="5"/>
  <c r="L371" i="5"/>
  <c r="L372" i="5" s="1"/>
  <c r="Q372" i="5" s="1"/>
  <c r="D31" i="3"/>
  <c r="D50" i="3" s="1"/>
  <c r="Q171" i="5"/>
  <c r="L172" i="5"/>
  <c r="Q172" i="5" s="1"/>
  <c r="C178" i="3"/>
  <c r="L183" i="5" s="1"/>
  <c r="D185" i="3"/>
  <c r="P201" i="5"/>
  <c r="Q201" i="5"/>
  <c r="P202" i="5"/>
  <c r="Q202" i="5"/>
  <c r="Q396" i="5"/>
  <c r="P396" i="5"/>
  <c r="C393" i="3"/>
  <c r="P511" i="3"/>
  <c r="C193" i="3"/>
  <c r="L394" i="5"/>
  <c r="L398" i="5" s="1"/>
  <c r="Q395" i="5"/>
  <c r="P395" i="5"/>
  <c r="L16" i="5"/>
  <c r="C27" i="3"/>
  <c r="P237" i="5"/>
  <c r="W297" i="3"/>
  <c r="M297" i="3"/>
  <c r="D142" i="3"/>
  <c r="W276" i="3"/>
  <c r="P134" i="3"/>
  <c r="M186" i="3"/>
  <c r="T646" i="3"/>
  <c r="X276" i="3"/>
  <c r="W310" i="3"/>
  <c r="W398" i="3"/>
  <c r="M455" i="3"/>
  <c r="P455" i="3"/>
  <c r="L455" i="3"/>
  <c r="X476" i="3"/>
  <c r="M476" i="3"/>
  <c r="W511" i="3"/>
  <c r="W550" i="3"/>
  <c r="W645" i="3"/>
  <c r="X645" i="3"/>
  <c r="M645" i="3"/>
  <c r="M50" i="3"/>
  <c r="P476" i="3"/>
  <c r="D618" i="3"/>
  <c r="D645" i="3" s="1"/>
  <c r="A219" i="5"/>
  <c r="A220" i="5" s="1"/>
  <c r="A221" i="5" s="1"/>
  <c r="A222" i="5" s="1"/>
  <c r="Q87" i="5"/>
  <c r="P87" i="5"/>
  <c r="Q287" i="5"/>
  <c r="P287" i="5"/>
  <c r="H55" i="5"/>
  <c r="K403" i="5"/>
  <c r="I403" i="5"/>
  <c r="J460" i="5"/>
  <c r="N650" i="5"/>
  <c r="P608" i="5"/>
  <c r="Q608" i="5"/>
  <c r="H191" i="5"/>
  <c r="N191" i="5"/>
  <c r="K191" i="5"/>
  <c r="O55" i="5"/>
  <c r="M55" i="5"/>
  <c r="L66" i="5"/>
  <c r="P637" i="5"/>
  <c r="Q641" i="5"/>
  <c r="Q204" i="5"/>
  <c r="Q377" i="5"/>
  <c r="Q578" i="5"/>
  <c r="P578" i="5"/>
  <c r="P290" i="5"/>
  <c r="P197" i="5"/>
  <c r="P391" i="5"/>
  <c r="Q391" i="5"/>
  <c r="P17" i="5"/>
  <c r="Q17" i="5"/>
  <c r="Q257" i="5"/>
  <c r="P257" i="5"/>
  <c r="L579" i="5"/>
  <c r="Q579" i="5" s="1"/>
  <c r="H231" i="5"/>
  <c r="H78" i="5"/>
  <c r="J78" i="5"/>
  <c r="O78" i="5"/>
  <c r="I78" i="5"/>
  <c r="K78" i="5"/>
  <c r="N78" i="5"/>
  <c r="I139" i="5"/>
  <c r="K139" i="5"/>
  <c r="N139" i="5"/>
  <c r="I191" i="5"/>
  <c r="J231" i="5"/>
  <c r="I281" i="5"/>
  <c r="K281" i="5"/>
  <c r="H281" i="5"/>
  <c r="M281" i="5"/>
  <c r="O281" i="5"/>
  <c r="H403" i="5"/>
  <c r="J403" i="5"/>
  <c r="K231" i="5"/>
  <c r="H302" i="5"/>
  <c r="P642" i="5"/>
  <c r="Q642" i="5"/>
  <c r="Q597" i="5"/>
  <c r="P597" i="5"/>
  <c r="P561" i="5"/>
  <c r="Q561" i="5"/>
  <c r="Q422" i="5"/>
  <c r="P422" i="5"/>
  <c r="Q144" i="5"/>
  <c r="P144" i="5"/>
  <c r="Q419" i="5"/>
  <c r="P419" i="5"/>
  <c r="Q84" i="5"/>
  <c r="P84" i="5"/>
  <c r="P514" i="5"/>
  <c r="Q514" i="5"/>
  <c r="Q310" i="5"/>
  <c r="L311" i="5"/>
  <c r="Q311" i="5" s="1"/>
  <c r="P310" i="5"/>
  <c r="P591" i="5"/>
  <c r="Q591" i="5"/>
  <c r="Q253" i="5"/>
  <c r="P253" i="5"/>
  <c r="P412" i="5"/>
  <c r="Q412" i="5"/>
  <c r="Q82" i="5"/>
  <c r="P82" i="5"/>
  <c r="Q220" i="5"/>
  <c r="L223" i="5"/>
  <c r="Q223" i="5" s="1"/>
  <c r="P220" i="5"/>
  <c r="L187" i="5"/>
  <c r="L190" i="5" s="1"/>
  <c r="Q190" i="5" s="1"/>
  <c r="P325" i="5"/>
  <c r="Q325" i="5"/>
  <c r="L343" i="5"/>
  <c r="Q343" i="5" s="1"/>
  <c r="C549" i="3"/>
  <c r="C550" i="3" s="1"/>
  <c r="Q285" i="5"/>
  <c r="Q70" i="5"/>
  <c r="P70" i="5"/>
  <c r="L284" i="5"/>
  <c r="P284" i="5" s="1"/>
  <c r="Q306" i="5"/>
  <c r="P306" i="5"/>
  <c r="Q387" i="5"/>
  <c r="P387" i="5"/>
  <c r="P388" i="5" s="1"/>
  <c r="P478" i="5"/>
  <c r="Q478" i="5"/>
  <c r="Q260" i="5"/>
  <c r="Q366" i="5"/>
  <c r="P366" i="5"/>
  <c r="Q547" i="5"/>
  <c r="P547" i="5"/>
  <c r="P544" i="5"/>
  <c r="Q544" i="5"/>
  <c r="P542" i="5"/>
  <c r="Q542" i="5"/>
  <c r="D511" i="3"/>
  <c r="C309" i="3"/>
  <c r="L313" i="5"/>
  <c r="L314" i="5" s="1"/>
  <c r="Q252" i="5"/>
  <c r="P252" i="5"/>
  <c r="L554" i="5"/>
  <c r="Q554" i="5" s="1"/>
  <c r="L515" i="5"/>
  <c r="Q515" i="5" s="1"/>
  <c r="L134" i="5"/>
  <c r="Q134" i="5" s="1"/>
  <c r="C310" i="3"/>
  <c r="P196" i="5"/>
  <c r="Q196" i="5"/>
  <c r="Q244" i="5"/>
  <c r="P244" i="5"/>
  <c r="Q397" i="5"/>
  <c r="P397" i="5"/>
  <c r="C387" i="3"/>
  <c r="L390" i="5"/>
  <c r="Q390" i="5" s="1"/>
  <c r="P145" i="5"/>
  <c r="Q145" i="5"/>
  <c r="Q61" i="5"/>
  <c r="P61" i="5"/>
  <c r="P594" i="5"/>
  <c r="Q594" i="5"/>
  <c r="Q549" i="5"/>
  <c r="P539" i="5"/>
  <c r="Q539" i="5"/>
  <c r="P537" i="5"/>
  <c r="Q537" i="5"/>
  <c r="P125" i="5"/>
  <c r="Q118" i="5"/>
  <c r="D123" i="3"/>
  <c r="D134" i="3" s="1"/>
  <c r="D176" i="3"/>
  <c r="C173" i="3"/>
  <c r="Q479" i="5"/>
  <c r="P490" i="5"/>
  <c r="Q490" i="5"/>
  <c r="Q208" i="5"/>
  <c r="P251" i="5"/>
  <c r="Q251" i="5"/>
  <c r="L307" i="5"/>
  <c r="Q307" i="5" s="1"/>
  <c r="Q455" i="3"/>
  <c r="C58" i="3"/>
  <c r="R646" i="3"/>
  <c r="M511" i="3"/>
  <c r="J646" i="3"/>
  <c r="Q358" i="5"/>
  <c r="S646" i="3"/>
  <c r="X50" i="3"/>
  <c r="Q50" i="3"/>
  <c r="M134" i="3"/>
  <c r="X134" i="3"/>
  <c r="W186" i="3"/>
  <c r="X186" i="3"/>
  <c r="E186" i="3"/>
  <c r="M226" i="3"/>
  <c r="X226" i="3"/>
  <c r="L226" i="3"/>
  <c r="M276" i="3"/>
  <c r="L276" i="3"/>
  <c r="L297" i="3"/>
  <c r="L511" i="3"/>
  <c r="Q553" i="5"/>
  <c r="P553" i="5"/>
  <c r="Q470" i="5"/>
  <c r="P470" i="5"/>
  <c r="Q442" i="5"/>
  <c r="L445" i="5"/>
  <c r="Q445" i="5" s="1"/>
  <c r="P442" i="5"/>
  <c r="L327" i="5"/>
  <c r="Q321" i="5"/>
  <c r="P598" i="5"/>
  <c r="L601" i="5"/>
  <c r="Q601" i="5" s="1"/>
  <c r="Q435" i="5"/>
  <c r="L438" i="5"/>
  <c r="Q438" i="5" s="1"/>
  <c r="P177" i="5"/>
  <c r="L631" i="5"/>
  <c r="P626" i="5"/>
  <c r="P359" i="5"/>
  <c r="Q359" i="5"/>
  <c r="Q529" i="5"/>
  <c r="P529" i="5"/>
  <c r="Q39" i="5"/>
  <c r="P39" i="5"/>
  <c r="P69" i="5"/>
  <c r="Q69" i="5"/>
  <c r="Q101" i="5"/>
  <c r="P101" i="5"/>
  <c r="Q103" i="5"/>
  <c r="P103" i="5"/>
  <c r="P105" i="5"/>
  <c r="Q105" i="5"/>
  <c r="Q107" i="5"/>
  <c r="P107" i="5"/>
  <c r="Q109" i="5"/>
  <c r="P109" i="5"/>
  <c r="P137" i="5"/>
  <c r="Q137" i="5"/>
  <c r="P189" i="5"/>
  <c r="Q189" i="5"/>
  <c r="Q228" i="5"/>
  <c r="P228" i="5"/>
  <c r="P247" i="5"/>
  <c r="Q247" i="5"/>
  <c r="Q319" i="5"/>
  <c r="P319" i="5"/>
  <c r="P450" i="5"/>
  <c r="Q450" i="5"/>
  <c r="P452" i="5"/>
  <c r="Q452" i="5"/>
  <c r="P487" i="5"/>
  <c r="P488" i="5" s="1"/>
  <c r="L488" i="5"/>
  <c r="Q487" i="5"/>
  <c r="Q525" i="5"/>
  <c r="P525" i="5"/>
  <c r="Q530" i="5"/>
  <c r="P530" i="5"/>
  <c r="Q559" i="5"/>
  <c r="P559" i="5"/>
  <c r="P564" i="5"/>
  <c r="Q564" i="5"/>
  <c r="P568" i="5"/>
  <c r="Q568" i="5"/>
  <c r="P560" i="5"/>
  <c r="Q560" i="5"/>
  <c r="Q609" i="5"/>
  <c r="P609" i="5"/>
  <c r="Q620" i="5"/>
  <c r="P620" i="5"/>
  <c r="Q44" i="5"/>
  <c r="P44" i="5"/>
  <c r="Q48" i="5"/>
  <c r="P48" i="5"/>
  <c r="P47" i="5"/>
  <c r="Q47" i="5"/>
  <c r="Q295" i="5"/>
  <c r="P295" i="5"/>
  <c r="P293" i="5"/>
  <c r="Q293" i="5"/>
  <c r="Q494" i="5"/>
  <c r="P494" i="5"/>
  <c r="P496" i="5"/>
  <c r="Q496" i="5"/>
  <c r="P273" i="5"/>
  <c r="Q273" i="5"/>
  <c r="P351" i="5"/>
  <c r="Q351" i="5"/>
  <c r="Q243" i="5"/>
  <c r="P243" i="5"/>
  <c r="Q241" i="5"/>
  <c r="P241" i="5"/>
  <c r="Q254" i="5"/>
  <c r="P254" i="5"/>
  <c r="C322" i="3"/>
  <c r="C505" i="3"/>
  <c r="C626" i="3"/>
  <c r="C596" i="3"/>
  <c r="C644" i="3"/>
  <c r="L35" i="5"/>
  <c r="C31" i="3"/>
  <c r="Q40" i="5"/>
  <c r="P40" i="5"/>
  <c r="Q100" i="5"/>
  <c r="P100" i="5"/>
  <c r="P102" i="5"/>
  <c r="Q102" i="5"/>
  <c r="P104" i="5"/>
  <c r="Q104" i="5"/>
  <c r="P106" i="5"/>
  <c r="Q106" i="5"/>
  <c r="Q108" i="5"/>
  <c r="P108" i="5"/>
  <c r="P110" i="5"/>
  <c r="Q110" i="5"/>
  <c r="P188" i="5"/>
  <c r="Q188" i="5"/>
  <c r="Q227" i="5"/>
  <c r="P227" i="5"/>
  <c r="P229" i="5"/>
  <c r="Q229" i="5"/>
  <c r="Q255" i="5"/>
  <c r="P255" i="5"/>
  <c r="P326" i="5"/>
  <c r="Q326" i="5"/>
  <c r="Q449" i="5"/>
  <c r="P449" i="5"/>
  <c r="Q451" i="5"/>
  <c r="P451" i="5"/>
  <c r="Q476" i="5"/>
  <c r="P476" i="5"/>
  <c r="P523" i="5"/>
  <c r="Q523" i="5"/>
  <c r="P524" i="5"/>
  <c r="Q524" i="5"/>
  <c r="Q531" i="5"/>
  <c r="P531" i="5"/>
  <c r="Q558" i="5"/>
  <c r="P558" i="5"/>
  <c r="Q565" i="5"/>
  <c r="P565" i="5"/>
  <c r="P562" i="5"/>
  <c r="Q562" i="5"/>
  <c r="Q610" i="5"/>
  <c r="P610" i="5"/>
  <c r="P621" i="5"/>
  <c r="Q621" i="5"/>
  <c r="P46" i="5"/>
  <c r="Q46" i="5"/>
  <c r="P49" i="5"/>
  <c r="Q49" i="5"/>
  <c r="L296" i="5"/>
  <c r="P291" i="5"/>
  <c r="Q291" i="5"/>
  <c r="P294" i="5"/>
  <c r="Q294" i="5"/>
  <c r="P292" i="5"/>
  <c r="Q292" i="5"/>
  <c r="P493" i="5"/>
  <c r="L498" i="5"/>
  <c r="Q498" i="5" s="1"/>
  <c r="Q493" i="5"/>
  <c r="P495" i="5"/>
  <c r="Q495" i="5"/>
  <c r="P497" i="5"/>
  <c r="Q497" i="5"/>
  <c r="P62" i="5"/>
  <c r="L63" i="5"/>
  <c r="Q63" i="5" s="1"/>
  <c r="Q62" i="5"/>
  <c r="P242" i="5"/>
  <c r="Q242" i="5"/>
  <c r="P250" i="5"/>
  <c r="Q250" i="5"/>
  <c r="P195" i="5"/>
  <c r="Q305" i="5"/>
  <c r="P305" i="5"/>
  <c r="Q195" i="5"/>
  <c r="Q76" i="5"/>
  <c r="I55" i="5"/>
  <c r="Q120" i="5"/>
  <c r="P120" i="5"/>
  <c r="H139" i="5"/>
  <c r="O460" i="5"/>
  <c r="M460" i="5"/>
  <c r="I650" i="5"/>
  <c r="P545" i="5"/>
  <c r="Q545" i="5"/>
  <c r="P543" i="5"/>
  <c r="Q543" i="5"/>
  <c r="P541" i="5"/>
  <c r="Q541" i="5"/>
  <c r="P20" i="5"/>
  <c r="Q20" i="5"/>
  <c r="P121" i="5"/>
  <c r="Q121" i="5"/>
  <c r="D260" i="3"/>
  <c r="D276" i="3" s="1"/>
  <c r="C234" i="3"/>
  <c r="P238" i="5"/>
  <c r="Q238" i="5"/>
  <c r="P400" i="5"/>
  <c r="J281" i="5"/>
  <c r="C396" i="3"/>
  <c r="D397" i="3"/>
  <c r="D398" i="3" s="1"/>
  <c r="P123" i="5"/>
  <c r="Q123" i="5"/>
  <c r="I231" i="5"/>
  <c r="O403" i="5"/>
  <c r="K302" i="5"/>
  <c r="P548" i="5"/>
  <c r="Q546" i="5"/>
  <c r="Q540" i="5"/>
  <c r="Q538" i="5"/>
  <c r="P126" i="5"/>
  <c r="Q400" i="5"/>
  <c r="P168" i="5"/>
  <c r="L217" i="5"/>
  <c r="Q217" i="5" s="1"/>
  <c r="Q216" i="5"/>
  <c r="Q333" i="5"/>
  <c r="Q165" i="5"/>
  <c r="P165" i="5"/>
  <c r="P217" i="5"/>
  <c r="C220" i="3"/>
  <c r="W225" i="3"/>
  <c r="O231" i="5"/>
  <c r="M231" i="5"/>
  <c r="P431" i="5"/>
  <c r="P603" i="5"/>
  <c r="P595" i="5"/>
  <c r="Q458" i="5"/>
  <c r="W427" i="3"/>
  <c r="C423" i="3"/>
  <c r="Q606" i="5"/>
  <c r="P605" i="5"/>
  <c r="Q607" i="5"/>
  <c r="P607" i="5"/>
  <c r="W123" i="3"/>
  <c r="C119" i="3"/>
  <c r="G646" i="3"/>
  <c r="N646" i="3"/>
  <c r="L616" i="5"/>
  <c r="C612" i="3"/>
  <c r="W50" i="3"/>
  <c r="L134" i="3"/>
  <c r="W596" i="3"/>
  <c r="W608" i="3" s="1"/>
  <c r="X511" i="3"/>
  <c r="Q511" i="3"/>
  <c r="L277" i="5" l="1"/>
  <c r="Q277" i="5" s="1"/>
  <c r="P635" i="5"/>
  <c r="P53" i="5"/>
  <c r="P54" i="5" s="1"/>
  <c r="L114" i="5"/>
  <c r="D349" i="3"/>
  <c r="P471" i="5"/>
  <c r="P352" i="5"/>
  <c r="P353" i="5" s="1"/>
  <c r="A226" i="5"/>
  <c r="A227" i="5" s="1"/>
  <c r="A228" i="5" s="1"/>
  <c r="A229" i="5" s="1"/>
  <c r="A234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7" i="5" s="1"/>
  <c r="A270" i="5" s="1"/>
  <c r="A271" i="5" s="1"/>
  <c r="A272" i="5" s="1"/>
  <c r="A273" i="5" s="1"/>
  <c r="A276" i="5" s="1"/>
  <c r="A279" i="5" s="1"/>
  <c r="A284" i="5" s="1"/>
  <c r="A285" i="5" s="1"/>
  <c r="A286" i="5" s="1"/>
  <c r="A287" i="5" s="1"/>
  <c r="A290" i="5" s="1"/>
  <c r="A291" i="5" s="1"/>
  <c r="A292" i="5" s="1"/>
  <c r="A293" i="5" s="1"/>
  <c r="A294" i="5" s="1"/>
  <c r="A295" i="5" s="1"/>
  <c r="A298" i="5" s="1"/>
  <c r="A299" i="5" s="1"/>
  <c r="A300" i="5" s="1"/>
  <c r="A305" i="5" s="1"/>
  <c r="A306" i="5" s="1"/>
  <c r="A309" i="5" s="1"/>
  <c r="A310" i="5" s="1"/>
  <c r="A313" i="5" s="1"/>
  <c r="A318" i="5" s="1"/>
  <c r="A319" i="5" s="1"/>
  <c r="A320" i="5" s="1"/>
  <c r="A321" i="5" s="1"/>
  <c r="A322" i="5" s="1"/>
  <c r="A323" i="5" s="1"/>
  <c r="A324" i="5" s="1"/>
  <c r="A325" i="5" s="1"/>
  <c r="A326" i="5" s="1"/>
  <c r="A329" i="5" s="1"/>
  <c r="A330" i="5" s="1"/>
  <c r="A333" i="5" s="1"/>
  <c r="A334" i="5" s="1"/>
  <c r="A337" i="5" s="1"/>
  <c r="A338" i="5" s="1"/>
  <c r="A341" i="5" s="1"/>
  <c r="A342" i="5" s="1"/>
  <c r="A225" i="5"/>
  <c r="Q90" i="5"/>
  <c r="P134" i="5"/>
  <c r="A220" i="3"/>
  <c r="A221" i="3" s="1"/>
  <c r="A222" i="3" s="1"/>
  <c r="A223" i="3" s="1"/>
  <c r="A224" i="3" s="1"/>
  <c r="A229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2" i="3" s="1"/>
  <c r="A265" i="3" s="1"/>
  <c r="A266" i="3" s="1"/>
  <c r="A267" i="3" s="1"/>
  <c r="A268" i="3" s="1"/>
  <c r="A271" i="3" s="1"/>
  <c r="A274" i="3" s="1"/>
  <c r="A279" i="3" s="1"/>
  <c r="A280" i="3" s="1"/>
  <c r="A281" i="3" s="1"/>
  <c r="A282" i="3" s="1"/>
  <c r="A285" i="3" s="1"/>
  <c r="A286" i="3" s="1"/>
  <c r="A287" i="3" s="1"/>
  <c r="A288" i="3" s="1"/>
  <c r="A289" i="3" s="1"/>
  <c r="A290" i="3" s="1"/>
  <c r="A293" i="3" s="1"/>
  <c r="A294" i="3" s="1"/>
  <c r="A295" i="3" s="1"/>
  <c r="A300" i="3" s="1"/>
  <c r="A301" i="3" s="1"/>
  <c r="A304" i="3" s="1"/>
  <c r="A305" i="3" s="1"/>
  <c r="A308" i="3" s="1"/>
  <c r="A313" i="3" s="1"/>
  <c r="A314" i="3" s="1"/>
  <c r="A315" i="3" s="1"/>
  <c r="A316" i="3" s="1"/>
  <c r="A317" i="3" s="1"/>
  <c r="A318" i="3" s="1"/>
  <c r="A319" i="3" s="1"/>
  <c r="A320" i="3" s="1"/>
  <c r="A321" i="3" s="1"/>
  <c r="A324" i="3" s="1"/>
  <c r="A325" i="3" s="1"/>
  <c r="A328" i="3" s="1"/>
  <c r="A329" i="3" s="1"/>
  <c r="A332" i="3" s="1"/>
  <c r="A333" i="3" s="1"/>
  <c r="A336" i="3" s="1"/>
  <c r="A337" i="3" s="1"/>
  <c r="P160" i="5"/>
  <c r="Q463" i="5"/>
  <c r="L198" i="5"/>
  <c r="Q198" i="5" s="1"/>
  <c r="F646" i="3"/>
  <c r="Q53" i="5"/>
  <c r="P510" i="5"/>
  <c r="L59" i="5"/>
  <c r="Q59" i="5" s="1"/>
  <c r="P463" i="5"/>
  <c r="P464" i="5" s="1"/>
  <c r="Q194" i="5"/>
  <c r="L77" i="5"/>
  <c r="Q77" i="5" s="1"/>
  <c r="Q352" i="5"/>
  <c r="P311" i="5"/>
  <c r="P223" i="5"/>
  <c r="Q299" i="5"/>
  <c r="P279" i="5"/>
  <c r="P280" i="5" s="1"/>
  <c r="Q279" i="5"/>
  <c r="L280" i="5"/>
  <c r="Q280" i="5" s="1"/>
  <c r="Q187" i="5"/>
  <c r="P631" i="5"/>
  <c r="C185" i="3"/>
  <c r="P413" i="5"/>
  <c r="P212" i="5"/>
  <c r="P214" i="5" s="1"/>
  <c r="Q212" i="5"/>
  <c r="P90" i="5"/>
  <c r="C330" i="3"/>
  <c r="C283" i="3"/>
  <c r="L214" i="5"/>
  <c r="Q214" i="5" s="1"/>
  <c r="O651" i="5"/>
  <c r="O652" i="5" s="1"/>
  <c r="P169" i="5"/>
  <c r="J651" i="5"/>
  <c r="P425" i="5"/>
  <c r="Q259" i="5"/>
  <c r="P146" i="5"/>
  <c r="P147" i="5" s="1"/>
  <c r="P377" i="5"/>
  <c r="P299" i="5"/>
  <c r="P301" i="5" s="1"/>
  <c r="L268" i="5"/>
  <c r="Q268" i="5" s="1"/>
  <c r="L335" i="5"/>
  <c r="Q335" i="5" s="1"/>
  <c r="U32" i="5"/>
  <c r="P68" i="5"/>
  <c r="P71" i="5" s="1"/>
  <c r="L71" i="5"/>
  <c r="Q71" i="5" s="1"/>
  <c r="Q68" i="5"/>
  <c r="Q577" i="5"/>
  <c r="P577" i="5"/>
  <c r="P579" i="5" s="1"/>
  <c r="L345" i="5"/>
  <c r="C341" i="3"/>
  <c r="P150" i="5"/>
  <c r="P152" i="5" s="1"/>
  <c r="Q150" i="5"/>
  <c r="L152" i="5"/>
  <c r="Q152" i="5" s="1"/>
  <c r="Q58" i="5"/>
  <c r="C73" i="3"/>
  <c r="P445" i="5"/>
  <c r="C476" i="3"/>
  <c r="E646" i="3"/>
  <c r="L481" i="5"/>
  <c r="Q481" i="5" s="1"/>
  <c r="P575" i="5"/>
  <c r="P459" i="5"/>
  <c r="Q447" i="5"/>
  <c r="P447" i="5"/>
  <c r="P454" i="5" s="1"/>
  <c r="P271" i="5"/>
  <c r="P274" i="5" s="1"/>
  <c r="Q271" i="5"/>
  <c r="L94" i="5"/>
  <c r="Q94" i="5" s="1"/>
  <c r="Q92" i="5"/>
  <c r="P92" i="5"/>
  <c r="P94" i="5" s="1"/>
  <c r="Q334" i="5"/>
  <c r="P334" i="5"/>
  <c r="P335" i="5" s="1"/>
  <c r="X646" i="3"/>
  <c r="Q267" i="5"/>
  <c r="L138" i="5"/>
  <c r="Q138" i="5" s="1"/>
  <c r="P136" i="5"/>
  <c r="P138" i="5" s="1"/>
  <c r="Q136" i="5"/>
  <c r="Q200" i="5"/>
  <c r="P200" i="5"/>
  <c r="P210" i="5" s="1"/>
  <c r="D608" i="3"/>
  <c r="C334" i="3"/>
  <c r="L337" i="5"/>
  <c r="P329" i="5"/>
  <c r="P331" i="5" s="1"/>
  <c r="Q329" i="5"/>
  <c r="C367" i="3"/>
  <c r="L383" i="5"/>
  <c r="Q383" i="5" s="1"/>
  <c r="Q382" i="5"/>
  <c r="C608" i="3"/>
  <c r="Q612" i="5"/>
  <c r="L613" i="5"/>
  <c r="Q613" i="5" s="1"/>
  <c r="P649" i="5"/>
  <c r="Q646" i="3"/>
  <c r="L646" i="3"/>
  <c r="P601" i="5"/>
  <c r="D186" i="3"/>
  <c r="Q146" i="5"/>
  <c r="P515" i="5"/>
  <c r="P286" i="5"/>
  <c r="P288" i="5" s="1"/>
  <c r="Q286" i="5"/>
  <c r="Q371" i="5"/>
  <c r="P63" i="5"/>
  <c r="P198" i="5"/>
  <c r="P480" i="5"/>
  <c r="P187" i="5"/>
  <c r="P371" i="5"/>
  <c r="P372" i="5" s="1"/>
  <c r="P646" i="3"/>
  <c r="M651" i="5"/>
  <c r="M652" i="5" s="1"/>
  <c r="K651" i="5"/>
  <c r="H651" i="5"/>
  <c r="P307" i="5"/>
  <c r="Q394" i="5"/>
  <c r="P394" i="5"/>
  <c r="P398" i="5" s="1"/>
  <c r="Q16" i="5"/>
  <c r="P16" i="5"/>
  <c r="P32" i="5" s="1"/>
  <c r="L32" i="5"/>
  <c r="Q183" i="5"/>
  <c r="P183" i="5"/>
  <c r="P85" i="5"/>
  <c r="N651" i="5"/>
  <c r="N652" i="5" s="1"/>
  <c r="P526" i="5"/>
  <c r="P41" i="5"/>
  <c r="L178" i="5"/>
  <c r="C176" i="3"/>
  <c r="L555" i="5"/>
  <c r="Q555" i="5" s="1"/>
  <c r="P498" i="5"/>
  <c r="P296" i="5"/>
  <c r="Q526" i="5"/>
  <c r="P111" i="5"/>
  <c r="M646" i="3"/>
  <c r="L392" i="5"/>
  <c r="Q392" i="5" s="1"/>
  <c r="P390" i="5"/>
  <c r="P392" i="5" s="1"/>
  <c r="Q313" i="5"/>
  <c r="P313" i="5"/>
  <c r="P314" i="5" s="1"/>
  <c r="L288" i="5"/>
  <c r="Q288" i="5" s="1"/>
  <c r="Q284" i="5"/>
  <c r="L124" i="5"/>
  <c r="C123" i="3"/>
  <c r="Q314" i="5"/>
  <c r="L315" i="5"/>
  <c r="Q315" i="5" s="1"/>
  <c r="W455" i="3"/>
  <c r="L225" i="5"/>
  <c r="C225" i="3"/>
  <c r="C226" i="3" s="1"/>
  <c r="L401" i="5"/>
  <c r="C397" i="3"/>
  <c r="L239" i="5"/>
  <c r="C260" i="3"/>
  <c r="I651" i="5"/>
  <c r="Q398" i="5"/>
  <c r="P35" i="5"/>
  <c r="P36" i="5" s="1"/>
  <c r="Q35" i="5"/>
  <c r="C511" i="3"/>
  <c r="P51" i="5"/>
  <c r="P623" i="5"/>
  <c r="Q631" i="5"/>
  <c r="Q327" i="5"/>
  <c r="L617" i="5"/>
  <c r="Q617" i="5" s="1"/>
  <c r="Q616" i="5"/>
  <c r="P616" i="5"/>
  <c r="P617" i="5" s="1"/>
  <c r="W134" i="3"/>
  <c r="L428" i="5"/>
  <c r="C427" i="3"/>
  <c r="P612" i="5"/>
  <c r="W226" i="3"/>
  <c r="Q296" i="5"/>
  <c r="P570" i="5"/>
  <c r="C50" i="3"/>
  <c r="C645" i="3"/>
  <c r="Q488" i="5"/>
  <c r="L516" i="5"/>
  <c r="Q516" i="5" s="1"/>
  <c r="P327" i="5"/>
  <c r="P554" i="5"/>
  <c r="L36" i="5"/>
  <c r="C349" i="3" l="1"/>
  <c r="A345" i="5"/>
  <c r="A348" i="5" s="1"/>
  <c r="A351" i="5" s="1"/>
  <c r="A352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5" i="5" s="1"/>
  <c r="A379" i="5" s="1"/>
  <c r="A382" i="5" s="1"/>
  <c r="A385" i="5" s="1"/>
  <c r="A386" i="5" s="1"/>
  <c r="A387" i="5" s="1"/>
  <c r="A390" i="5" s="1"/>
  <c r="A391" i="5" s="1"/>
  <c r="A395" i="5" s="1"/>
  <c r="A400" i="5" s="1"/>
  <c r="A401" i="5" s="1"/>
  <c r="A406" i="5" s="1"/>
  <c r="A407" i="5" s="1"/>
  <c r="A408" i="5" s="1"/>
  <c r="A409" i="5" s="1"/>
  <c r="A410" i="5" s="1"/>
  <c r="A411" i="5" s="1"/>
  <c r="A412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7" i="5" s="1"/>
  <c r="A428" i="5" s="1"/>
  <c r="A429" i="5" s="1"/>
  <c r="A430" i="5" s="1"/>
  <c r="A431" i="5" s="1"/>
  <c r="A434" i="5" s="1"/>
  <c r="A435" i="5" s="1"/>
  <c r="A436" i="5" s="1"/>
  <c r="A437" i="5" s="1"/>
  <c r="A440" i="5" s="1"/>
  <c r="A441" i="5" s="1"/>
  <c r="A442" i="5" s="1"/>
  <c r="A443" i="5" s="1"/>
  <c r="A444" i="5" s="1"/>
  <c r="A447" i="5" s="1"/>
  <c r="A448" i="5" s="1"/>
  <c r="A449" i="5" s="1"/>
  <c r="A450" i="5" s="1"/>
  <c r="A451" i="5" s="1"/>
  <c r="A452" i="5" s="1"/>
  <c r="A453" i="5" s="1"/>
  <c r="A456" i="5" s="1"/>
  <c r="A457" i="5" s="1"/>
  <c r="A458" i="5" s="1"/>
  <c r="A463" i="5" s="1"/>
  <c r="A466" i="5" s="1"/>
  <c r="A469" i="5" s="1"/>
  <c r="A470" i="5" s="1"/>
  <c r="A473" i="5" s="1"/>
  <c r="A474" i="5" s="1"/>
  <c r="A475" i="5" s="1"/>
  <c r="A476" i="5" s="1"/>
  <c r="A477" i="5" s="1"/>
  <c r="A478" i="5" s="1"/>
  <c r="A479" i="5" s="1"/>
  <c r="A484" i="5" s="1"/>
  <c r="A487" i="5" s="1"/>
  <c r="A490" i="5" s="1"/>
  <c r="A491" i="5" s="1"/>
  <c r="A492" i="5" s="1"/>
  <c r="A493" i="5" s="1"/>
  <c r="A494" i="5" s="1"/>
  <c r="A495" i="5" s="1"/>
  <c r="A496" i="5" s="1"/>
  <c r="A497" i="5" s="1"/>
  <c r="A500" i="5" s="1"/>
  <c r="A503" i="5" s="1"/>
  <c r="A504" i="5" s="1"/>
  <c r="A505" i="5" s="1"/>
  <c r="A506" i="5" s="1"/>
  <c r="A507" i="5" s="1"/>
  <c r="A508" i="5" s="1"/>
  <c r="A509" i="5" s="1"/>
  <c r="A512" i="5" s="1"/>
  <c r="A513" i="5" s="1"/>
  <c r="A514" i="5" s="1"/>
  <c r="A519" i="5" s="1"/>
  <c r="A522" i="5" s="1"/>
  <c r="A523" i="5" s="1"/>
  <c r="A524" i="5" s="1"/>
  <c r="A525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3" i="5" s="1"/>
  <c r="A574" i="5" s="1"/>
  <c r="A577" i="5" s="1"/>
  <c r="A578" i="5" s="1"/>
  <c r="A581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3" i="5" s="1"/>
  <c r="A604" i="5" s="1"/>
  <c r="A605" i="5" s="1"/>
  <c r="A606" i="5" s="1"/>
  <c r="A607" i="5" s="1"/>
  <c r="A608" i="5" s="1"/>
  <c r="A609" i="5" s="1"/>
  <c r="A610" i="5" s="1"/>
  <c r="A611" i="5" s="1"/>
  <c r="A616" i="5" s="1"/>
  <c r="A619" i="5" s="1"/>
  <c r="A620" i="5" s="1"/>
  <c r="A621" i="5" s="1"/>
  <c r="A622" i="5" s="1"/>
  <c r="A625" i="5" s="1"/>
  <c r="A626" i="5" s="1"/>
  <c r="A627" i="5" s="1"/>
  <c r="A628" i="5" s="1"/>
  <c r="A629" i="5" s="1"/>
  <c r="A630" i="5" s="1"/>
  <c r="A633" i="5" s="1"/>
  <c r="A634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340" i="3"/>
  <c r="A343" i="3" s="1"/>
  <c r="A346" i="3" s="1"/>
  <c r="A347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70" i="3" s="1"/>
  <c r="A374" i="3" s="1"/>
  <c r="A377" i="3" s="1"/>
  <c r="A380" i="3" s="1"/>
  <c r="A381" i="3" s="1"/>
  <c r="A382" i="3" s="1"/>
  <c r="A385" i="3" s="1"/>
  <c r="A386" i="3" s="1"/>
  <c r="A389" i="3" s="1"/>
  <c r="A390" i="3" s="1"/>
  <c r="A391" i="3" s="1"/>
  <c r="A392" i="3" s="1"/>
  <c r="A395" i="3" s="1"/>
  <c r="A396" i="3" s="1"/>
  <c r="A401" i="3" s="1"/>
  <c r="A402" i="3" s="1"/>
  <c r="A403" i="3" s="1"/>
  <c r="A404" i="3" s="1"/>
  <c r="A405" i="3" s="1"/>
  <c r="A406" i="3" s="1"/>
  <c r="A407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2" i="3" s="1"/>
  <c r="A423" i="3" s="1"/>
  <c r="A424" i="3" s="1"/>
  <c r="A425" i="3" s="1"/>
  <c r="A426" i="3" s="1"/>
  <c r="A429" i="3" s="1"/>
  <c r="A430" i="3" s="1"/>
  <c r="A431" i="3" s="1"/>
  <c r="A432" i="3" s="1"/>
  <c r="A435" i="3" s="1"/>
  <c r="A436" i="3" s="1"/>
  <c r="A437" i="3" s="1"/>
  <c r="A438" i="3" s="1"/>
  <c r="A439" i="3" s="1"/>
  <c r="A442" i="3" s="1"/>
  <c r="A443" i="3" s="1"/>
  <c r="A444" i="3" s="1"/>
  <c r="A445" i="3" s="1"/>
  <c r="A446" i="3" s="1"/>
  <c r="A447" i="3" s="1"/>
  <c r="A448" i="3" s="1"/>
  <c r="A451" i="3" s="1"/>
  <c r="A452" i="3" s="1"/>
  <c r="A453" i="3" s="1"/>
  <c r="A458" i="3" s="1"/>
  <c r="A461" i="3" s="1"/>
  <c r="A464" i="3" s="1"/>
  <c r="A465" i="3" s="1"/>
  <c r="A468" i="3" s="1"/>
  <c r="A469" i="3" s="1"/>
  <c r="A470" i="3" s="1"/>
  <c r="A471" i="3" s="1"/>
  <c r="A472" i="3" s="1"/>
  <c r="A473" i="3" s="1"/>
  <c r="A474" i="3" s="1"/>
  <c r="A479" i="3" s="1"/>
  <c r="A482" i="3" s="1"/>
  <c r="A485" i="3" s="1"/>
  <c r="A486" i="3" s="1"/>
  <c r="A487" i="3" s="1"/>
  <c r="A488" i="3" s="1"/>
  <c r="A489" i="3" s="1"/>
  <c r="A490" i="3" s="1"/>
  <c r="A491" i="3" s="1"/>
  <c r="A492" i="3" s="1"/>
  <c r="A495" i="3" s="1"/>
  <c r="A498" i="3" s="1"/>
  <c r="A499" i="3" s="1"/>
  <c r="A500" i="3" s="1"/>
  <c r="A501" i="3" s="1"/>
  <c r="A502" i="3" s="1"/>
  <c r="A503" i="3" s="1"/>
  <c r="A504" i="3" s="1"/>
  <c r="A507" i="3" s="1"/>
  <c r="A508" i="3" s="1"/>
  <c r="A509" i="3" s="1"/>
  <c r="A514" i="3" s="1"/>
  <c r="A517" i="3" s="1"/>
  <c r="A518" i="3" s="1"/>
  <c r="A519" i="3" s="1"/>
  <c r="A520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8" i="3" s="1"/>
  <c r="A569" i="3" s="1"/>
  <c r="A572" i="3" s="1"/>
  <c r="A573" i="3" s="1"/>
  <c r="A576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8" i="3" s="1"/>
  <c r="A599" i="3" s="1"/>
  <c r="A600" i="3" s="1"/>
  <c r="A601" i="3" s="1"/>
  <c r="A602" i="3" s="1"/>
  <c r="A603" i="3" s="1"/>
  <c r="A604" i="3" s="1"/>
  <c r="A605" i="3" s="1"/>
  <c r="A606" i="3" s="1"/>
  <c r="A611" i="3" s="1"/>
  <c r="A614" i="3" s="1"/>
  <c r="A615" i="3" s="1"/>
  <c r="A616" i="3" s="1"/>
  <c r="A617" i="3" s="1"/>
  <c r="A620" i="3" s="1"/>
  <c r="A621" i="3" s="1"/>
  <c r="A622" i="3" s="1"/>
  <c r="A623" i="3" s="1"/>
  <c r="A624" i="3" s="1"/>
  <c r="A625" i="3" s="1"/>
  <c r="A628" i="3" s="1"/>
  <c r="A629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P481" i="5"/>
  <c r="C297" i="3"/>
  <c r="D646" i="3"/>
  <c r="P78" i="5"/>
  <c r="P555" i="5"/>
  <c r="P516" i="5"/>
  <c r="P190" i="5"/>
  <c r="P315" i="5"/>
  <c r="P302" i="5"/>
  <c r="P613" i="5"/>
  <c r="L78" i="5"/>
  <c r="Q78" i="5" s="1"/>
  <c r="C455" i="3"/>
  <c r="C134" i="3"/>
  <c r="Q337" i="5"/>
  <c r="P337" i="5"/>
  <c r="P339" i="5" s="1"/>
  <c r="L339" i="5"/>
  <c r="P345" i="5"/>
  <c r="P346" i="5" s="1"/>
  <c r="L346" i="5"/>
  <c r="Q346" i="5" s="1"/>
  <c r="Q345" i="5"/>
  <c r="P55" i="5"/>
  <c r="V32" i="5"/>
  <c r="Q32" i="5"/>
  <c r="L302" i="5"/>
  <c r="Q302" i="5" s="1"/>
  <c r="Q178" i="5"/>
  <c r="L181" i="5"/>
  <c r="P178" i="5"/>
  <c r="P181" i="5" s="1"/>
  <c r="C186" i="3"/>
  <c r="Q428" i="5"/>
  <c r="P428" i="5"/>
  <c r="P432" i="5" s="1"/>
  <c r="P460" i="5" s="1"/>
  <c r="L432" i="5"/>
  <c r="P650" i="5"/>
  <c r="Q239" i="5"/>
  <c r="P239" i="5"/>
  <c r="P265" i="5" s="1"/>
  <c r="P281" i="5" s="1"/>
  <c r="L265" i="5"/>
  <c r="C398" i="3"/>
  <c r="P225" i="5"/>
  <c r="P230" i="5" s="1"/>
  <c r="P231" i="5" s="1"/>
  <c r="Q225" i="5"/>
  <c r="L230" i="5"/>
  <c r="Q124" i="5"/>
  <c r="P124" i="5"/>
  <c r="P128" i="5" s="1"/>
  <c r="P139" i="5" s="1"/>
  <c r="L128" i="5"/>
  <c r="Q36" i="5"/>
  <c r="L55" i="5"/>
  <c r="W646" i="3"/>
  <c r="L650" i="5"/>
  <c r="Q650" i="5" s="1"/>
  <c r="C276" i="3"/>
  <c r="Q401" i="5"/>
  <c r="P401" i="5"/>
  <c r="P402" i="5" s="1"/>
  <c r="P403" i="5" s="1"/>
  <c r="L402" i="5"/>
  <c r="P354" i="5" l="1"/>
  <c r="L354" i="5"/>
  <c r="Q354" i="5" s="1"/>
  <c r="P191" i="5"/>
  <c r="Q339" i="5"/>
  <c r="C646" i="3"/>
  <c r="L191" i="5"/>
  <c r="Q191" i="5" s="1"/>
  <c r="Q181" i="5"/>
  <c r="Q402" i="5"/>
  <c r="L403" i="5"/>
  <c r="Q403" i="5" s="1"/>
  <c r="Q55" i="5"/>
  <c r="Q128" i="5"/>
  <c r="L139" i="5"/>
  <c r="Q139" i="5" s="1"/>
  <c r="Q230" i="5"/>
  <c r="L231" i="5"/>
  <c r="Q231" i="5" s="1"/>
  <c r="L460" i="5"/>
  <c r="Q460" i="5" s="1"/>
  <c r="Q432" i="5"/>
  <c r="Q265" i="5"/>
  <c r="L281" i="5"/>
  <c r="Q281" i="5" s="1"/>
  <c r="P651" i="5" l="1"/>
  <c r="C648" i="3"/>
  <c r="L651" i="5"/>
  <c r="Q651" i="5" s="1"/>
  <c r="L652" i="5" l="1"/>
  <c r="P652" i="5" s="1"/>
</calcChain>
</file>

<file path=xl/sharedStrings.xml><?xml version="1.0" encoding="utf-8"?>
<sst xmlns="http://schemas.openxmlformats.org/spreadsheetml/2006/main" count="3491" uniqueCount="626">
  <si>
    <t>№ п\п</t>
  </si>
  <si>
    <t>Адрес МКД</t>
  </si>
  <si>
    <t>Стоимость капитального ремонта ВСЕГО</t>
  </si>
  <si>
    <t>Установка коллективных (общедомовых) ПУ и УУ</t>
  </si>
  <si>
    <t>Проектные работы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</si>
  <si>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</si>
  <si>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</si>
  <si>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</si>
  <si>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</si>
  <si>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</si>
  <si>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</si>
  <si>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</si>
  <si>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</si>
  <si>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</si>
  <si>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</si>
  <si>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</si>
  <si>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Волховский муниципальный район</t>
  </si>
  <si>
    <t>Муниципальное образование Бережковское сельское поселение</t>
  </si>
  <si>
    <t>Итого по муниципальному образованию</t>
  </si>
  <si>
    <t>Муниципальное образование Город Волхов</t>
  </si>
  <si>
    <t>Муниципальное образование Вындиноостровское сельское поселение</t>
  </si>
  <si>
    <t>Дер. Вындин Остров, ул. Центральная, д. 5</t>
  </si>
  <si>
    <t>Дер. Вындин Остров, ул. Центральная, д. 7</t>
  </si>
  <si>
    <t>Муниципальное образование Иссадское сельское поселение</t>
  </si>
  <si>
    <t>Муниципальное образование Кисельнинское сельское поселение</t>
  </si>
  <si>
    <t>Дер. Кисельня, ул. Центральная, д. 1</t>
  </si>
  <si>
    <t>Дер. Кисельня, ул. Центральная, д. 2</t>
  </si>
  <si>
    <t>Дер. Кисельня, ул. Центральная, д. 3</t>
  </si>
  <si>
    <t>Дер. Кисельня, ул. Центральная, д. 4</t>
  </si>
  <si>
    <t>Дер. Кисельня, ул. Центральная, д. 5</t>
  </si>
  <si>
    <t>Дер. Кисельня, ул. Центральная, д. 6</t>
  </si>
  <si>
    <t>Дер. Кисельня, ул. Центральная, д. 7</t>
  </si>
  <si>
    <t>Дер. Кисельня, ул. Центральная, д. 8</t>
  </si>
  <si>
    <t>Дер. Кисельня, ул. Центральная, д. 9</t>
  </si>
  <si>
    <t>Муниципальное образование Колчановское сельское поселение</t>
  </si>
  <si>
    <t>Муниципальное образование Новоладожское городское поселение</t>
  </si>
  <si>
    <t>Муниципальное образование Свирицкое сельское поселение</t>
  </si>
  <si>
    <t>Муниципальное образование Хваловское сельское поселение</t>
  </si>
  <si>
    <t>Дер. Хвалово, д. 1</t>
  </si>
  <si>
    <t>Дер. Хвалово, д. 21</t>
  </si>
  <si>
    <t>Итого по Волховскому муниципальному району</t>
  </si>
  <si>
    <t>Выборгский район</t>
  </si>
  <si>
    <t>Муниципальное образование Выборгское городское поселение</t>
  </si>
  <si>
    <t>Муниципальное образование Каменногорское городское поселение</t>
  </si>
  <si>
    <t>Муниципальное образование Первомайское сельское поселение</t>
  </si>
  <si>
    <t>Пос. Первомайское, ул. Ленина, д. 44</t>
  </si>
  <si>
    <t>Пос. Первомайское, ул. Ленина, д. 61</t>
  </si>
  <si>
    <t>Муниципальное образование Светогорское городское поселение</t>
  </si>
  <si>
    <t>Муниципальное образование Селезневское сельское поселение</t>
  </si>
  <si>
    <t>Итого по Выборгскому району</t>
  </si>
  <si>
    <t>Кингисеппский муниципальный район</t>
  </si>
  <si>
    <t>Муниципальное образование Кингисеппское городское поселение</t>
  </si>
  <si>
    <t>Муниципальное образование Город Ивангород</t>
  </si>
  <si>
    <t>Муниципальное образование Пустомержское сельское поселение</t>
  </si>
  <si>
    <t>Итого по Кингисеппскому муниципальному району</t>
  </si>
  <si>
    <t>Киришский муниципальный район</t>
  </si>
  <si>
    <t>Муниципальное образование Киришское городское поселение</t>
  </si>
  <si>
    <t>Муниципальное образование Кусинское сельское поселение</t>
  </si>
  <si>
    <t>Дер. Кусино, ул. Центральная, д. 6</t>
  </si>
  <si>
    <t>Итого по Киришскому муниципальному району</t>
  </si>
  <si>
    <t>Лодейнопольский муниципальный район</t>
  </si>
  <si>
    <t>Муниципальное образование Лодейнопольское городское поселение</t>
  </si>
  <si>
    <t>Г. Лодейное Поле, просп. Гагарина, д. 12</t>
  </si>
  <si>
    <t>Г. Лодейное Поле, просп. Гагарина, д. 8, кор. 2</t>
  </si>
  <si>
    <t>Г. Лодейное Поле, ул. Пограничная, д. 13, кор. 1</t>
  </si>
  <si>
    <t>Итого по Лодейнопольскому муниципальному району</t>
  </si>
  <si>
    <t>Ломоносовский муниципальный район</t>
  </si>
  <si>
    <t>Муниципальное образование Большеижорское городское поселение</t>
  </si>
  <si>
    <t>Муниципальное образование Копорское сельское поселение</t>
  </si>
  <si>
    <t>Итого по Ломоносовскому муниципальному району</t>
  </si>
  <si>
    <t>Лужский муниципальный район</t>
  </si>
  <si>
    <t>Муниципальное образование Волошовское сельское поселение</t>
  </si>
  <si>
    <t>Муниципальное образование Дзержинское сельское поселение</t>
  </si>
  <si>
    <t>Пос. Дзержинского, ул. Лужская, д. 3</t>
  </si>
  <si>
    <t>Пос. Дзержинского, ул. Центральная, д. 10</t>
  </si>
  <si>
    <t>Пос. Дзержинского, ул. Центральная, д. 3</t>
  </si>
  <si>
    <t>Муниципальное образование Лужское городское поселение</t>
  </si>
  <si>
    <t>Муниципальное образование Мшинсское сельское поселение</t>
  </si>
  <si>
    <t>Муниципальное образование Оредежское сельское поселение</t>
  </si>
  <si>
    <t>Пос. Оредеж, ул. Ленина, д. 10</t>
  </si>
  <si>
    <t>Пос. Оредеж, ул. Ленина, д. 3</t>
  </si>
  <si>
    <t>Пос. Оредеж, ул. Железнодорожная, д. 2</t>
  </si>
  <si>
    <t>Пос. Оредеж, ул. Железнодорожная, д. 1</t>
  </si>
  <si>
    <t>Муниципальное образование Скребловское сельское поселение</t>
  </si>
  <si>
    <t>Муниципальное образование Ям-Тесовское сельское поселение</t>
  </si>
  <si>
    <t>Итого по Лужскому муниципальному району</t>
  </si>
  <si>
    <t>Подпорожский муниципальный район</t>
  </si>
  <si>
    <t>Муниципальное образование Винницкое сельское поселение</t>
  </si>
  <si>
    <t>Муниципальное образование Никольское городское поселение</t>
  </si>
  <si>
    <t>Муниципальное образование Подпорожское городское поселение</t>
  </si>
  <si>
    <t>Итого по Подпорожскому муниципальному району</t>
  </si>
  <si>
    <t>Приозерский муниципальный район</t>
  </si>
  <si>
    <t>Муниципальное образование Красноозерное сельское поселение</t>
  </si>
  <si>
    <t>Муниципальное образование Ларионовское сельское поселение</t>
  </si>
  <si>
    <t>Муниципальное образование Приозерское городское поселение</t>
  </si>
  <si>
    <t>Муниципальное образование Раздольевское сельское поселение</t>
  </si>
  <si>
    <t>Муниципальное образование Ромашкинское сельское поселение</t>
  </si>
  <si>
    <t>Муниципальное образование Сосновское сельское поселение</t>
  </si>
  <si>
    <t>Пос. Сосново, ул. Связи, д. 5</t>
  </si>
  <si>
    <t>Итого по Приозерскому муниципальному району</t>
  </si>
  <si>
    <t>Сланцевский муниципальный район</t>
  </si>
  <si>
    <t>Муниципальное образование Выскатское сельское поселение</t>
  </si>
  <si>
    <t>Дер. Выскатка, ул. Садовая, д. 28</t>
  </si>
  <si>
    <t>Муниципальное образование Гостицкое сельское поселение</t>
  </si>
  <si>
    <t>Муниципальное образование Сланцевское городское поселение</t>
  </si>
  <si>
    <t>Итого по Сланцевскому муниципальному району</t>
  </si>
  <si>
    <t>Муниципальное образование Сосновоборгский городской округ</t>
  </si>
  <si>
    <t>Г. Никольское, ул. Комсомольская, д. 16</t>
  </si>
  <si>
    <t>Г. Никольское, ул. Комсомольская, д. 18</t>
  </si>
  <si>
    <t>Муниципальное образование Тосненское городское поселение</t>
  </si>
  <si>
    <t>Муниципальное образование Ульяновское сельское поселение</t>
  </si>
  <si>
    <t>Муниципальное образование Форносовское сельское поселение</t>
  </si>
  <si>
    <t>Итого по Тосненскому району</t>
  </si>
  <si>
    <t>ИТОГО по Ленинградской области</t>
  </si>
  <si>
    <t>Бокситогорский муниципальный район</t>
  </si>
  <si>
    <t>Муниципальное образование Бокситогорское городское поселение</t>
  </si>
  <si>
    <t>Г. Бокситогорск, ул. Комсомольская, д. 7</t>
  </si>
  <si>
    <t>Г. Бокситогорск, ул. Садовая, д. 20</t>
  </si>
  <si>
    <t>Г. Бокситогорск, ул. Садовая, д. 22</t>
  </si>
  <si>
    <t>Г. Бокситогорск, ул. Социалистическая, д. 15</t>
  </si>
  <si>
    <t>Г. Бокситогорск, ул. Комсомольская, д. 13/20</t>
  </si>
  <si>
    <t>Г. Бокситогорск, ул. Школьная, д. 14/13</t>
  </si>
  <si>
    <t>Муниципальное образование Борское сельское поселение</t>
  </si>
  <si>
    <t>Муниципальное образование Климовское сельское поселение</t>
  </si>
  <si>
    <t>Муниципальное образование Самойловское сельское поселение</t>
  </si>
  <si>
    <t>Итого по Бокситогорскому муниципальному району</t>
  </si>
  <si>
    <t>Волосовский муниципальный район</t>
  </si>
  <si>
    <t>Муниципальное образование Бегуницкое сельское поселение</t>
  </si>
  <si>
    <t>Муниципальное образование Волосовское городское поселение</t>
  </si>
  <si>
    <t>Муниципальное образование Изварское сельское поселение</t>
  </si>
  <si>
    <t>Муниципальное образование Калитинское сельское поселение</t>
  </si>
  <si>
    <t>Муниципальное образование Рабитицкое сельское поселение</t>
  </si>
  <si>
    <t>Муниципальное образовнаие Сабское сельское поселение</t>
  </si>
  <si>
    <t>Итого по Волосовскому муниципальному району</t>
  </si>
  <si>
    <t>Всеволожский муниципальный район</t>
  </si>
  <si>
    <t>Муниципальное образование Агалатовское городское поселение</t>
  </si>
  <si>
    <t>Муниципальное образование Город Всеволожск</t>
  </si>
  <si>
    <t>Муниципальное образование Дубровское городское поселение</t>
  </si>
  <si>
    <t>Муниципальное образование Морозовское городское поселение</t>
  </si>
  <si>
    <t>Муниципальное образование Свердловское городское поселение</t>
  </si>
  <si>
    <t>Муниципальное образование "Сертолово"</t>
  </si>
  <si>
    <t>Муниципальное образование Токсовское городское поселение</t>
  </si>
  <si>
    <t>Итого по Всеволожскому муниципальному району</t>
  </si>
  <si>
    <t>Гатчинский мунициальный район</t>
  </si>
  <si>
    <t>Муниципальное образование Войсковицкое сельское поселение</t>
  </si>
  <si>
    <t>Муниципальное образование Город Гатчина</t>
  </si>
  <si>
    <t>Г. Гатчина, ул. Гагарина, д. 24</t>
  </si>
  <si>
    <t>Г. Гатчина, ул. Горького, д. 19</t>
  </si>
  <si>
    <t>Г. Гатчина, ул. Горького, д. 5</t>
  </si>
  <si>
    <t>Г. Гатчина, ул. Достоевского, д. 17</t>
  </si>
  <si>
    <t>Г. Гатчина, ул. Достоевского, д. 5</t>
  </si>
  <si>
    <t>Г. Гатчина, ул. Урицкого, д. 34</t>
  </si>
  <si>
    <t>Г. Гатчина, ул. Филиппова, д. 1</t>
  </si>
  <si>
    <t>Г. Гатчина, ул. Хохлова, д. 3</t>
  </si>
  <si>
    <t>Г. Гатчина, ул. Хохлова, д. 31</t>
  </si>
  <si>
    <t>Г. Гатчина, ул. Хохлова, д. 33</t>
  </si>
  <si>
    <t>Муниципальное образование Дружногорское городское поселение</t>
  </si>
  <si>
    <t>Муниципальное образование Город Коммунар</t>
  </si>
  <si>
    <t>Муниципальное образование Пудомягское сельское поселение</t>
  </si>
  <si>
    <t>Муниципальное образование Сяськелевское сельское поселение</t>
  </si>
  <si>
    <t>Итого по Гатчинскому муниципальному району</t>
  </si>
  <si>
    <t>Кировский муниципальный район</t>
  </si>
  <si>
    <t>Муниципальное образование Кировское городское поселение</t>
  </si>
  <si>
    <t>Муниципальное образование Мгинское городское поселение</t>
  </si>
  <si>
    <t>Муниципальное образование Назиевское городское поселение</t>
  </si>
  <si>
    <t>Муниципальное образование Отрадненское городское поселение</t>
  </si>
  <si>
    <t>Муниципальное образование Павловское городское поселение</t>
  </si>
  <si>
    <t>Муниципальное образование Путиловское сельское поселение</t>
  </si>
  <si>
    <t>Муниципальное образование Суховское  сельское поселение</t>
  </si>
  <si>
    <t>Муниципальное образование Шлиссельсбургское городское поселение</t>
  </si>
  <si>
    <t>Итого по Кировскому муниципальному району</t>
  </si>
  <si>
    <t>Тихвинский муниципальный район</t>
  </si>
  <si>
    <t>Муниципальное образование Ганьковское сельское поселение</t>
  </si>
  <si>
    <t>Муниципальное образование Мелегежское сельское поселение</t>
  </si>
  <si>
    <t>Дер. Мелегежская Горка, д. 11</t>
  </si>
  <si>
    <t>Муниципальное образование Тихвинское городское поселение</t>
  </si>
  <si>
    <t>Муниципальное образование Шугозерское сельское поселение</t>
  </si>
  <si>
    <t>Пос. Шугозеро, ул. Школьная, д. 15</t>
  </si>
  <si>
    <t>Пос. Шугозеро, ул. Школьная, д. 22</t>
  </si>
  <si>
    <t>Итого по Тихвинскому муниципальному району</t>
  </si>
  <si>
    <t>Итого по Ленинградской области со строительным контролем</t>
  </si>
  <si>
    <t>Осуществление строительного контроля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</si>
  <si>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</si>
  <si>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</si>
  <si>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</si>
  <si>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</si>
  <si>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</si>
  <si>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</si>
  <si>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Виды работ</t>
  </si>
  <si>
    <t>Ремонт внутридомовых инженерных систем</t>
  </si>
  <si>
    <t>Муниципальное образование Гостилицкое сельское поселение</t>
  </si>
  <si>
    <t>Дер. Гостилицы, ул. Школьная, д. 12</t>
  </si>
  <si>
    <t>Муниципальное образование Город Пикалево</t>
  </si>
  <si>
    <t>Муниципальное образование Лебяженское городское поселение</t>
  </si>
  <si>
    <t>Муниципальное образование Лаголовское сельское поселение</t>
  </si>
  <si>
    <t>Г. Гатчина, ул. Заводская, д. 1</t>
  </si>
  <si>
    <t>Г. Бокситогорск, ул. Садовая, д. 12/7</t>
  </si>
  <si>
    <t>УТВЕРЖДЕН</t>
  </si>
  <si>
    <t>постановлением Правительства</t>
  </si>
  <si>
    <t>Ленинградской области</t>
  </si>
  <si>
    <t>(приложение)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</si>
  <si>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</si>
  <si>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</si>
  <si>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</si>
  <si>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</si>
  <si>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</si>
  <si>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</si>
  <si>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</si>
  <si>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</si>
  <si>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</si>
  <si>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</si>
  <si>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</si>
  <si>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</si>
  <si>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</si>
  <si>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</si>
  <si>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</si>
  <si>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</si>
  <si>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</si>
  <si>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</si>
  <si>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</si>
  <si>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</si>
  <si>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</si>
  <si>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</si>
  <si>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</si>
  <si>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</si>
  <si>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Г. Бокситогорск, ул. Садовая, д. 16/19</t>
  </si>
  <si>
    <t>Прочие</t>
  </si>
  <si>
    <t>Кирпич</t>
  </si>
  <si>
    <t>Г. Бокситогорск, ул. Комсомольская, д. 26/11</t>
  </si>
  <si>
    <t>Г. Бокситогорск, ул. Комсомольская, д. 10</t>
  </si>
  <si>
    <t>х</t>
  </si>
  <si>
    <t>Панель</t>
  </si>
  <si>
    <t>панель</t>
  </si>
  <si>
    <t xml:space="preserve"> </t>
  </si>
  <si>
    <t>до 1917</t>
  </si>
  <si>
    <t xml:space="preserve">до 1917 </t>
  </si>
  <si>
    <t>Муниципальное образование Город Выборг</t>
  </si>
  <si>
    <t>Гатчинский муниципальный район</t>
  </si>
  <si>
    <t>7-9</t>
  </si>
  <si>
    <t>РО</t>
  </si>
  <si>
    <t>570,3,</t>
  </si>
  <si>
    <t>Итого по Сосоновоборскому городскому округу</t>
  </si>
  <si>
    <t>Итого по Ленинградской области</t>
  </si>
  <si>
    <t>I. Перечень многоквратирных домов, которые подлежат капитальному ремонту в 2016 году</t>
  </si>
  <si>
    <t>до 1940</t>
  </si>
  <si>
    <t>Г. Бокситогорск, ул. Социалистическая, д. 1</t>
  </si>
  <si>
    <t>Г. Бокситогорск, ш. Дымское, д. 4</t>
  </si>
  <si>
    <t>Дер. Бор, д. 20</t>
  </si>
  <si>
    <t>Дер. Бор, д. 21</t>
  </si>
  <si>
    <t>Дер. Климово, д. 5</t>
  </si>
  <si>
    <t>Дер. Климово, д. 6</t>
  </si>
  <si>
    <t>Дер. Климово, д. 7</t>
  </si>
  <si>
    <t>Г. Пикалево, ул. Горняков, д. 6</t>
  </si>
  <si>
    <t>Г. Пикалево, ул. Горняков, д. 19</t>
  </si>
  <si>
    <t>Г. Пикалево, ул. Комсомольская, д. 3</t>
  </si>
  <si>
    <t>Г. Пикалево, ул. Комсомольская, д. 7</t>
  </si>
  <si>
    <t>Г. Пикалево, ул. Школьная, д. 15</t>
  </si>
  <si>
    <t>Г. Пикалево, ул. Комсомольская, д. 5</t>
  </si>
  <si>
    <t>Г. Пикалево, ул. Горняков, д. 15</t>
  </si>
  <si>
    <t>Г. Пикалево, ул. Металлургов, д. 15</t>
  </si>
  <si>
    <t>Пос. Совхозный, д. 32</t>
  </si>
  <si>
    <t>Дер. Бегуницы, д. 20</t>
  </si>
  <si>
    <t>Г. Волосово, ул. Гатчинская, д. 2</t>
  </si>
  <si>
    <t>Дерево</t>
  </si>
  <si>
    <t>Г. Волосово, ул. Хрустицкого, д. 80</t>
  </si>
  <si>
    <t xml:space="preserve">Дер. Извара, д. 4 </t>
  </si>
  <si>
    <t>Дер. Курковицы, д. 1</t>
  </si>
  <si>
    <t>Дер. Курковицы, д. 2</t>
  </si>
  <si>
    <t>Пос. Калитино, д. 6</t>
  </si>
  <si>
    <t>Дер. Рабитицы, д. 13</t>
  </si>
  <si>
    <t>Дер. Б. Сабск, д. 12</t>
  </si>
  <si>
    <t>Муниципальное образование Сабское сельское поселение</t>
  </si>
  <si>
    <t>Дер. Бережки, ул. Песочная, д. 18</t>
  </si>
  <si>
    <t>Дер. Бережки, ул. Песочная, д. 19</t>
  </si>
  <si>
    <t>Дер. Бережки, ул. Песочная, д. 20</t>
  </si>
  <si>
    <t>Дер. Бережки, ул. Песочная, д. 21</t>
  </si>
  <si>
    <t>Г. Гатчина, ул. 7 Армии, д. 10А</t>
  </si>
  <si>
    <t>Г. Гатчина, ул. 7 Армии, д. 25/43</t>
  </si>
  <si>
    <t>Г. Гатчина, ул. 7 Армии, д. 27/20</t>
  </si>
  <si>
    <t>Г. Гатчина, ул. Володарского, д. 23</t>
  </si>
  <si>
    <t>Г. Гатчина, ул. Володарского, д. 35</t>
  </si>
  <si>
    <t>Г. Гатчина, ул. К. Маркса, д. 46</t>
  </si>
  <si>
    <t>Г. Гатчина, ул. К. Маркса, д. 57</t>
  </si>
  <si>
    <t>Г. Гатчина, ул. К. Маркса, д. 61</t>
  </si>
  <si>
    <t>Г. Гатчина, ул. Киевская, д. 7/1</t>
  </si>
  <si>
    <t>Г. Гатчина, ул. Товарная Балтийск, д. 2</t>
  </si>
  <si>
    <t>Региональный оператор (далее - РО)</t>
  </si>
  <si>
    <t>30.12.2017</t>
  </si>
  <si>
    <t>Г. Волхов, просп. Волховский, д. 55</t>
  </si>
  <si>
    <t>Г. Волхов, ул. Комсомольская, д. 16</t>
  </si>
  <si>
    <t>Г. Волхов, ул. Молодежная, д. 16</t>
  </si>
  <si>
    <t>Дер. Иссад, микрорайон Центральный, д. 20</t>
  </si>
  <si>
    <t>Дер. Чаплино, д. 1</t>
  </si>
  <si>
    <t>Дер. Чаплино, д. 2</t>
  </si>
  <si>
    <t>Дер. Чаплино, д. 3</t>
  </si>
  <si>
    <t>С. Колчаново, ул. Чернецкое, д. 77</t>
  </si>
  <si>
    <t>Г. Новая Ладога, ул. Пионерская, д. 16А</t>
  </si>
  <si>
    <t>Г. Новая Ладога, Наб. Лад. Флотилии, д. 14</t>
  </si>
  <si>
    <t>Г. Новая Ладога, Наб. Лад. Флотилии, д. 18</t>
  </si>
  <si>
    <t>Г. Новая Ладога, Наб. Лад. Флотилии, д. 38</t>
  </si>
  <si>
    <t>Пос. Свирица, ул. Птичий остров, д. 22</t>
  </si>
  <si>
    <t>Пос. Свирица, ул. Новая Свирица, д. 13</t>
  </si>
  <si>
    <t>Пос. Свирица, ул. Новая Свирица, д. 14</t>
  </si>
  <si>
    <t>Пос. Свирица, ул. Новая Свирица, д. 35</t>
  </si>
  <si>
    <t xml:space="preserve">Дер. Агалатово, Военный городок, д. 111  </t>
  </si>
  <si>
    <t xml:space="preserve">Дер. Агалатово, Военный городок, д. 119  </t>
  </si>
  <si>
    <t xml:space="preserve">Дер. Агалатово, Военный городок, д. 97  </t>
  </si>
  <si>
    <t xml:space="preserve">Дер. Агалатово, ул. Жилгородок, д. 8  </t>
  </si>
  <si>
    <t xml:space="preserve">Г. Всеволожск, ул. Василеозерская, д. 10/1  </t>
  </si>
  <si>
    <t xml:space="preserve">Г. Всеволожск, ул. Магистральная, д. 2  </t>
  </si>
  <si>
    <t xml:space="preserve">Г. Всеволожск, ул. Межевая, д. 29  </t>
  </si>
  <si>
    <t xml:space="preserve">Г.п. Дубровка, ул. Ленинградская, д. 4 </t>
  </si>
  <si>
    <t xml:space="preserve">Г.п. Дубровка, ул. Пионерская, д. 11 </t>
  </si>
  <si>
    <t xml:space="preserve">Г.п. Дубровка, ул. Советская, д. 35А </t>
  </si>
  <si>
    <t xml:space="preserve">Г.п. Дубровка, ул. Советская, д. 37 </t>
  </si>
  <si>
    <t xml:space="preserve">Г.п. Дубровка, ул. Школьная, д. 32А </t>
  </si>
  <si>
    <t xml:space="preserve">Г.п. Дубровка, ул. Школьная, д. 34А </t>
  </si>
  <si>
    <t>Г.п. им. Морозова, ул. Ладожская, д. 41</t>
  </si>
  <si>
    <t>Г.п. им. Морозова, ул. Ладожская, д. 43</t>
  </si>
  <si>
    <t>Г.п. им. Морозова, ул. Мира, д. 11</t>
  </si>
  <si>
    <t>Г.п. им. Морозова, ул. Северная, д. 1, кор. 1</t>
  </si>
  <si>
    <t>Г.п. им. Морозова, ул. Спорта, д. 3</t>
  </si>
  <si>
    <t>Пос. им. Свердлова, микрорайон 1, д. 1</t>
  </si>
  <si>
    <t xml:space="preserve">Г. Сертолово, микрорайон Сертолово-2, д. 2  </t>
  </si>
  <si>
    <t xml:space="preserve">Г. Сертолово, микрорайон Черная Речка, д. 3  </t>
  </si>
  <si>
    <t xml:space="preserve">Г. Сертолово, микрорайон Черная Речка, д. 5  </t>
  </si>
  <si>
    <t xml:space="preserve">Г. Сертолово, микрорайон Черная Речка, д. 6  </t>
  </si>
  <si>
    <t xml:space="preserve">Г. Сертолово, ул. Ларина, д. 3  </t>
  </si>
  <si>
    <t xml:space="preserve">Г. Сертолово, ул. Сосновая, д. 3  </t>
  </si>
  <si>
    <t>Дер. Рапполово, ул. Овражная, д. 1</t>
  </si>
  <si>
    <t>Дер. Рапполово, ул. Центральная, д. 1</t>
  </si>
  <si>
    <t>Пос. Токсово, ул. Гагарина, д. 30</t>
  </si>
  <si>
    <t>Пос. Токсово, ул. Привокзальная, д. 13</t>
  </si>
  <si>
    <t>Пос. Токсово, ул. Привокзальная, д. 14</t>
  </si>
  <si>
    <t>Пос. Токсово, ул. Привокзальная, д. 15</t>
  </si>
  <si>
    <t>Пос. Токсово, ул. Привокзальная, д. 16</t>
  </si>
  <si>
    <t xml:space="preserve">Г. Выборг, ул. Северная, д. 8  </t>
  </si>
  <si>
    <t xml:space="preserve">Г. Выборг, ул. Приморская, д. 15  </t>
  </si>
  <si>
    <t xml:space="preserve">Г. Выборг, ул. Садовая, д. 11  </t>
  </si>
  <si>
    <t>Г. Каменногорск, ул. Кооперативная, д. 7</t>
  </si>
  <si>
    <t>Г. Каменногорск, ул. Песчаная, д. 2</t>
  </si>
  <si>
    <t>Г. Каменногорск, ш. Ленинградское, д. 65а</t>
  </si>
  <si>
    <t>Г. Каменногорск, ш. Ленинградское, д. 72</t>
  </si>
  <si>
    <t>Г. Каменногорск, ш. Ленинградское, д. 74</t>
  </si>
  <si>
    <t>Пос. Бородинское, ул. Машинная, д. 8</t>
  </si>
  <si>
    <t>Пос. Бородинское, ул. Машинная, д. 9</t>
  </si>
  <si>
    <t>Пос. Михалево, ул. Новая, д. 3</t>
  </si>
  <si>
    <t>Г. Каменногорск, ш. Ленинградское, д. 86</t>
  </si>
  <si>
    <t>Г. Светогорск, ул. Кирова, д. 1</t>
  </si>
  <si>
    <t>Г. Светогорск, ул. Победы, д. 27</t>
  </si>
  <si>
    <t>Г. Светогорск, ул. Пограничная, д. 1</t>
  </si>
  <si>
    <t>Г. Светогорск, ул. Пограничная, д. 3</t>
  </si>
  <si>
    <t>Пос. Лужайка, д. 10</t>
  </si>
  <si>
    <t>Пос. Лужайка, д. 9</t>
  </si>
  <si>
    <t>Пос. Селезнево, ул. Центральная, д. 13</t>
  </si>
  <si>
    <t>Пос. Селезнево, ул. Центральная, д. 14</t>
  </si>
  <si>
    <t>Другое</t>
  </si>
  <si>
    <t>Пос. Новый Учхоз, пл. Усова, д. 4</t>
  </si>
  <si>
    <t>Пос. Дружная Горка, ул. Введенского, д. 19</t>
  </si>
  <si>
    <t>Г. Коммунар, ул. Пионерская, д. 2а</t>
  </si>
  <si>
    <t>Г. Коммунар, ул. Садовая, д. 2</t>
  </si>
  <si>
    <t>Г. Коммунар, ш. Ленинградское, д. 8</t>
  </si>
  <si>
    <t>Г. Коммунар, ш. Ленинградское, д. 27, кор. 2</t>
  </si>
  <si>
    <t>Пос. Лукаши, ул. Школьная, д. 13</t>
  </si>
  <si>
    <t>Дер. Жабино, ул. Поселковая, д. 17</t>
  </si>
  <si>
    <t>Г. Кингисепп, ул. 1 линия, д. 8</t>
  </si>
  <si>
    <t>Г. Кингисепп, ул. Воровского, д. 19</t>
  </si>
  <si>
    <t>Г. Кингисепп, ш. Крикковское, д. 27\50</t>
  </si>
  <si>
    <t>Г. Кингисепп, ул. Жукова, д. 10А</t>
  </si>
  <si>
    <t>Г. Ивангород, ул. Гагарина, д. 1</t>
  </si>
  <si>
    <t>Г. Ивангород, ул. Гагарина, д. 3</t>
  </si>
  <si>
    <t>Г. Ивангород, ул. Садовая, д. 3</t>
  </si>
  <si>
    <t>Г. Ивангород, ул. Котовского, д. 2</t>
  </si>
  <si>
    <t>Г. Ивангород, ул. Льнопрядильная, д. 1</t>
  </si>
  <si>
    <t>Г. Ивангород, ул. Пасторова, д. 4</t>
  </si>
  <si>
    <t>Дер. Б. Пустомержа, д. 1</t>
  </si>
  <si>
    <t>Дер. Б. Пустомержа, д. 3</t>
  </si>
  <si>
    <t>Дер. Мануйлово, д. 2</t>
  </si>
  <si>
    <t>Г. Кириши, ул. Строителей, д. 32</t>
  </si>
  <si>
    <t>Г. Кириши, ул. Строителей, д. 40</t>
  </si>
  <si>
    <t>Дер. Кусино, ул. Центральная, д. 5</t>
  </si>
  <si>
    <t>Г. Кировск, ул. Горького, д. 14</t>
  </si>
  <si>
    <t>Г. Кировск, ул. Кирова, д. 10</t>
  </si>
  <si>
    <t>Г. Кировск, ул. Кирова, д. 13</t>
  </si>
  <si>
    <t>Г. Кировск, ул. Маяковского, д. 5</t>
  </si>
  <si>
    <t>Г. Кировск, ул. Маяковского, д. 9</t>
  </si>
  <si>
    <t>Г. Кировск, ул. Победы, д. 1</t>
  </si>
  <si>
    <t>Г. Кировск, ул. Победы, д. 19</t>
  </si>
  <si>
    <t>Г. Кировск, ул. Победы, д. 3</t>
  </si>
  <si>
    <t>Г. Кировск, ул. Советская, д. 24</t>
  </si>
  <si>
    <t>Г.п. Мга, ул. Майора Жаринова, д. 4</t>
  </si>
  <si>
    <t>Г.п. Мга, ул. Майора Жаринова, д. 6</t>
  </si>
  <si>
    <t>Пос. Назия, ул. Матросова, д. 22</t>
  </si>
  <si>
    <t>Г. Отрадное, ул. Вокзальная, д. 4</t>
  </si>
  <si>
    <t>Г. Отрадное, ул. Вокзальная, д. 9</t>
  </si>
  <si>
    <t>Г.п. Павлово, ул. Советская, д. 5</t>
  </si>
  <si>
    <t>Г.п. Павлово, ул. Советская, д. 7</t>
  </si>
  <si>
    <t>С. Путилово, ул. Братьев Пожарских, д. 15а</t>
  </si>
  <si>
    <t>Дер. Сухое, д. 7</t>
  </si>
  <si>
    <t>Г. Шлиссельбург, ул. Ульянова, д. 23</t>
  </si>
  <si>
    <t>Г. Шлиссельбург, ул. Чекалова, д. 25</t>
  </si>
  <si>
    <t>Г. Лодейное Поле, просп. Октябрьский, д. 69</t>
  </si>
  <si>
    <t>Г. Лодейное Поле, ул. Володарского, д. 28, кор. 1</t>
  </si>
  <si>
    <t>Г. Лодейное Поле, ул. Володарского, д. 28, кор. 2</t>
  </si>
  <si>
    <t>Г. Лодейное Поле, ул. Ленина, д. 31</t>
  </si>
  <si>
    <t>Г. Лодейное Поле, ул. Ленина, д. 38</t>
  </si>
  <si>
    <t>Г. Лодейное Поле, ул. Ленина, д. 40</t>
  </si>
  <si>
    <t>Г. Лодейное Поле, ул. Талалихина, д. 10</t>
  </si>
  <si>
    <t>Г. Лодейное Поле, ул. Талалихина, д. 7</t>
  </si>
  <si>
    <t>Г. Лодейное Поле, ул. Ульяновская, д. 12</t>
  </si>
  <si>
    <t>Г. Лодейное Поле, ул. Ульяновская, д. 13</t>
  </si>
  <si>
    <t>Пос. Большая Ижора, ул. Приморское шоссе, д. 66</t>
  </si>
  <si>
    <t>С. Копорье, д. 18</t>
  </si>
  <si>
    <t>С. Копорье, д. 3</t>
  </si>
  <si>
    <t>С. Копорье, д. 6</t>
  </si>
  <si>
    <t>Дер. Лаголово, ул. Садовая, д. 5</t>
  </si>
  <si>
    <t>Дер. Лаголово, ул. Садовая, д. 6</t>
  </si>
  <si>
    <t>Пос. Лебяжье, ул. Комсомольская, д. 3</t>
  </si>
  <si>
    <t>Пос. Лебяжье, ул. Комсомольская, д. 5</t>
  </si>
  <si>
    <t>Пос. Лебяжье, ул. Пляжная, д. 2</t>
  </si>
  <si>
    <t>Пос. Лебяжье, ул. Приморская, д. 75</t>
  </si>
  <si>
    <t>Пос. Волошово, ул. Школьная, д. 13</t>
  </si>
  <si>
    <t>Пос. Волошово, ул. Школьная, д. 14</t>
  </si>
  <si>
    <t>Пос. Волошово, ул. Школьная, д. 7</t>
  </si>
  <si>
    <t>Пос. Волошово, ул. Южная, д. 4</t>
  </si>
  <si>
    <t>Пос. Волошово, ул. Южная, д. 6</t>
  </si>
  <si>
    <t>Пос. Волошово, ул. Южная, д. 7</t>
  </si>
  <si>
    <t>Пос. Волошово, ул. Южная, д. 8</t>
  </si>
  <si>
    <t>Дер. Бор, ул. Новая, д. 1</t>
  </si>
  <si>
    <t>Дер. Бор, ул. Новая, д. 2</t>
  </si>
  <si>
    <t>Дер. Торошковичи, ул. Козлова, д. 13</t>
  </si>
  <si>
    <t>Дер. Торошковичи, ул. Козлова, д. 91</t>
  </si>
  <si>
    <t>Пос. Дзержинского, ул. Парковая, д. 7</t>
  </si>
  <si>
    <t>Пос. Дзержинского, ул. Центральная, д. 8</t>
  </si>
  <si>
    <t>Пос. Дзержинского, ул. Школьная, д. 2</t>
  </si>
  <si>
    <t>Г. Луга, Городок , д. 5/26</t>
  </si>
  <si>
    <t>Г. Луга, просп. Кирова, д. 83</t>
  </si>
  <si>
    <t>Г. Луга, просп. Кирова, д. 95</t>
  </si>
  <si>
    <t>Дер. Пехенец, ул. Молодежная, д. 1</t>
  </si>
  <si>
    <t>Дер. Пехенец, ул. Молодежная, д. 3</t>
  </si>
  <si>
    <t>Дер. Пехенец, ул. Пионерская, д. 24</t>
  </si>
  <si>
    <t>Дер. Пехенец, ул. Пионерская, д. 26</t>
  </si>
  <si>
    <t>Дер. Калгановка, д. 2</t>
  </si>
  <si>
    <t>Дер. Калгановка, д. 3</t>
  </si>
  <si>
    <t>Дер. Калгановка, д. 4</t>
  </si>
  <si>
    <t>Дер. Калгановка, д. 5</t>
  </si>
  <si>
    <t>Дер. Калгановка, д. 6</t>
  </si>
  <si>
    <t>Дер. Калгановка, д. 8</t>
  </si>
  <si>
    <t>Пос. Скреблово, д. 36</t>
  </si>
  <si>
    <t>Дер. Савлово, ул. Центральная, д. 1</t>
  </si>
  <si>
    <t>Дер. Савлово, ул. Центральная, д. 2</t>
  </si>
  <si>
    <t>С. Винницы, ул. Советская, д. 96</t>
  </si>
  <si>
    <t>Г. Никольский, ул. Новая, д. 2</t>
  </si>
  <si>
    <t>Г. Никольский, ул. Новая, д. 4</t>
  </si>
  <si>
    <t>Г. Подпорожье, просп. Ленина, д. 14А</t>
  </si>
  <si>
    <t>Г. Подпорожье, ул. Красноармейская, д. 13</t>
  </si>
  <si>
    <t>Г. Подпорожье, ул. Свирская, д. 27</t>
  </si>
  <si>
    <t>Г. Подпорожье, ул. Свирская, д. 82</t>
  </si>
  <si>
    <t>Дер. Красноозерное, ул. Школьная, д. 3</t>
  </si>
  <si>
    <t>Пос. Моторное, ул. Приладожское шоссе, д. 2</t>
  </si>
  <si>
    <t>Г. Приозерск, ул. Красноармейская, д. 13</t>
  </si>
  <si>
    <t>Г. Приозерск, ул. Красноармейская, д. 7</t>
  </si>
  <si>
    <t>Г. Приозерск, ул. Ленина, д. 44</t>
  </si>
  <si>
    <t>Г. Приозерск, ул. Ленина, д. 46</t>
  </si>
  <si>
    <t>Г. Приозерск, ул. Ленина, д. 50</t>
  </si>
  <si>
    <t>Г. Приозерск, ул. Ленина, д. 52</t>
  </si>
  <si>
    <t>Г. Приозерск, ул. Ленина, д. 54</t>
  </si>
  <si>
    <t>Дер. Раздолье, ул. Центральная, д. 8</t>
  </si>
  <si>
    <t>Пос. Понтонное, ул. Молодежная, д. 1</t>
  </si>
  <si>
    <t>Пос. Понтонное, ул. Молодежная, д. 2</t>
  </si>
  <si>
    <t>Пос. Понтонное, ул. Молодежная, д. 3</t>
  </si>
  <si>
    <t>Пос. Понтонное, ул. Молодежная, д. 4</t>
  </si>
  <si>
    <t>Пос. Ромашки, ул. Новостроек, д. 1</t>
  </si>
  <si>
    <t>Пос. Ромашки, ул. Новостроек, д. 7</t>
  </si>
  <si>
    <t>Пос. Суходолье, ул. Октябрьская, д. 4</t>
  </si>
  <si>
    <t>Пос. Сосново, ул. Железнодорожная, д. 55</t>
  </si>
  <si>
    <t>Дер. Гостицы, д. 3</t>
  </si>
  <si>
    <t>Дер. Гостицы, д. 4</t>
  </si>
  <si>
    <t>Дер. Сельхозтехника, д. 5</t>
  </si>
  <si>
    <t>Дер. Сельхозтехника, д. 6</t>
  </si>
  <si>
    <t>Г. Сланцы, пер. Почтовый, д. 5</t>
  </si>
  <si>
    <t>Г. Сланцы, пер. Трестовский, д. 4/5</t>
  </si>
  <si>
    <t>Г. Сланцы, ул. Банковская, д. 7</t>
  </si>
  <si>
    <t>Г. Сланцы, ул. Грибоедова, д. 7</t>
  </si>
  <si>
    <t>Г. Сланцы, ул. Грибоедова, д. 9</t>
  </si>
  <si>
    <t>Г. Сланцы, ул. Кирова, д. 30</t>
  </si>
  <si>
    <t>Г. Сланцы, ул. Кирова, д. 31</t>
  </si>
  <si>
    <t>Г. Сланцы, ул. Чкалова, д. 1</t>
  </si>
  <si>
    <t>Г. Сланцы, ул. Чкалова, д. 5</t>
  </si>
  <si>
    <t>Г. Сланцы, просп. Молодежный, д. 17</t>
  </si>
  <si>
    <t>Г. Сланцы, ул. 1 Мая, д. 16</t>
  </si>
  <si>
    <t>Г. Сосновый Бор, ул. Комсомольская, д. 14</t>
  </si>
  <si>
    <t>Г. Сосновый Бор, ул. Комсомольская, д. 3</t>
  </si>
  <si>
    <t>Г. Сосновый Бор, ул. Комсомольская, д. 9</t>
  </si>
  <si>
    <t>Г. Сосновый Бор, ул. Космонавтов, д. 24</t>
  </si>
  <si>
    <t>Г. Сосновый Бор, ул. Космонавтов, д. 6</t>
  </si>
  <si>
    <t>Г. Сосновый Бор, ул. Красных Фортов, д. 13</t>
  </si>
  <si>
    <t>Г. Сосновый Бор, ул. Ленинская, д. 2</t>
  </si>
  <si>
    <t>Г. Сосновый Бор, ул. Ленинская, д. 3</t>
  </si>
  <si>
    <t>Г. Сосновый Бор, ул. Ленинская, д. 7</t>
  </si>
  <si>
    <t>Г. Сосновый Бор, ул. Ленинская, д. 9</t>
  </si>
  <si>
    <t>Г. Сосновый Бор, ул. Малая Земля, д. 16</t>
  </si>
  <si>
    <t>Г. Сосновый Бор, ул. Мира, д. 5</t>
  </si>
  <si>
    <t>Г. Сосновый Бор, ул. Солнечная, д. 43/2</t>
  </si>
  <si>
    <t>Дер. Кайвакса, д. 53</t>
  </si>
  <si>
    <t>Дер. Кайвакса, д. 54</t>
  </si>
  <si>
    <t>Дер. Ганьково, д. 1</t>
  </si>
  <si>
    <t>Дер. Ганьково, д. 15</t>
  </si>
  <si>
    <t>Г. Тихвин, микрорайон 1, д. 1</t>
  </si>
  <si>
    <t>Г. Тихвин, микрорайон 1, д. 18</t>
  </si>
  <si>
    <t>Г. Тихвин, микрорайон 3, д. 41а</t>
  </si>
  <si>
    <t>Г. Тихвин, микрорайон 4, д. 10</t>
  </si>
  <si>
    <t>Г. Тихвин, микрорайон 4, д. 13</t>
  </si>
  <si>
    <t>Г. Тихвин, микрорайон 4, д. 14</t>
  </si>
  <si>
    <t>Г. Тихвин, микрорайон 4, д. 4</t>
  </si>
  <si>
    <t>Г. Тихвин, пр. Шведский, д. 3</t>
  </si>
  <si>
    <t>Г. Тихвин, ул. Карла Маркса, д. 3</t>
  </si>
  <si>
    <t>Г. Тихвин, ул. Ново-Советская, д. 4а</t>
  </si>
  <si>
    <t>Г. Тихвин, ул. Танкистов, д. 36</t>
  </si>
  <si>
    <t>Г. Тихвин, ул. Труда, д. 27</t>
  </si>
  <si>
    <t>Пос. Берёзовик, д. 34</t>
  </si>
  <si>
    <t>Пос. Красава, ул. Вокзальная, д. 7</t>
  </si>
  <si>
    <t>Дер. Шуйга, ул. Советская, д. 13</t>
  </si>
  <si>
    <t>Пос. Шугозеро, ул. Школьная, д. 4</t>
  </si>
  <si>
    <t>Г. Никольское, ул. Первомайская, д. 3</t>
  </si>
  <si>
    <t>Г. Никольское, ул. Школьная, д. 9</t>
  </si>
  <si>
    <t>Г. Тосно, ул. Максима Горького, д. 7</t>
  </si>
  <si>
    <t>Дер. Георгиевское, д. 2</t>
  </si>
  <si>
    <t>Дер. Георгиевское, д. 3</t>
  </si>
  <si>
    <t>Дер. Георгиевское, д. 4</t>
  </si>
  <si>
    <t>Дер. Георгиевское, д. 5</t>
  </si>
  <si>
    <t>Дер. Георгиевское, д. 6</t>
  </si>
  <si>
    <t>Г.п. Ульяновка, просп. Володарского, д. 135</t>
  </si>
  <si>
    <t>Г.п. Ульяновка, ш. Ульяновское, д. 8а</t>
  </si>
  <si>
    <t>Г.п. Форносово, пер. Комсомольский, д. 2</t>
  </si>
  <si>
    <t>Г.п. Форносово, ул. Дальняя, д. 3а</t>
  </si>
  <si>
    <t>Г.п. Форносово, ул. Круговая, д. 13</t>
  </si>
  <si>
    <t>Г.п. Форносово, ул. Круговая, д. 17</t>
  </si>
  <si>
    <t>Г.п. Форносово, ул. Круговая, д. 24</t>
  </si>
  <si>
    <t>Г.п. Форносово, ул. Круговая, д. 24а</t>
  </si>
  <si>
    <t>Г.п. Форносово, ул. Круговая, д. 9</t>
  </si>
  <si>
    <t>Г.п. Форносово, ш. Павловское, д. 21</t>
  </si>
  <si>
    <t>Г.п. Форносово, ш. Павловское, д. 23</t>
  </si>
  <si>
    <t>Г.п. Форносово, ш. Павловское, д. 25</t>
  </si>
  <si>
    <t>Дер. Новолисино, ул. Вотчинская, д. 1</t>
  </si>
  <si>
    <t>Работы по предпроектной подготовке</t>
  </si>
  <si>
    <t>II. Реестр многоквартирных домов, которые подлежат капитальному ремонту в 2016 году</t>
  </si>
  <si>
    <t>Г. Сланцы, ул. Ленина, д. 2</t>
  </si>
  <si>
    <t>Г. Сланцы, ул. Ленина, д. 3</t>
  </si>
  <si>
    <t>Г. Сланцы, ул. Ленина, д. 4</t>
  </si>
  <si>
    <t>Г. Сланцы, ул. Ленина, д. 6</t>
  </si>
  <si>
    <t>Г. Сланцы, ул. Ленина, д. 9</t>
  </si>
  <si>
    <t>Г. Сланцы, ул. Спортивная, д. 7</t>
  </si>
  <si>
    <t>Г. Сланцы, ул. Максима Горького, д. 1/11</t>
  </si>
  <si>
    <t>Г. Сланцы, ул. Максима Горького, д. 4</t>
  </si>
  <si>
    <t>Г. Сланцы, ул. Максима Горького, д. 6</t>
  </si>
  <si>
    <t>Г. Сланцы, ул. Максима Горького, д. 8</t>
  </si>
  <si>
    <t>Г. Сланцы, ул. Максима Горького, д. 5/9</t>
  </si>
  <si>
    <t>Г. Сланцы, ул. Кирова, д. 32</t>
  </si>
  <si>
    <t>Г. Сланцы, ул. Кирова, д. 34</t>
  </si>
  <si>
    <t>Г. Сланцы, ул. Кирова, д. 36</t>
  </si>
  <si>
    <t>Г. Сланцы, ул. Кирова, д. 40</t>
  </si>
  <si>
    <t>1356.3</t>
  </si>
  <si>
    <t>Г. Бокситогорск, ул. Заводская, д. 5</t>
  </si>
  <si>
    <t>Г. Бокситогорск, ул. Заводская, д. 7/2</t>
  </si>
  <si>
    <t>Г. Бокситогорск, ул. Комсомольская, д. 24</t>
  </si>
  <si>
    <t>Г. Бокситогорск, ул. Социалистическая, д. 19</t>
  </si>
  <si>
    <t>Г. Новая Ладога, просп. К. Маркса, д. 32</t>
  </si>
  <si>
    <t>Г. Новая Ладога, ул. Ворошилова, д. 20</t>
  </si>
  <si>
    <t>Г. Новая Ладога, ул. Суворова, д. 15</t>
  </si>
  <si>
    <t>Г. Новая Ладога, ул. Суворова, д. 37</t>
  </si>
  <si>
    <t>Г. Новая Ладога, ул. Суворова, д. 39</t>
  </si>
  <si>
    <t>Г. Новая Ладога, ул. Наб. Лад. Флотилии, д. 22</t>
  </si>
  <si>
    <t xml:space="preserve">Дер. Вартемяки, ш. Токсовское, д. 4  </t>
  </si>
  <si>
    <t>Г.п. им. Морозова, ул. Первомайская, д. 18</t>
  </si>
  <si>
    <t>Г.п. им. Морозова, ул. Хесина, д. 14</t>
  </si>
  <si>
    <t xml:space="preserve">Г. Сертолово, ул. Заречная, д. 7  </t>
  </si>
  <si>
    <t xml:space="preserve">Г. Выборг, ул. Мира, д. 16  </t>
  </si>
  <si>
    <t>Муниципальное образование Приморское городское поселение</t>
  </si>
  <si>
    <t>Пос. Кравцово, д. 3</t>
  </si>
  <si>
    <t>Г. Приморск, наб. Лебедева, д. 9</t>
  </si>
  <si>
    <t>Г. Гатчина, просп. Красноармейский, д. 15</t>
  </si>
  <si>
    <t>Г. Гатчина, просп. Красноармейский, д. 17</t>
  </si>
  <si>
    <t>Г. Гатчина, просп. Красноармейский, д. 19</t>
  </si>
  <si>
    <t>Г. Гатчина, ул. Соборная, д. 24Б</t>
  </si>
  <si>
    <t>Г. Гатчина, ул. Урицкого, д. 20А</t>
  </si>
  <si>
    <t>Пос. Назия, просп. Комсомольский, д. 11</t>
  </si>
  <si>
    <t>Муниципальное образование Русско-Высоцкое сельское поселение</t>
  </si>
  <si>
    <t>С. Русско-Высоцкое, д. 1</t>
  </si>
  <si>
    <t>С. Русско-Высоцкое, д. 2</t>
  </si>
  <si>
    <t>Пос. Оредеж, ул. Ленина, д. 12</t>
  </si>
  <si>
    <t>Г. Луга, просп. Володарского, д. 40</t>
  </si>
  <si>
    <t>Г. Луга, просп. Урицкого, д. 64</t>
  </si>
  <si>
    <t>Дер. Ям-Тесово, ул. Центральная, д. 4</t>
  </si>
  <si>
    <t>Г. Подпорожье, ул. Строителей, д. 7б</t>
  </si>
  <si>
    <t>Г. Приозерск, ул. Гагарина, д. 9</t>
  </si>
  <si>
    <t>Пос. Сосново, ул. Связи, д. 1</t>
  </si>
  <si>
    <t>Г. Тихвин, ул. Новгородская, д. 23</t>
  </si>
  <si>
    <t>Пос. Шугозеро, ул. Советская, д. 49</t>
  </si>
  <si>
    <t>Пос. Шугозеро, ул. Советская, д. 59</t>
  </si>
  <si>
    <t>Дер. Мошково, ул. Солнечная, д. 23</t>
  </si>
  <si>
    <t>Пос. Шугозеро, ул. Лесная, д. 3</t>
  </si>
  <si>
    <t>Пос. Шугозеро, ул. Лесная, д. 4</t>
  </si>
  <si>
    <t>Г.п. Форносово, ул. Круговая, д. 15</t>
  </si>
  <si>
    <t>Г. Подпорожье, ул. Комсомольская, д. 2</t>
  </si>
  <si>
    <t>Г. Гатчина, ул. К. Маркса, д. 11</t>
  </si>
  <si>
    <t>Г. Гатчина, ул. К. Маркса, д. 14А</t>
  </si>
  <si>
    <t>5 и 9</t>
  </si>
  <si>
    <t>Муниципальное образование Пчевжинское сельское поселение</t>
  </si>
  <si>
    <t>Пос. Пчевжа, ул. Гагарина, д. 1</t>
  </si>
  <si>
    <t>Муниципальное образование Важинское городское поселение</t>
  </si>
  <si>
    <t>Г.п. Важины, ул. Школьная, д. 4</t>
  </si>
  <si>
    <t>Г. Новая Ладога, ул. Пионерская, д. 18</t>
  </si>
  <si>
    <t>Г. Новая Ладога, ул. Пионерская, д. 20</t>
  </si>
  <si>
    <t>Пос. Возрождение, д. 9</t>
  </si>
  <si>
    <t>Г. Подпорожье, ул. Комсомольская, д. 6</t>
  </si>
  <si>
    <t>Г. Лодейное Поле, просп. Гагарина, д. 13</t>
  </si>
  <si>
    <t>Муниципальное образование Любанское городское поселение</t>
  </si>
  <si>
    <t>Пос. Любань, просп. Мельникова, д. 17</t>
  </si>
  <si>
    <t>Г. Тихвин, микрорайон 1, д. 10</t>
  </si>
  <si>
    <t>Г. Тихвин, микрорайон 1, д. 11</t>
  </si>
  <si>
    <t>Муниципальное образование Аннинское городское поселение</t>
  </si>
  <si>
    <t>Г.п. Новоселье, д. 15</t>
  </si>
  <si>
    <t>Г.п. Новоселье, д. 5</t>
  </si>
  <si>
    <t>Краткосрочный план реализации в 2016 году Региональной программы капитального ремонта общего имущества в многоквартирных домах, расположенных на территории Ленинградской области, на 2014-2043 годы</t>
  </si>
  <si>
    <t>Тосненский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</si>
</sst>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"/>
    <numFmt numFmtId="165" formatCode="0.0;[Red]0.0"/>
    <numFmt numFmtId="166" formatCode="#,##0.0"/>
    <numFmt numFmtId="167" formatCode="#,###.00"/>
    <numFmt numFmtId="168" formatCode="#,###.00;[Red]\-#,###.00"/>
    <numFmt numFmtId="169" formatCode="0.000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2"/>
      <charset val="204"/>
    </font>
    <font>
      <sz val="11"/>
      <name val="Calibri"/>
      <family val="2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0" fillId="0" borderId="0"/>
    <xf numFmtId="0" fontId="8" fillId="0" borderId="0"/>
    <xf numFmtId="0" fontId="12" fillId="0" borderId="0"/>
    <xf numFmtId="0" fontId="5" fillId="0" borderId="0"/>
    <xf numFmtId="0" fontId="13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8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2">
    <xf numFmtId="0" fontId="0" fillId="0" borderId="0" xfId="0"/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10" fillId="2" borderId="0" xfId="0" applyFont="1" applyFill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" fontId="4" fillId="2" borderId="0" xfId="0" applyNumberFormat="1" applyFont="1" applyFill="1" applyAlignment="1">
      <alignment vertical="center" wrapText="1"/>
    </xf>
    <xf numFmtId="4" fontId="4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Border="1" applyAlignment="1">
      <alignment horizontal="right" vertical="center" wrapText="1" indent="1"/>
    </xf>
    <xf numFmtId="4" fontId="3" fillId="2" borderId="0" xfId="0" applyNumberFormat="1" applyFont="1" applyFill="1" applyBorder="1" applyAlignment="1">
      <alignment horizontal="right" vertical="center" inden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vertical="center" wrapText="1"/>
    </xf>
    <xf numFmtId="0" fontId="4" fillId="2" borderId="0" xfId="0" applyNumberFormat="1" applyFont="1" applyFill="1" applyBorder="1" applyAlignment="1" applyProtection="1"/>
    <xf numFmtId="4" fontId="3" fillId="2" borderId="0" xfId="0" applyNumberFormat="1" applyFont="1" applyFill="1" applyBorder="1"/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 applyBorder="1"/>
    <xf numFmtId="4" fontId="4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/>
    <xf numFmtId="0" fontId="11" fillId="2" borderId="0" xfId="0" applyFont="1" applyFill="1"/>
    <xf numFmtId="0" fontId="14" fillId="2" borderId="0" xfId="0" applyFont="1" applyFill="1"/>
    <xf numFmtId="4" fontId="3" fillId="3" borderId="2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4" fillId="3" borderId="0" xfId="0" applyFont="1" applyFill="1"/>
    <xf numFmtId="4" fontId="3" fillId="3" borderId="1" xfId="0" applyNumberFormat="1" applyFont="1" applyFill="1" applyBorder="1" applyAlignment="1">
      <alignment horizontal="left" vertical="center"/>
    </xf>
    <xf numFmtId="4" fontId="4" fillId="3" borderId="0" xfId="0" applyNumberFormat="1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4" fontId="4" fillId="3" borderId="0" xfId="0" applyNumberFormat="1" applyFont="1" applyFill="1"/>
    <xf numFmtId="4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4" fontId="4" fillId="3" borderId="0" xfId="0" applyNumberFormat="1" applyFont="1" applyFill="1" applyBorder="1"/>
    <xf numFmtId="4" fontId="16" fillId="3" borderId="0" xfId="0" applyNumberFormat="1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4" fontId="16" fillId="2" borderId="0" xfId="0" applyNumberFormat="1" applyFont="1" applyFill="1"/>
    <xf numFmtId="4" fontId="15" fillId="2" borderId="0" xfId="0" applyNumberFormat="1" applyFont="1" applyFill="1"/>
    <xf numFmtId="0" fontId="15" fillId="2" borderId="0" xfId="0" applyFont="1" applyFill="1"/>
    <xf numFmtId="4" fontId="4" fillId="3" borderId="2" xfId="0" applyNumberFormat="1" applyFont="1" applyFill="1" applyBorder="1" applyAlignment="1">
      <alignment horizontal="left" vertical="center"/>
    </xf>
    <xf numFmtId="4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4" fontId="4" fillId="3" borderId="0" xfId="0" applyNumberFormat="1" applyFont="1" applyFill="1" applyBorder="1" applyAlignment="1">
      <alignment horizontal="center" vertical="center"/>
    </xf>
    <xf numFmtId="4" fontId="16" fillId="2" borderId="0" xfId="0" applyNumberFormat="1" applyFont="1" applyFill="1" applyBorder="1" applyAlignment="1">
      <alignment vertical="center"/>
    </xf>
    <xf numFmtId="4" fontId="16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1" fillId="3" borderId="0" xfId="0" applyFont="1" applyFill="1"/>
    <xf numFmtId="4" fontId="3" fillId="3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4" fontId="21" fillId="0" borderId="0" xfId="0" applyNumberFormat="1" applyFont="1" applyAlignment="1">
      <alignment vertical="center"/>
    </xf>
    <xf numFmtId="4" fontId="3" fillId="4" borderId="0" xfId="0" applyNumberFormat="1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1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left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top" wrapText="1"/>
    </xf>
    <xf numFmtId="0" fontId="4" fillId="5" borderId="1" xfId="16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4" fontId="4" fillId="5" borderId="1" xfId="16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wrapText="1"/>
    </xf>
    <xf numFmtId="1" fontId="4" fillId="5" borderId="1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/>
    <xf numFmtId="2" fontId="4" fillId="5" borderId="1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9" applyFont="1" applyFill="1" applyBorder="1" applyAlignment="1">
      <alignment horizontal="center" vertical="center"/>
    </xf>
    <xf numFmtId="2" fontId="4" fillId="5" borderId="1" xfId="44" applyNumberFormat="1" applyFont="1" applyFill="1" applyBorder="1" applyAlignment="1">
      <alignment horizontal="center" vertical="center" wrapText="1"/>
    </xf>
    <xf numFmtId="0" fontId="4" fillId="5" borderId="1" xfId="44" applyFont="1" applyFill="1" applyBorder="1" applyAlignment="1">
      <alignment horizontal="center" vertical="center" wrapText="1"/>
    </xf>
    <xf numFmtId="4" fontId="4" fillId="5" borderId="1" xfId="44" applyNumberFormat="1" applyFont="1" applyFill="1" applyBorder="1" applyAlignment="1">
      <alignment horizontal="center" vertical="center" wrapText="1"/>
    </xf>
    <xf numFmtId="3" fontId="4" fillId="5" borderId="1" xfId="44" applyNumberFormat="1" applyFont="1" applyFill="1" applyBorder="1" applyAlignment="1">
      <alignment horizontal="center" vertical="center" wrapText="1"/>
    </xf>
    <xf numFmtId="0" fontId="4" fillId="5" borderId="1" xfId="11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4" fillId="5" borderId="1" xfId="5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vertical="center" wrapText="1"/>
    </xf>
    <xf numFmtId="4" fontId="4" fillId="5" borderId="1" xfId="0" applyNumberFormat="1" applyFont="1" applyFill="1" applyBorder="1" applyAlignment="1">
      <alignment horizontal="center" vertical="center" wrapText="1" shrinkToFit="1"/>
    </xf>
    <xf numFmtId="3" fontId="4" fillId="5" borderId="1" xfId="0" applyNumberFormat="1" applyFont="1" applyFill="1" applyBorder="1" applyAlignment="1">
      <alignment horizontal="center" vertical="center" wrapText="1" shrinkToFit="1"/>
    </xf>
    <xf numFmtId="0" fontId="4" fillId="5" borderId="1" xfId="0" applyFont="1" applyFill="1" applyBorder="1" applyAlignment="1">
      <alignment horizontal="center" vertical="center" wrapText="1" shrinkToFit="1"/>
    </xf>
    <xf numFmtId="0" fontId="4" fillId="5" borderId="1" xfId="0" applyFont="1" applyFill="1" applyBorder="1" applyAlignment="1">
      <alignment horizontal="center" vertical="top" wrapText="1"/>
    </xf>
    <xf numFmtId="4" fontId="4" fillId="5" borderId="1" xfId="45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top" wrapText="1"/>
    </xf>
    <xf numFmtId="2" fontId="4" fillId="5" borderId="1" xfId="0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vertical="center" wrapText="1"/>
    </xf>
    <xf numFmtId="2" fontId="4" fillId="5" borderId="1" xfId="0" applyNumberFormat="1" applyFont="1" applyFill="1" applyBorder="1" applyAlignment="1">
      <alignment horizont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4" fontId="4" fillId="5" borderId="1" xfId="11" applyNumberFormat="1" applyFont="1" applyFill="1" applyBorder="1" applyAlignment="1">
      <alignment horizontal="left" vertical="center" wrapText="1"/>
    </xf>
    <xf numFmtId="0" fontId="4" fillId="5" borderId="1" xfId="0" applyFont="1" applyFill="1" applyBorder="1"/>
    <xf numFmtId="0" fontId="4" fillId="5" borderId="1" xfId="14" quotePrefix="1" applyFont="1" applyFill="1" applyBorder="1" applyAlignment="1">
      <alignment horizontal="center" vertical="top"/>
    </xf>
    <xf numFmtId="2" fontId="4" fillId="5" borderId="1" xfId="0" applyNumberFormat="1" applyFont="1" applyFill="1" applyBorder="1" applyAlignment="1">
      <alignment horizontal="center" vertical="center" wrapText="1"/>
    </xf>
    <xf numFmtId="1" fontId="4" fillId="5" borderId="1" xfId="0" quotePrefix="1" applyNumberFormat="1" applyFont="1" applyFill="1" applyBorder="1" applyAlignment="1">
      <alignment horizontal="center" vertical="center" wrapText="1"/>
    </xf>
    <xf numFmtId="4" fontId="4" fillId="5" borderId="1" xfId="11" quotePrefix="1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/>
    </xf>
    <xf numFmtId="0" fontId="4" fillId="5" borderId="1" xfId="11" quotePrefix="1" applyFont="1" applyFill="1" applyBorder="1" applyAlignment="1">
      <alignment horizontal="center" vertical="center"/>
    </xf>
    <xf numFmtId="4" fontId="4" fillId="5" borderId="1" xfId="11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wrapText="1"/>
    </xf>
    <xf numFmtId="0" fontId="4" fillId="5" borderId="1" xfId="11" applyFont="1" applyFill="1" applyBorder="1" applyAlignment="1">
      <alignment horizontal="center" vertical="center"/>
    </xf>
    <xf numFmtId="0" fontId="4" fillId="5" borderId="1" xfId="14" quotePrefix="1" applyFont="1" applyFill="1" applyBorder="1" applyAlignment="1">
      <alignment horizontal="center" vertical="center"/>
    </xf>
    <xf numFmtId="0" fontId="4" fillId="5" borderId="1" xfId="14" applyFont="1" applyFill="1" applyBorder="1" applyAlignment="1">
      <alignment horizontal="center" vertical="center"/>
    </xf>
    <xf numFmtId="4" fontId="4" fillId="5" borderId="1" xfId="43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top" wrapText="1"/>
    </xf>
    <xf numFmtId="2" fontId="3" fillId="5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2" fontId="4" fillId="5" borderId="1" xfId="45" applyNumberFormat="1" applyFont="1" applyFill="1" applyBorder="1" applyAlignment="1">
      <alignment horizontal="center" vertical="center"/>
    </xf>
    <xf numFmtId="0" fontId="4" fillId="5" borderId="1" xfId="10" applyFont="1" applyFill="1" applyBorder="1" applyAlignment="1">
      <alignment horizontal="center" vertical="center"/>
    </xf>
    <xf numFmtId="0" fontId="4" fillId="5" borderId="1" xfId="10" applyFont="1" applyFill="1" applyBorder="1" applyAlignment="1">
      <alignment horizontal="center" vertical="center" wrapText="1"/>
    </xf>
    <xf numFmtId="4" fontId="4" fillId="5" borderId="1" xfId="10" applyNumberFormat="1" applyFont="1" applyFill="1" applyBorder="1" applyAlignment="1">
      <alignment horizontal="center" vertical="center"/>
    </xf>
    <xf numFmtId="3" fontId="4" fillId="5" borderId="1" xfId="10" applyNumberFormat="1" applyFont="1" applyFill="1" applyBorder="1" applyAlignment="1">
      <alignment horizontal="center" vertical="center" wrapText="1"/>
    </xf>
    <xf numFmtId="4" fontId="4" fillId="5" borderId="1" xfId="10" applyNumberFormat="1" applyFont="1" applyFill="1" applyBorder="1" applyAlignment="1">
      <alignment horizontal="center" vertical="center" wrapText="1"/>
    </xf>
    <xf numFmtId="3" fontId="4" fillId="5" borderId="1" xfId="1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vertical="center"/>
    </xf>
    <xf numFmtId="2" fontId="4" fillId="5" borderId="1" xfId="0" applyNumberFormat="1" applyFont="1" applyFill="1" applyBorder="1" applyAlignment="1">
      <alignment horizontal="left" vertical="center" wrapText="1"/>
    </xf>
    <xf numFmtId="3" fontId="4" fillId="5" borderId="1" xfId="0" applyNumberFormat="1" applyFont="1" applyFill="1" applyBorder="1" applyAlignment="1">
      <alignment horizontal="center"/>
    </xf>
    <xf numFmtId="0" fontId="4" fillId="5" borderId="1" xfId="16" applyFont="1" applyFill="1" applyBorder="1" applyAlignment="1">
      <alignment horizontal="center" vertical="center" wrapText="1"/>
    </xf>
    <xf numFmtId="3" fontId="4" fillId="5" borderId="1" xfId="16" applyNumberFormat="1" applyFont="1" applyFill="1" applyBorder="1" applyAlignment="1">
      <alignment horizontal="center" vertical="center" wrapText="1"/>
    </xf>
    <xf numFmtId="164" fontId="4" fillId="5" borderId="1" xfId="14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/>
    </xf>
    <xf numFmtId="0" fontId="4" fillId="5" borderId="1" xfId="1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5" borderId="1" xfId="3" applyFont="1" applyFill="1" applyBorder="1" applyAlignment="1">
      <alignment horizontal="left" vertical="top" wrapText="1"/>
    </xf>
    <xf numFmtId="0" fontId="4" fillId="5" borderId="1" xfId="3" applyFont="1" applyFill="1" applyBorder="1" applyAlignment="1">
      <alignment horizontal="center" wrapText="1"/>
    </xf>
    <xf numFmtId="4" fontId="4" fillId="5" borderId="1" xfId="3" applyNumberFormat="1" applyFont="1" applyFill="1" applyBorder="1" applyAlignment="1">
      <alignment horizontal="left" vertical="center" wrapText="1"/>
    </xf>
    <xf numFmtId="0" fontId="4" fillId="5" borderId="1" xfId="3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169" fontId="4" fillId="5" borderId="1" xfId="0" applyNumberFormat="1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/>
    </xf>
    <xf numFmtId="0" fontId="4" fillId="5" borderId="1" xfId="0" applyNumberFormat="1" applyFont="1" applyFill="1" applyBorder="1" applyAlignment="1" applyProtection="1">
      <alignment horizontal="center"/>
    </xf>
    <xf numFmtId="4" fontId="4" fillId="5" borderId="1" xfId="0" applyNumberFormat="1" applyFont="1" applyFill="1" applyBorder="1" applyAlignment="1" applyProtection="1">
      <alignment horizontal="center" vertical="center"/>
    </xf>
    <xf numFmtId="164" fontId="4" fillId="5" borderId="1" xfId="0" applyNumberFormat="1" applyFont="1" applyFill="1" applyBorder="1" applyAlignment="1">
      <alignment horizontal="center" wrapText="1"/>
    </xf>
    <xf numFmtId="165" fontId="4" fillId="5" borderId="1" xfId="0" applyNumberFormat="1" applyFont="1" applyFill="1" applyBorder="1" applyAlignment="1">
      <alignment horizontal="center" wrapText="1"/>
    </xf>
    <xf numFmtId="0" fontId="4" fillId="5" borderId="1" xfId="0" applyNumberFormat="1" applyFont="1" applyFill="1" applyBorder="1" applyAlignment="1" applyProtection="1">
      <alignment horizontal="center" wrapText="1"/>
    </xf>
    <xf numFmtId="165" fontId="4" fillId="5" borderId="1" xfId="0" applyNumberFormat="1" applyFont="1" applyFill="1" applyBorder="1" applyAlignment="1" applyProtection="1">
      <alignment horizontal="center"/>
    </xf>
    <xf numFmtId="4" fontId="4" fillId="5" borderId="1" xfId="0" applyNumberFormat="1" applyFont="1" applyFill="1" applyBorder="1" applyAlignment="1" applyProtection="1">
      <alignment horizontal="center" vertical="center" wrapText="1"/>
    </xf>
    <xf numFmtId="0" fontId="4" fillId="5" borderId="1" xfId="0" applyNumberFormat="1" applyFont="1" applyFill="1" applyBorder="1" applyAlignment="1" applyProtection="1">
      <alignment horizontal="center" vertical="center" wrapText="1"/>
    </xf>
    <xf numFmtId="0" fontId="4" fillId="5" borderId="1" xfId="0" applyNumberFormat="1" applyFont="1" applyFill="1" applyBorder="1" applyAlignment="1" applyProtection="1">
      <alignment horizontal="center" vertical="center"/>
    </xf>
    <xf numFmtId="165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vertical="top" wrapText="1"/>
    </xf>
    <xf numFmtId="0" fontId="4" fillId="5" borderId="1" xfId="11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top"/>
    </xf>
    <xf numFmtId="0" fontId="4" fillId="5" borderId="1" xfId="3" applyFont="1" applyFill="1" applyBorder="1" applyAlignment="1">
      <alignment wrapText="1"/>
    </xf>
    <xf numFmtId="0" fontId="4" fillId="5" borderId="1" xfId="3" applyFont="1" applyFill="1" applyBorder="1" applyAlignment="1"/>
    <xf numFmtId="0" fontId="22" fillId="5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left" vertical="center"/>
    </xf>
    <xf numFmtId="0" fontId="4" fillId="5" borderId="0" xfId="0" applyFont="1" applyFill="1" applyAlignment="1">
      <alignment vertical="center"/>
    </xf>
    <xf numFmtId="4" fontId="4" fillId="5" borderId="0" xfId="0" applyNumberFormat="1" applyFont="1" applyFill="1" applyAlignment="1">
      <alignment horizontal="right" vertical="center" indent="1"/>
    </xf>
    <xf numFmtId="4" fontId="4" fillId="5" borderId="1" xfId="6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left" vertical="center"/>
    </xf>
    <xf numFmtId="166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4" fontId="4" fillId="5" borderId="1" xfId="6" applyNumberFormat="1" applyFont="1" applyFill="1" applyBorder="1" applyAlignment="1">
      <alignment horizontal="center" vertical="center" wrapText="1"/>
    </xf>
    <xf numFmtId="4" fontId="4" fillId="5" borderId="1" xfId="14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vertical="center"/>
    </xf>
    <xf numFmtId="3" fontId="4" fillId="5" borderId="1" xfId="16" applyNumberFormat="1" applyFont="1" applyFill="1" applyBorder="1" applyAlignment="1">
      <alignment horizontal="center" vertical="center"/>
    </xf>
    <xf numFmtId="4" fontId="4" fillId="5" borderId="1" xfId="16" applyNumberFormat="1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horizontal="center" vertical="center"/>
    </xf>
    <xf numFmtId="167" fontId="4" fillId="7" borderId="1" xfId="0" applyNumberFormat="1" applyFont="1" applyFill="1" applyBorder="1" applyAlignment="1">
      <alignment horizontal="center" vertical="center"/>
    </xf>
    <xf numFmtId="167" fontId="4" fillId="5" borderId="1" xfId="0" applyNumberFormat="1" applyFont="1" applyFill="1" applyBorder="1" applyAlignment="1">
      <alignment horizontal="center" vertical="center"/>
    </xf>
    <xf numFmtId="168" fontId="4" fillId="5" borderId="1" xfId="0" applyNumberFormat="1" applyFont="1" applyFill="1" applyBorder="1" applyAlignment="1">
      <alignment horizontal="center"/>
    </xf>
    <xf numFmtId="167" fontId="4" fillId="5" borderId="1" xfId="0" applyNumberFormat="1" applyFont="1" applyFill="1" applyBorder="1" applyAlignment="1">
      <alignment horizontal="center"/>
    </xf>
    <xf numFmtId="4" fontId="3" fillId="5" borderId="1" xfId="16" applyNumberFormat="1" applyFont="1" applyFill="1" applyBorder="1" applyAlignment="1">
      <alignment horizontal="center" vertical="center"/>
    </xf>
    <xf numFmtId="3" fontId="3" fillId="5" borderId="1" xfId="16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 applyProtection="1">
      <alignment horizontal="center" vertical="center"/>
    </xf>
    <xf numFmtId="4" fontId="4" fillId="5" borderId="1" xfId="6" applyNumberFormat="1" applyFont="1" applyFill="1" applyBorder="1" applyAlignment="1" applyProtection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right" vertical="center" indent="1"/>
    </xf>
    <xf numFmtId="0" fontId="3" fillId="5" borderId="0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textRotation="90"/>
    </xf>
    <xf numFmtId="0" fontId="4" fillId="5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left" vertical="center"/>
    </xf>
    <xf numFmtId="4" fontId="4" fillId="5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11" applyFont="1" applyFill="1" applyBorder="1" applyAlignment="1">
      <alignment horizontal="center" vertical="center" textRotation="90" wrapText="1"/>
    </xf>
    <xf numFmtId="4" fontId="3" fillId="5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4" fontId="3" fillId="5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top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left" vertical="center" wrapText="1"/>
    </xf>
    <xf numFmtId="4" fontId="3" fillId="5" borderId="1" xfId="0" applyNumberFormat="1" applyFont="1" applyFill="1" applyBorder="1" applyAlignment="1">
      <alignment horizontal="left" vertical="center"/>
    </xf>
    <xf numFmtId="49" fontId="3" fillId="5" borderId="1" xfId="0" applyNumberFormat="1" applyFont="1" applyFill="1" applyBorder="1" applyAlignment="1">
      <alignment horizontal="left" vertical="justify"/>
    </xf>
    <xf numFmtId="3" fontId="7" fillId="5" borderId="1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left" vertical="center" wrapText="1"/>
    </xf>
    <xf numFmtId="2" fontId="4" fillId="5" borderId="1" xfId="0" applyNumberFormat="1" applyFont="1" applyFill="1" applyBorder="1" applyAlignment="1">
      <alignment horizontal="left" vertical="center" wrapText="1"/>
    </xf>
    <xf numFmtId="4" fontId="3" fillId="5" borderId="1" xfId="11" applyNumberFormat="1" applyFont="1" applyFill="1" applyBorder="1" applyAlignment="1">
      <alignment horizontal="left" vertical="center" wrapText="1"/>
    </xf>
    <xf numFmtId="4" fontId="4" fillId="7" borderId="1" xfId="0" applyNumberFormat="1" applyFont="1" applyFill="1" applyBorder="1" applyAlignment="1">
      <alignment vertical="center" wrapText="1"/>
    </xf>
    <xf numFmtId="4" fontId="4" fillId="5" borderId="1" xfId="0" applyNumberFormat="1" applyFont="1" applyFill="1" applyBorder="1" applyAlignment="1">
      <alignment vertical="center"/>
    </xf>
    <xf numFmtId="3" fontId="4" fillId="5" borderId="1" xfId="0" applyNumberFormat="1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vertical="center" wrapText="1"/>
    </xf>
    <xf numFmtId="4" fontId="4" fillId="7" borderId="1" xfId="0" applyNumberFormat="1" applyFont="1" applyFill="1" applyBorder="1" applyAlignment="1">
      <alignment horizontal="left" vertical="center" wrapText="1"/>
    </xf>
    <xf numFmtId="3" fontId="4" fillId="5" borderId="1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4" fillId="5" borderId="1" xfId="0" applyNumberFormat="1" applyFont="1" applyFill="1" applyBorder="1" applyAlignment="1">
      <alignment horizontal="left" vertical="center"/>
    </xf>
    <xf numFmtId="4" fontId="3" fillId="5" borderId="1" xfId="0" applyNumberFormat="1" applyFont="1" applyFill="1" applyBorder="1" applyAlignment="1">
      <alignment horizontal="center" vertical="center"/>
    </xf>
    <xf numFmtId="4" fontId="3" fillId="5" borderId="1" xfId="11" applyNumberFormat="1" applyFont="1" applyFill="1" applyBorder="1" applyAlignment="1">
      <alignment horizontal="left" vertical="center"/>
    </xf>
    <xf numFmtId="4" fontId="3" fillId="5" borderId="1" xfId="16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4" fontId="3" fillId="5" borderId="1" xfId="16" applyNumberFormat="1" applyFont="1" applyFill="1" applyBorder="1" applyAlignment="1">
      <alignment horizontal="left" vertical="center" wrapText="1"/>
    </xf>
    <xf numFmtId="4" fontId="4" fillId="5" borderId="1" xfId="16" applyNumberFormat="1" applyFont="1" applyFill="1" applyBorder="1" applyAlignment="1">
      <alignment horizontal="left" vertical="center" wrapText="1"/>
    </xf>
    <xf numFmtId="4" fontId="3" fillId="5" borderId="1" xfId="16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4" fillId="5" borderId="3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0" fontId="4" fillId="5" borderId="5" xfId="0" applyNumberFormat="1" applyFont="1" applyFill="1" applyBorder="1" applyAlignment="1">
      <alignment horizontal="center" vertical="center" wrapText="1"/>
    </xf>
    <xf numFmtId="0" fontId="4" fillId="5" borderId="6" xfId="0" applyNumberFormat="1" applyFont="1" applyFill="1" applyBorder="1" applyAlignment="1">
      <alignment horizontal="center" vertical="center"/>
    </xf>
    <xf numFmtId="0" fontId="4" fillId="5" borderId="7" xfId="0" applyNumberFormat="1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center" vertical="center" wrapText="1"/>
    </xf>
    <xf numFmtId="0" fontId="4" fillId="5" borderId="7" xfId="0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4" fillId="5" borderId="8" xfId="0" applyNumberFormat="1" applyFont="1" applyFill="1" applyBorder="1" applyAlignment="1">
      <alignment horizontal="center" vertical="center" wrapText="1"/>
    </xf>
    <xf numFmtId="0" fontId="4" fillId="5" borderId="9" xfId="0" applyNumberFormat="1" applyFont="1" applyFill="1" applyBorder="1" applyAlignment="1">
      <alignment horizontal="center" vertical="center" wrapText="1"/>
    </xf>
    <xf numFmtId="0" fontId="4" fillId="5" borderId="10" xfId="0" applyNumberFormat="1" applyFont="1" applyFill="1" applyBorder="1" applyAlignment="1">
      <alignment horizontal="center" vertical="center" wrapText="1"/>
    </xf>
    <xf numFmtId="0" fontId="4" fillId="5" borderId="11" xfId="0" applyNumberFormat="1" applyFont="1" applyFill="1" applyBorder="1" applyAlignment="1">
      <alignment horizontal="center" vertical="center" wrapText="1"/>
    </xf>
    <xf numFmtId="0" fontId="4" fillId="5" borderId="12" xfId="0" applyNumberFormat="1" applyFont="1" applyFill="1" applyBorder="1" applyAlignment="1">
      <alignment horizontal="center" vertical="center" wrapText="1"/>
    </xf>
    <xf numFmtId="0" fontId="4" fillId="5" borderId="13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left" vertical="center"/>
    </xf>
    <xf numFmtId="49" fontId="3" fillId="5" borderId="1" xfId="0" applyNumberFormat="1" applyFont="1" applyFill="1" applyBorder="1" applyAlignment="1">
      <alignment horizontal="left" vertical="center"/>
    </xf>
  </cellXfs>
  <cellStyles count="48">
    <cellStyle name="Excel Built-in Normal" xfId="1"/>
    <cellStyle name="Excel Built-in Normal 2" xfId="2"/>
    <cellStyle name="Excel Built-in Normal 2 2" xfId="3"/>
    <cellStyle name="Excel Built-in Normal 3" xfId="4"/>
    <cellStyle name="TableStyleLight1" xfId="5"/>
    <cellStyle name="Обычный" xfId="0" builtinId="0"/>
    <cellStyle name="Обычный 10" xfId="6"/>
    <cellStyle name="Обычный 10 2" xfId="7"/>
    <cellStyle name="Обычный 11" xfId="8"/>
    <cellStyle name="Обычный 12" xfId="9"/>
    <cellStyle name="Обычный 13" xfId="10"/>
    <cellStyle name="Обычный 2" xfId="11"/>
    <cellStyle name="Обычный 2 2" xfId="12"/>
    <cellStyle name="Обычный 2 2 2" xfId="13"/>
    <cellStyle name="Обычный 2 3" xfId="14"/>
    <cellStyle name="Обычный 2 4" xfId="15"/>
    <cellStyle name="Обычный 3" xfId="16"/>
    <cellStyle name="Обычный 3 2" xfId="17"/>
    <cellStyle name="Обычный 3 2 2" xfId="18"/>
    <cellStyle name="Обычный 3 3" xfId="19"/>
    <cellStyle name="Обычный 3 4" xfId="20"/>
    <cellStyle name="Обычный 3 5" xfId="21"/>
    <cellStyle name="Обычный 4" xfId="22"/>
    <cellStyle name="Обычный 4 2" xfId="23"/>
    <cellStyle name="Обычный 4 3" xfId="24"/>
    <cellStyle name="Обычный 4 4" xfId="25"/>
    <cellStyle name="Обычный 4 5" xfId="26"/>
    <cellStyle name="Обычный 5" xfId="27"/>
    <cellStyle name="Обычный 5 2" xfId="28"/>
    <cellStyle name="Обычный 6" xfId="29"/>
    <cellStyle name="Обычный 6 2" xfId="30"/>
    <cellStyle name="Обычный 6 3" xfId="31"/>
    <cellStyle name="Обычный 6 4" xfId="32"/>
    <cellStyle name="Обычный 6 5" xfId="33"/>
    <cellStyle name="Обычный 7" xfId="34"/>
    <cellStyle name="Обычный 7 2" xfId="35"/>
    <cellStyle name="Обычный 7 3" xfId="36"/>
    <cellStyle name="Обычный 7 4" xfId="37"/>
    <cellStyle name="Обычный 7 5" xfId="38"/>
    <cellStyle name="Обычный 8" xfId="39"/>
    <cellStyle name="Обычный 8 2" xfId="40"/>
    <cellStyle name="Обычный 9" xfId="41"/>
    <cellStyle name="Обычный 9 2" xfId="42"/>
    <cellStyle name="Обычный 9 3" xfId="43"/>
    <cellStyle name="Обычный_Лист1" xfId="44"/>
    <cellStyle name="Финансовый" xfId="45" builtinId="3"/>
    <cellStyle name="Финансовый 2" xfId="46"/>
    <cellStyle name="Финансовый 3" xfId="4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2"/>
  <sheetViews>
    <sheetView view="pageBreakPreview" zoomScale="80" zoomScaleNormal="100" zoomScaleSheetLayoutView="80" workbookViewId="0">
      <selection activeCell="Q4" sqref="Q4:S4"/>
    </sheetView>
  </sheetViews>
  <sheetFormatPr defaultRowHeight="14.4" x14ac:dyDescent="0.3"/>
  <cols>
    <col min="1" max="1" width="5" style="184" customWidth="1"/>
    <col min="2" max="2" width="46.6640625" style="185" customWidth="1"/>
    <col min="3" max="3" width="10.5546875" style="184" customWidth="1"/>
    <col min="4" max="4" width="9.44140625" style="184" bestFit="1" customWidth="1"/>
    <col min="5" max="5" width="9.33203125" style="184" bestFit="1" customWidth="1"/>
    <col min="6" max="7" width="9.44140625" style="184" bestFit="1" customWidth="1"/>
    <col min="8" max="8" width="13.109375" style="184" bestFit="1" customWidth="1"/>
    <col min="9" max="9" width="11" style="184" customWidth="1"/>
    <col min="10" max="11" width="11.44140625" style="184" customWidth="1"/>
    <col min="12" max="12" width="17.5546875" style="184" customWidth="1"/>
    <col min="13" max="15" width="9.44140625" style="184" bestFit="1" customWidth="1"/>
    <col min="16" max="16" width="16.6640625" style="184" customWidth="1"/>
    <col min="17" max="17" width="10.88671875" style="184" customWidth="1"/>
    <col min="18" max="18" width="12.44140625" style="184" customWidth="1"/>
    <col min="19" max="19" width="11.44140625" style="184" customWidth="1"/>
    <col min="20" max="20" width="9.33203125" style="184" bestFit="1" customWidth="1"/>
    <col min="21" max="21" width="15.44140625" customWidth="1"/>
    <col min="22" max="22" width="16.44140625" customWidth="1"/>
    <col min="23" max="23" width="10.88671875" bestFit="1" customWidth="1"/>
  </cols>
  <sheetData>
    <row r="1" spans="1:20" s="6" customFormat="1" ht="13.2" x14ac:dyDescent="0.25">
      <c r="A1" s="71"/>
      <c r="B1" s="72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 t="s">
        <v>197</v>
      </c>
      <c r="R1" s="71"/>
      <c r="S1" s="71"/>
      <c r="T1" s="71"/>
    </row>
    <row r="2" spans="1:20" s="6" customFormat="1" ht="13.2" x14ac:dyDescent="0.25">
      <c r="A2" s="71"/>
      <c r="B2" s="72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 t="s">
        <v>198</v>
      </c>
      <c r="R2" s="71"/>
      <c r="S2" s="71"/>
      <c r="T2" s="71"/>
    </row>
    <row r="3" spans="1:20" s="6" customFormat="1" ht="13.2" x14ac:dyDescent="0.25">
      <c r="A3" s="71"/>
      <c r="B3" s="72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199</v>
      </c>
      <c r="R3" s="71"/>
      <c r="S3" s="71"/>
      <c r="T3" s="71"/>
    </row>
    <row r="4" spans="1:20" s="6" customFormat="1" ht="13.2" x14ac:dyDescent="0.25">
      <c r="A4" s="71"/>
      <c r="B4" s="72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2"/>
      <c r="R4" s="71"/>
      <c r="S4" s="71"/>
      <c r="T4" s="71"/>
    </row>
    <row r="5" spans="1:20" s="6" customFormat="1" ht="22.5" customHeight="1" x14ac:dyDescent="0.25">
      <c r="A5" s="71"/>
      <c r="B5" s="72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 t="s">
        <v>200</v>
      </c>
      <c r="R5" s="71"/>
      <c r="S5" s="71"/>
      <c r="T5" s="71"/>
    </row>
    <row r="6" spans="1:20" s="6" customFormat="1" ht="16.5" customHeight="1" x14ac:dyDescent="0.25">
      <c r="A6" s="210" t="s">
        <v>624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71"/>
    </row>
    <row r="7" spans="1:20" s="6" customFormat="1" ht="13.2" x14ac:dyDescent="0.25">
      <c r="A7" s="71"/>
      <c r="B7" s="72"/>
      <c r="C7" s="71"/>
      <c r="D7" s="211" t="s">
        <v>243</v>
      </c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71"/>
      <c r="S7" s="71"/>
      <c r="T7" s="71"/>
    </row>
    <row r="8" spans="1:20" s="6" customFormat="1" ht="13.2" x14ac:dyDescent="0.25">
      <c r="A8" s="71"/>
      <c r="B8" s="72"/>
      <c r="C8" s="71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1"/>
      <c r="S8" s="71"/>
      <c r="T8" s="71"/>
    </row>
    <row r="9" spans="1:20" s="6" customFormat="1" ht="30" customHeight="1" x14ac:dyDescent="0.25">
      <c r="A9" s="212" t="s">
        <v>201</v>
      </c>
      <c r="B9" s="212" t="s">
        <v>1</v>
      </c>
      <c r="C9" s="213" t="s">
        <v>202</v>
      </c>
      <c r="D9" s="213"/>
      <c r="E9" s="214" t="s">
        <v>203</v>
      </c>
      <c r="F9" s="214" t="s">
        <v>204</v>
      </c>
      <c r="G9" s="214" t="s">
        <v>205</v>
      </c>
      <c r="H9" s="215" t="s">
        <v>206</v>
      </c>
      <c r="I9" s="212" t="s">
        <v>207</v>
      </c>
      <c r="J9" s="212"/>
      <c r="K9" s="215" t="s">
        <v>208</v>
      </c>
      <c r="L9" s="212" t="s">
        <v>209</v>
      </c>
      <c r="M9" s="212"/>
      <c r="N9" s="212"/>
      <c r="O9" s="212"/>
      <c r="P9" s="212"/>
      <c r="Q9" s="219" t="s">
        <v>210</v>
      </c>
      <c r="R9" s="219" t="s">
        <v>211</v>
      </c>
      <c r="S9" s="215" t="s">
        <v>212</v>
      </c>
      <c r="T9" s="215" t="s">
        <v>213</v>
      </c>
    </row>
    <row r="10" spans="1:20" s="6" customFormat="1" ht="15" customHeight="1" x14ac:dyDescent="0.25">
      <c r="A10" s="212"/>
      <c r="B10" s="212"/>
      <c r="C10" s="215" t="s">
        <v>214</v>
      </c>
      <c r="D10" s="215" t="s">
        <v>215</v>
      </c>
      <c r="E10" s="214"/>
      <c r="F10" s="214"/>
      <c r="G10" s="214"/>
      <c r="H10" s="215"/>
      <c r="I10" s="215" t="s">
        <v>216</v>
      </c>
      <c r="J10" s="215" t="s">
        <v>217</v>
      </c>
      <c r="K10" s="215"/>
      <c r="L10" s="215" t="s">
        <v>216</v>
      </c>
      <c r="M10" s="74"/>
      <c r="N10" s="74"/>
      <c r="O10" s="75"/>
      <c r="P10" s="75"/>
      <c r="Q10" s="219"/>
      <c r="R10" s="219"/>
      <c r="S10" s="215"/>
      <c r="T10" s="215"/>
    </row>
    <row r="11" spans="1:20" s="6" customFormat="1" ht="173.4" customHeight="1" x14ac:dyDescent="0.25">
      <c r="A11" s="212"/>
      <c r="B11" s="212"/>
      <c r="C11" s="215"/>
      <c r="D11" s="215"/>
      <c r="E11" s="214"/>
      <c r="F11" s="214"/>
      <c r="G11" s="214"/>
      <c r="H11" s="215"/>
      <c r="I11" s="215"/>
      <c r="J11" s="215"/>
      <c r="K11" s="215"/>
      <c r="L11" s="215"/>
      <c r="M11" s="74" t="s">
        <v>218</v>
      </c>
      <c r="N11" s="74" t="s">
        <v>219</v>
      </c>
      <c r="O11" s="74" t="s">
        <v>220</v>
      </c>
      <c r="P11" s="74" t="s">
        <v>221</v>
      </c>
      <c r="Q11" s="219"/>
      <c r="R11" s="219"/>
      <c r="S11" s="215"/>
      <c r="T11" s="215"/>
    </row>
    <row r="12" spans="1:20" s="6" customFormat="1" ht="19.2" customHeight="1" x14ac:dyDescent="0.25">
      <c r="A12" s="212"/>
      <c r="B12" s="212"/>
      <c r="C12" s="215"/>
      <c r="D12" s="215"/>
      <c r="E12" s="214"/>
      <c r="F12" s="214"/>
      <c r="G12" s="214"/>
      <c r="H12" s="75" t="s">
        <v>222</v>
      </c>
      <c r="I12" s="75" t="s">
        <v>222</v>
      </c>
      <c r="J12" s="75" t="s">
        <v>222</v>
      </c>
      <c r="K12" s="75" t="s">
        <v>223</v>
      </c>
      <c r="L12" s="75" t="s">
        <v>12</v>
      </c>
      <c r="M12" s="75"/>
      <c r="N12" s="75"/>
      <c r="O12" s="75" t="s">
        <v>12</v>
      </c>
      <c r="P12" s="75" t="s">
        <v>12</v>
      </c>
      <c r="Q12" s="76" t="s">
        <v>224</v>
      </c>
      <c r="R12" s="76" t="s">
        <v>224</v>
      </c>
      <c r="S12" s="215"/>
      <c r="T12" s="215"/>
    </row>
    <row r="13" spans="1:20" s="6" customFormat="1" ht="13.2" x14ac:dyDescent="0.25">
      <c r="A13" s="77">
        <v>1</v>
      </c>
      <c r="B13" s="77">
        <v>2</v>
      </c>
      <c r="C13" s="77">
        <v>3</v>
      </c>
      <c r="D13" s="77">
        <v>4</v>
      </c>
      <c r="E13" s="77">
        <v>5</v>
      </c>
      <c r="F13" s="77">
        <v>6</v>
      </c>
      <c r="G13" s="77">
        <v>7</v>
      </c>
      <c r="H13" s="77">
        <v>8</v>
      </c>
      <c r="I13" s="77">
        <v>9</v>
      </c>
      <c r="J13" s="77">
        <v>10</v>
      </c>
      <c r="K13" s="77">
        <v>11</v>
      </c>
      <c r="L13" s="77">
        <v>12</v>
      </c>
      <c r="M13" s="77">
        <v>13</v>
      </c>
      <c r="N13" s="77">
        <v>14</v>
      </c>
      <c r="O13" s="77">
        <v>15</v>
      </c>
      <c r="P13" s="77">
        <v>16</v>
      </c>
      <c r="Q13" s="77">
        <v>17</v>
      </c>
      <c r="R13" s="77">
        <v>18</v>
      </c>
      <c r="S13" s="77">
        <v>19</v>
      </c>
      <c r="T13" s="75">
        <v>20</v>
      </c>
    </row>
    <row r="14" spans="1:20" s="6" customFormat="1" ht="15.75" customHeight="1" x14ac:dyDescent="0.25">
      <c r="A14" s="218" t="s">
        <v>114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</row>
    <row r="15" spans="1:20" s="6" customFormat="1" ht="13.2" x14ac:dyDescent="0.25">
      <c r="A15" s="216" t="s">
        <v>115</v>
      </c>
      <c r="B15" s="216"/>
      <c r="C15" s="216"/>
      <c r="D15" s="216"/>
      <c r="E15" s="216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</row>
    <row r="16" spans="1:20" s="40" customFormat="1" ht="66" x14ac:dyDescent="0.25">
      <c r="A16" s="77">
        <v>1</v>
      </c>
      <c r="B16" s="78" t="s">
        <v>563</v>
      </c>
      <c r="C16" s="75">
        <v>1959</v>
      </c>
      <c r="D16" s="75"/>
      <c r="E16" s="75" t="s">
        <v>226</v>
      </c>
      <c r="F16" s="75">
        <v>4</v>
      </c>
      <c r="G16" s="75">
        <v>6</v>
      </c>
      <c r="H16" s="79">
        <v>4251.54</v>
      </c>
      <c r="I16" s="79">
        <v>2752.08</v>
      </c>
      <c r="J16" s="79">
        <v>2609.96</v>
      </c>
      <c r="K16" s="80">
        <v>100</v>
      </c>
      <c r="L16" s="81">
        <f>'виды работ '!C11</f>
        <v>445411</v>
      </c>
      <c r="M16" s="81">
        <v>0</v>
      </c>
      <c r="N16" s="81">
        <v>0</v>
      </c>
      <c r="O16" s="81">
        <v>0</v>
      </c>
      <c r="P16" s="81">
        <f>L16</f>
        <v>445411</v>
      </c>
      <c r="Q16" s="81">
        <f>L16/H16</f>
        <v>104.76462646476335</v>
      </c>
      <c r="R16" s="81">
        <v>14593.7</v>
      </c>
      <c r="S16" s="82" t="s">
        <v>287</v>
      </c>
      <c r="T16" s="75" t="s">
        <v>286</v>
      </c>
    </row>
    <row r="17" spans="1:22" s="40" customFormat="1" ht="13.2" x14ac:dyDescent="0.25">
      <c r="A17" s="77">
        <f>A16+1</f>
        <v>2</v>
      </c>
      <c r="B17" s="78" t="s">
        <v>564</v>
      </c>
      <c r="C17" s="75">
        <v>1955</v>
      </c>
      <c r="D17" s="75"/>
      <c r="E17" s="75" t="s">
        <v>226</v>
      </c>
      <c r="F17" s="75">
        <v>4</v>
      </c>
      <c r="G17" s="75">
        <v>6</v>
      </c>
      <c r="H17" s="75">
        <v>4323.07</v>
      </c>
      <c r="I17" s="75">
        <v>3230.98</v>
      </c>
      <c r="J17" s="75">
        <v>2867.62</v>
      </c>
      <c r="K17" s="75">
        <v>100</v>
      </c>
      <c r="L17" s="81">
        <f>'виды работ '!C12</f>
        <v>485499</v>
      </c>
      <c r="M17" s="81">
        <v>0</v>
      </c>
      <c r="N17" s="81">
        <v>0</v>
      </c>
      <c r="O17" s="81">
        <v>0</v>
      </c>
      <c r="P17" s="81">
        <f>L17</f>
        <v>485499</v>
      </c>
      <c r="Q17" s="81">
        <f>L17/H17</f>
        <v>112.30421899252153</v>
      </c>
      <c r="R17" s="81">
        <v>14593.7</v>
      </c>
      <c r="S17" s="82" t="s">
        <v>287</v>
      </c>
      <c r="T17" s="75" t="s">
        <v>239</v>
      </c>
    </row>
    <row r="18" spans="1:22" s="6" customFormat="1" ht="13.2" x14ac:dyDescent="0.25">
      <c r="A18" s="77">
        <f t="shared" ref="A18:A31" si="0">A17+1</f>
        <v>3</v>
      </c>
      <c r="B18" s="83" t="s">
        <v>229</v>
      </c>
      <c r="C18" s="77">
        <v>1953</v>
      </c>
      <c r="D18" s="77"/>
      <c r="E18" s="75" t="s">
        <v>226</v>
      </c>
      <c r="F18" s="77">
        <v>2</v>
      </c>
      <c r="G18" s="77">
        <v>2</v>
      </c>
      <c r="H18" s="81">
        <v>1036.8699999999999</v>
      </c>
      <c r="I18" s="81">
        <v>726.94</v>
      </c>
      <c r="J18" s="81">
        <v>726.94</v>
      </c>
      <c r="K18" s="77">
        <v>22</v>
      </c>
      <c r="L18" s="79">
        <f>'виды работ '!C13</f>
        <v>3692538</v>
      </c>
      <c r="M18" s="81">
        <v>0</v>
      </c>
      <c r="N18" s="81">
        <v>0</v>
      </c>
      <c r="O18" s="81">
        <v>0</v>
      </c>
      <c r="P18" s="81">
        <f t="shared" ref="P18:P23" si="1">L18</f>
        <v>3692538</v>
      </c>
      <c r="Q18" s="81">
        <f t="shared" ref="Q18:Q23" si="2">L18/H18</f>
        <v>3561.2352561073235</v>
      </c>
      <c r="R18" s="81">
        <v>14593.7</v>
      </c>
      <c r="S18" s="82" t="s">
        <v>287</v>
      </c>
      <c r="T18" s="75" t="s">
        <v>239</v>
      </c>
    </row>
    <row r="19" spans="1:22" s="6" customFormat="1" ht="13.2" x14ac:dyDescent="0.25">
      <c r="A19" s="77">
        <f t="shared" si="0"/>
        <v>4</v>
      </c>
      <c r="B19" s="83" t="s">
        <v>120</v>
      </c>
      <c r="C19" s="77">
        <v>1958</v>
      </c>
      <c r="D19" s="77"/>
      <c r="E19" s="75" t="s">
        <v>226</v>
      </c>
      <c r="F19" s="77">
        <v>3</v>
      </c>
      <c r="G19" s="77">
        <v>3</v>
      </c>
      <c r="H19" s="81">
        <v>1480.34</v>
      </c>
      <c r="I19" s="81">
        <v>1296.8900000000001</v>
      </c>
      <c r="J19" s="81">
        <v>1253.1500000000001</v>
      </c>
      <c r="K19" s="77">
        <v>30</v>
      </c>
      <c r="L19" s="79">
        <f>'виды работ '!C14</f>
        <v>4959323</v>
      </c>
      <c r="M19" s="81">
        <v>0</v>
      </c>
      <c r="N19" s="81">
        <v>0</v>
      </c>
      <c r="O19" s="81">
        <v>0</v>
      </c>
      <c r="P19" s="81">
        <f t="shared" si="1"/>
        <v>4959323</v>
      </c>
      <c r="Q19" s="81">
        <f t="shared" si="2"/>
        <v>3350.124295769891</v>
      </c>
      <c r="R19" s="81">
        <v>14593.7</v>
      </c>
      <c r="S19" s="82" t="s">
        <v>287</v>
      </c>
      <c r="T19" s="75" t="s">
        <v>239</v>
      </c>
    </row>
    <row r="20" spans="1:22" s="40" customFormat="1" ht="13.2" x14ac:dyDescent="0.25">
      <c r="A20" s="77">
        <f t="shared" si="0"/>
        <v>5</v>
      </c>
      <c r="B20" s="78" t="s">
        <v>565</v>
      </c>
      <c r="C20" s="75">
        <v>1956</v>
      </c>
      <c r="D20" s="75"/>
      <c r="E20" s="75" t="s">
        <v>227</v>
      </c>
      <c r="F20" s="75">
        <v>3</v>
      </c>
      <c r="G20" s="75">
        <v>3</v>
      </c>
      <c r="H20" s="79">
        <v>1708.53</v>
      </c>
      <c r="I20" s="79">
        <v>1234.18</v>
      </c>
      <c r="J20" s="79">
        <v>859.52</v>
      </c>
      <c r="K20" s="80">
        <v>28</v>
      </c>
      <c r="L20" s="81">
        <f>'виды работ '!C15</f>
        <v>214580</v>
      </c>
      <c r="M20" s="81">
        <v>0</v>
      </c>
      <c r="N20" s="81">
        <v>0</v>
      </c>
      <c r="O20" s="81">
        <v>0</v>
      </c>
      <c r="P20" s="81">
        <f t="shared" si="1"/>
        <v>214580</v>
      </c>
      <c r="Q20" s="81">
        <f t="shared" si="2"/>
        <v>125.59334632695943</v>
      </c>
      <c r="R20" s="81">
        <v>14593.7</v>
      </c>
      <c r="S20" s="82" t="s">
        <v>287</v>
      </c>
      <c r="T20" s="75" t="s">
        <v>239</v>
      </c>
    </row>
    <row r="21" spans="1:22" s="6" customFormat="1" ht="13.2" x14ac:dyDescent="0.25">
      <c r="A21" s="77">
        <f t="shared" si="0"/>
        <v>6</v>
      </c>
      <c r="B21" s="83" t="s">
        <v>228</v>
      </c>
      <c r="C21" s="84">
        <v>1957</v>
      </c>
      <c r="D21" s="77"/>
      <c r="E21" s="75" t="s">
        <v>226</v>
      </c>
      <c r="F21" s="84">
        <v>3</v>
      </c>
      <c r="G21" s="84">
        <v>4</v>
      </c>
      <c r="H21" s="85">
        <v>2818.81</v>
      </c>
      <c r="I21" s="86">
        <v>1764.61</v>
      </c>
      <c r="J21" s="84">
        <v>1144.48</v>
      </c>
      <c r="K21" s="84">
        <v>50</v>
      </c>
      <c r="L21" s="79">
        <f>'виды работ '!C16</f>
        <v>773995</v>
      </c>
      <c r="M21" s="81">
        <v>0</v>
      </c>
      <c r="N21" s="81">
        <v>0</v>
      </c>
      <c r="O21" s="81">
        <v>0</v>
      </c>
      <c r="P21" s="81">
        <f t="shared" si="1"/>
        <v>773995</v>
      </c>
      <c r="Q21" s="81">
        <f t="shared" si="2"/>
        <v>274.58218184269248</v>
      </c>
      <c r="R21" s="81">
        <v>14593.7</v>
      </c>
      <c r="S21" s="82" t="s">
        <v>287</v>
      </c>
      <c r="T21" s="75" t="s">
        <v>239</v>
      </c>
    </row>
    <row r="22" spans="1:22" s="6" customFormat="1" ht="13.2" x14ac:dyDescent="0.25">
      <c r="A22" s="77">
        <f t="shared" si="0"/>
        <v>7</v>
      </c>
      <c r="B22" s="83" t="s">
        <v>116</v>
      </c>
      <c r="C22" s="77">
        <v>1956</v>
      </c>
      <c r="D22" s="77"/>
      <c r="E22" s="75" t="s">
        <v>226</v>
      </c>
      <c r="F22" s="77">
        <v>3</v>
      </c>
      <c r="G22" s="77">
        <v>4</v>
      </c>
      <c r="H22" s="77">
        <v>5639.8</v>
      </c>
      <c r="I22" s="81">
        <v>3712.97</v>
      </c>
      <c r="J22" s="81">
        <v>2080.4499999999998</v>
      </c>
      <c r="K22" s="77">
        <v>56</v>
      </c>
      <c r="L22" s="81">
        <f>'виды работ '!C17</f>
        <v>343578</v>
      </c>
      <c r="M22" s="81">
        <v>0</v>
      </c>
      <c r="N22" s="81">
        <v>0</v>
      </c>
      <c r="O22" s="81">
        <v>0</v>
      </c>
      <c r="P22" s="81">
        <f t="shared" si="1"/>
        <v>343578</v>
      </c>
      <c r="Q22" s="81">
        <f t="shared" si="2"/>
        <v>60.920245398773005</v>
      </c>
      <c r="R22" s="81">
        <v>14593.7</v>
      </c>
      <c r="S22" s="82" t="s">
        <v>287</v>
      </c>
      <c r="T22" s="75" t="s">
        <v>239</v>
      </c>
    </row>
    <row r="23" spans="1:22" s="6" customFormat="1" ht="13.2" x14ac:dyDescent="0.25">
      <c r="A23" s="77">
        <f t="shared" si="0"/>
        <v>8</v>
      </c>
      <c r="B23" s="83" t="s">
        <v>196</v>
      </c>
      <c r="C23" s="77">
        <v>1957</v>
      </c>
      <c r="D23" s="77"/>
      <c r="E23" s="75" t="s">
        <v>226</v>
      </c>
      <c r="F23" s="77">
        <v>3</v>
      </c>
      <c r="G23" s="77">
        <v>5</v>
      </c>
      <c r="H23" s="81">
        <v>4667.03</v>
      </c>
      <c r="I23" s="81">
        <v>3425.11</v>
      </c>
      <c r="J23" s="81">
        <v>3201.3</v>
      </c>
      <c r="K23" s="77">
        <v>103</v>
      </c>
      <c r="L23" s="81">
        <f>'виды работ '!C18</f>
        <v>248005</v>
      </c>
      <c r="M23" s="81">
        <v>0</v>
      </c>
      <c r="N23" s="81">
        <v>0</v>
      </c>
      <c r="O23" s="81">
        <v>0</v>
      </c>
      <c r="P23" s="81">
        <f t="shared" si="1"/>
        <v>248005</v>
      </c>
      <c r="Q23" s="81">
        <f t="shared" si="2"/>
        <v>53.139791259109117</v>
      </c>
      <c r="R23" s="81">
        <v>14593.7</v>
      </c>
      <c r="S23" s="82" t="s">
        <v>287</v>
      </c>
      <c r="T23" s="75" t="s">
        <v>239</v>
      </c>
    </row>
    <row r="24" spans="1:22" s="6" customFormat="1" ht="13.2" x14ac:dyDescent="0.25">
      <c r="A24" s="77">
        <f t="shared" si="0"/>
        <v>9</v>
      </c>
      <c r="B24" s="83" t="s">
        <v>225</v>
      </c>
      <c r="C24" s="77">
        <v>1956</v>
      </c>
      <c r="D24" s="77"/>
      <c r="E24" s="75" t="s">
        <v>226</v>
      </c>
      <c r="F24" s="77">
        <v>3</v>
      </c>
      <c r="G24" s="77">
        <v>4</v>
      </c>
      <c r="H24" s="87">
        <v>2697.82</v>
      </c>
      <c r="I24" s="81">
        <v>1793</v>
      </c>
      <c r="J24" s="81">
        <v>1609.11</v>
      </c>
      <c r="K24" s="77">
        <v>57</v>
      </c>
      <c r="L24" s="81">
        <f>'виды работ '!C19</f>
        <v>4802830</v>
      </c>
      <c r="M24" s="81">
        <v>0</v>
      </c>
      <c r="N24" s="81">
        <v>0</v>
      </c>
      <c r="O24" s="81">
        <v>0</v>
      </c>
      <c r="P24" s="81">
        <f t="shared" ref="P24:P31" si="3">L24</f>
        <v>4802830</v>
      </c>
      <c r="Q24" s="81">
        <f t="shared" ref="Q24:Q32" si="4">L24/H24</f>
        <v>1780.2633237206335</v>
      </c>
      <c r="R24" s="81">
        <v>14593.7</v>
      </c>
      <c r="S24" s="82" t="s">
        <v>287</v>
      </c>
      <c r="T24" s="75" t="s">
        <v>239</v>
      </c>
    </row>
    <row r="25" spans="1:22" s="6" customFormat="1" ht="13.2" x14ac:dyDescent="0.25">
      <c r="A25" s="77">
        <f t="shared" si="0"/>
        <v>10</v>
      </c>
      <c r="B25" s="83" t="s">
        <v>117</v>
      </c>
      <c r="C25" s="77">
        <v>1959</v>
      </c>
      <c r="D25" s="77"/>
      <c r="E25" s="75" t="s">
        <v>226</v>
      </c>
      <c r="F25" s="77">
        <v>3</v>
      </c>
      <c r="G25" s="77">
        <v>3</v>
      </c>
      <c r="H25" s="85">
        <v>1953.81</v>
      </c>
      <c r="I25" s="81">
        <v>1488.65</v>
      </c>
      <c r="J25" s="81">
        <v>1225.06</v>
      </c>
      <c r="K25" s="77">
        <v>58</v>
      </c>
      <c r="L25" s="79">
        <f>'виды работ '!C20</f>
        <v>651377</v>
      </c>
      <c r="M25" s="81">
        <v>0</v>
      </c>
      <c r="N25" s="81">
        <v>0</v>
      </c>
      <c r="O25" s="81">
        <v>0</v>
      </c>
      <c r="P25" s="81">
        <f t="shared" si="3"/>
        <v>651377</v>
      </c>
      <c r="Q25" s="81">
        <f t="shared" si="4"/>
        <v>333.3880981262252</v>
      </c>
      <c r="R25" s="81">
        <v>14593.7</v>
      </c>
      <c r="S25" s="82" t="s">
        <v>287</v>
      </c>
      <c r="T25" s="75" t="s">
        <v>239</v>
      </c>
    </row>
    <row r="26" spans="1:22" s="6" customFormat="1" ht="13.2" x14ac:dyDescent="0.25">
      <c r="A26" s="77">
        <f t="shared" si="0"/>
        <v>11</v>
      </c>
      <c r="B26" s="83" t="s">
        <v>118</v>
      </c>
      <c r="C26" s="77">
        <v>1959</v>
      </c>
      <c r="D26" s="77"/>
      <c r="E26" s="75" t="s">
        <v>226</v>
      </c>
      <c r="F26" s="77">
        <v>3</v>
      </c>
      <c r="G26" s="77">
        <v>3</v>
      </c>
      <c r="H26" s="85">
        <v>1960.05</v>
      </c>
      <c r="I26" s="81">
        <v>1494.65</v>
      </c>
      <c r="J26" s="81">
        <v>1286.44</v>
      </c>
      <c r="K26" s="77">
        <v>47</v>
      </c>
      <c r="L26" s="81">
        <f>'виды работ '!C21</f>
        <v>652324</v>
      </c>
      <c r="M26" s="81">
        <v>0</v>
      </c>
      <c r="N26" s="81">
        <v>0</v>
      </c>
      <c r="O26" s="81">
        <v>0</v>
      </c>
      <c r="P26" s="81">
        <f t="shared" si="3"/>
        <v>652324</v>
      </c>
      <c r="Q26" s="81">
        <f t="shared" si="4"/>
        <v>332.80987729904848</v>
      </c>
      <c r="R26" s="81">
        <v>14593.7</v>
      </c>
      <c r="S26" s="82" t="s">
        <v>287</v>
      </c>
      <c r="T26" s="75" t="s">
        <v>239</v>
      </c>
    </row>
    <row r="27" spans="1:22" s="6" customFormat="1" ht="13.2" x14ac:dyDescent="0.25">
      <c r="A27" s="77">
        <f t="shared" si="0"/>
        <v>12</v>
      </c>
      <c r="B27" s="83" t="s">
        <v>245</v>
      </c>
      <c r="C27" s="77">
        <v>1939</v>
      </c>
      <c r="D27" s="77"/>
      <c r="E27" s="75" t="s">
        <v>227</v>
      </c>
      <c r="F27" s="77">
        <v>5</v>
      </c>
      <c r="G27" s="77">
        <v>6</v>
      </c>
      <c r="H27" s="81">
        <v>6105.89</v>
      </c>
      <c r="I27" s="81">
        <v>2877.91</v>
      </c>
      <c r="J27" s="81">
        <v>2523.83</v>
      </c>
      <c r="K27" s="77">
        <v>100</v>
      </c>
      <c r="L27" s="79">
        <f>'виды работ '!C22</f>
        <v>1472299</v>
      </c>
      <c r="M27" s="81">
        <v>0</v>
      </c>
      <c r="N27" s="81">
        <v>0</v>
      </c>
      <c r="O27" s="81">
        <v>0</v>
      </c>
      <c r="P27" s="81">
        <f t="shared" si="3"/>
        <v>1472299</v>
      </c>
      <c r="Q27" s="81">
        <f t="shared" si="4"/>
        <v>241.12766525436913</v>
      </c>
      <c r="R27" s="81">
        <v>14593.7</v>
      </c>
      <c r="S27" s="82" t="s">
        <v>287</v>
      </c>
      <c r="T27" s="75" t="s">
        <v>239</v>
      </c>
    </row>
    <row r="28" spans="1:22" s="6" customFormat="1" ht="13.2" x14ac:dyDescent="0.25">
      <c r="A28" s="77">
        <f t="shared" si="0"/>
        <v>13</v>
      </c>
      <c r="B28" s="83" t="s">
        <v>119</v>
      </c>
      <c r="C28" s="88">
        <v>1956</v>
      </c>
      <c r="D28" s="77"/>
      <c r="E28" s="75" t="s">
        <v>226</v>
      </c>
      <c r="F28" s="77">
        <v>3</v>
      </c>
      <c r="G28" s="77">
        <v>3</v>
      </c>
      <c r="H28" s="85">
        <v>1853.61</v>
      </c>
      <c r="I28" s="81">
        <v>1326.61</v>
      </c>
      <c r="J28" s="81">
        <v>1308.3499999999999</v>
      </c>
      <c r="K28" s="77">
        <v>33</v>
      </c>
      <c r="L28" s="79">
        <f>'виды работ '!C23</f>
        <v>208505</v>
      </c>
      <c r="M28" s="81">
        <v>0</v>
      </c>
      <c r="N28" s="81">
        <v>0</v>
      </c>
      <c r="O28" s="81">
        <v>0</v>
      </c>
      <c r="P28" s="81">
        <f t="shared" si="3"/>
        <v>208505</v>
      </c>
      <c r="Q28" s="81">
        <f t="shared" si="4"/>
        <v>112.48590588095662</v>
      </c>
      <c r="R28" s="81">
        <v>14593.7</v>
      </c>
      <c r="S28" s="82" t="s">
        <v>287</v>
      </c>
      <c r="T28" s="75" t="s">
        <v>239</v>
      </c>
      <c r="V28" s="29"/>
    </row>
    <row r="29" spans="1:22" s="40" customFormat="1" ht="13.2" x14ac:dyDescent="0.25">
      <c r="A29" s="77">
        <f t="shared" si="0"/>
        <v>14</v>
      </c>
      <c r="B29" s="78" t="s">
        <v>566</v>
      </c>
      <c r="C29" s="75">
        <v>1956</v>
      </c>
      <c r="D29" s="75"/>
      <c r="E29" s="75" t="s">
        <v>226</v>
      </c>
      <c r="F29" s="75">
        <v>3</v>
      </c>
      <c r="G29" s="75">
        <v>3</v>
      </c>
      <c r="H29" s="79">
        <v>2101.9499999999998</v>
      </c>
      <c r="I29" s="79">
        <v>1322.95</v>
      </c>
      <c r="J29" s="79">
        <v>1011.4</v>
      </c>
      <c r="K29" s="80">
        <v>66</v>
      </c>
      <c r="L29" s="81">
        <f>'виды работ '!C24</f>
        <v>283266</v>
      </c>
      <c r="M29" s="81">
        <v>0</v>
      </c>
      <c r="N29" s="81">
        <v>0</v>
      </c>
      <c r="O29" s="81">
        <v>0</v>
      </c>
      <c r="P29" s="81">
        <f t="shared" si="3"/>
        <v>283266</v>
      </c>
      <c r="Q29" s="81">
        <f t="shared" si="4"/>
        <v>134.76343395418542</v>
      </c>
      <c r="R29" s="81">
        <v>14593.7</v>
      </c>
      <c r="S29" s="82" t="s">
        <v>287</v>
      </c>
      <c r="T29" s="75" t="s">
        <v>239</v>
      </c>
    </row>
    <row r="30" spans="1:22" s="6" customFormat="1" ht="13.2" x14ac:dyDescent="0.25">
      <c r="A30" s="77">
        <f t="shared" si="0"/>
        <v>15</v>
      </c>
      <c r="B30" s="83" t="s">
        <v>121</v>
      </c>
      <c r="C30" s="77">
        <v>1954</v>
      </c>
      <c r="D30" s="77"/>
      <c r="E30" s="75" t="s">
        <v>226</v>
      </c>
      <c r="F30" s="77">
        <v>2</v>
      </c>
      <c r="G30" s="77">
        <v>2</v>
      </c>
      <c r="H30" s="85">
        <v>932.3</v>
      </c>
      <c r="I30" s="81">
        <v>723.29</v>
      </c>
      <c r="J30" s="81">
        <v>479.82</v>
      </c>
      <c r="K30" s="77">
        <v>30</v>
      </c>
      <c r="L30" s="79">
        <f>'виды работ '!C25</f>
        <v>129732</v>
      </c>
      <c r="M30" s="81">
        <v>0</v>
      </c>
      <c r="N30" s="81">
        <v>0</v>
      </c>
      <c r="O30" s="81">
        <v>0</v>
      </c>
      <c r="P30" s="81">
        <f t="shared" si="3"/>
        <v>129732</v>
      </c>
      <c r="Q30" s="81">
        <f t="shared" si="4"/>
        <v>139.15263327255175</v>
      </c>
      <c r="R30" s="81">
        <v>14593.7</v>
      </c>
      <c r="S30" s="82" t="s">
        <v>287</v>
      </c>
      <c r="T30" s="75" t="s">
        <v>239</v>
      </c>
      <c r="V30" s="29"/>
    </row>
    <row r="31" spans="1:22" s="6" customFormat="1" ht="13.2" x14ac:dyDescent="0.25">
      <c r="A31" s="77">
        <f t="shared" si="0"/>
        <v>16</v>
      </c>
      <c r="B31" s="83" t="s">
        <v>246</v>
      </c>
      <c r="C31" s="77">
        <v>1959</v>
      </c>
      <c r="D31" s="77"/>
      <c r="E31" s="75" t="s">
        <v>227</v>
      </c>
      <c r="F31" s="77">
        <v>3</v>
      </c>
      <c r="G31" s="77">
        <v>4</v>
      </c>
      <c r="H31" s="81">
        <v>3765.88</v>
      </c>
      <c r="I31" s="81">
        <v>1700.62</v>
      </c>
      <c r="J31" s="81">
        <v>1493.83</v>
      </c>
      <c r="K31" s="77">
        <v>68</v>
      </c>
      <c r="L31" s="79">
        <f>'виды работ '!C26</f>
        <v>1472299</v>
      </c>
      <c r="M31" s="81">
        <v>0</v>
      </c>
      <c r="N31" s="81">
        <v>0</v>
      </c>
      <c r="O31" s="81">
        <v>0</v>
      </c>
      <c r="P31" s="81">
        <f t="shared" si="3"/>
        <v>1472299</v>
      </c>
      <c r="Q31" s="81">
        <f t="shared" si="4"/>
        <v>390.95749200718024</v>
      </c>
      <c r="R31" s="81">
        <v>14593.7</v>
      </c>
      <c r="S31" s="82" t="s">
        <v>287</v>
      </c>
      <c r="T31" s="75" t="s">
        <v>239</v>
      </c>
      <c r="V31" s="29"/>
    </row>
    <row r="32" spans="1:22" s="6" customFormat="1" ht="13.2" x14ac:dyDescent="0.25">
      <c r="A32" s="217" t="s">
        <v>18</v>
      </c>
      <c r="B32" s="217"/>
      <c r="C32" s="79" t="s">
        <v>230</v>
      </c>
      <c r="D32" s="79" t="s">
        <v>230</v>
      </c>
      <c r="E32" s="79" t="s">
        <v>230</v>
      </c>
      <c r="F32" s="79" t="s">
        <v>230</v>
      </c>
      <c r="G32" s="79" t="s">
        <v>230</v>
      </c>
      <c r="H32" s="81">
        <f>SUM(H16:H31)</f>
        <v>47297.299999999996</v>
      </c>
      <c r="I32" s="81">
        <f t="shared" ref="I32:P32" si="5">SUM(I16:I31)</f>
        <v>30871.440000000002</v>
      </c>
      <c r="J32" s="81">
        <f t="shared" si="5"/>
        <v>25681.260000000002</v>
      </c>
      <c r="K32" s="89">
        <f t="shared" si="5"/>
        <v>948</v>
      </c>
      <c r="L32" s="81">
        <f t="shared" si="5"/>
        <v>20835561</v>
      </c>
      <c r="M32" s="81">
        <f t="shared" si="5"/>
        <v>0</v>
      </c>
      <c r="N32" s="81">
        <f t="shared" si="5"/>
        <v>0</v>
      </c>
      <c r="O32" s="81">
        <f t="shared" si="5"/>
        <v>0</v>
      </c>
      <c r="P32" s="81">
        <f t="shared" si="5"/>
        <v>20835561</v>
      </c>
      <c r="Q32" s="81">
        <f t="shared" si="4"/>
        <v>440.52326454152779</v>
      </c>
      <c r="R32" s="90" t="s">
        <v>230</v>
      </c>
      <c r="S32" s="82" t="s">
        <v>230</v>
      </c>
      <c r="T32" s="75" t="s">
        <v>230</v>
      </c>
      <c r="U32" s="29">
        <f>'виды работ '!C27</f>
        <v>20835561</v>
      </c>
      <c r="V32" s="29">
        <f>L32-U32</f>
        <v>0</v>
      </c>
    </row>
    <row r="33" spans="1:22" s="6" customFormat="1" ht="15.75" customHeight="1" x14ac:dyDescent="0.25">
      <c r="A33" s="216" t="s">
        <v>122</v>
      </c>
      <c r="B33" s="216"/>
      <c r="C33" s="216"/>
      <c r="D33" s="216"/>
      <c r="E33" s="216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9"/>
      <c r="V33" s="29"/>
    </row>
    <row r="34" spans="1:22" s="6" customFormat="1" ht="13.2" x14ac:dyDescent="0.25">
      <c r="A34" s="91">
        <f>A31+1</f>
        <v>17</v>
      </c>
      <c r="B34" s="83" t="s">
        <v>247</v>
      </c>
      <c r="C34" s="75">
        <v>1976</v>
      </c>
      <c r="D34" s="75"/>
      <c r="E34" s="75" t="s">
        <v>231</v>
      </c>
      <c r="F34" s="75">
        <v>3</v>
      </c>
      <c r="G34" s="75">
        <v>4</v>
      </c>
      <c r="H34" s="79">
        <v>1241.4000000000001</v>
      </c>
      <c r="I34" s="79">
        <v>793.2</v>
      </c>
      <c r="J34" s="79">
        <v>525</v>
      </c>
      <c r="K34" s="75">
        <v>62</v>
      </c>
      <c r="L34" s="81">
        <f>'виды работ '!C29</f>
        <v>6180011</v>
      </c>
      <c r="M34" s="81">
        <v>0</v>
      </c>
      <c r="N34" s="81">
        <v>0</v>
      </c>
      <c r="O34" s="81">
        <v>0</v>
      </c>
      <c r="P34" s="81">
        <f>L34</f>
        <v>6180011</v>
      </c>
      <c r="Q34" s="81">
        <f>L34/H34</f>
        <v>4978.2592234573867</v>
      </c>
      <c r="R34" s="81">
        <v>14593.7</v>
      </c>
      <c r="S34" s="82" t="s">
        <v>287</v>
      </c>
      <c r="T34" s="75" t="s">
        <v>239</v>
      </c>
      <c r="U34" s="29"/>
      <c r="V34" s="29"/>
    </row>
    <row r="35" spans="1:22" s="6" customFormat="1" ht="13.2" x14ac:dyDescent="0.25">
      <c r="A35" s="91">
        <f>A34+1</f>
        <v>18</v>
      </c>
      <c r="B35" s="83" t="s">
        <v>248</v>
      </c>
      <c r="C35" s="75">
        <v>1976</v>
      </c>
      <c r="D35" s="75"/>
      <c r="E35" s="75" t="s">
        <v>227</v>
      </c>
      <c r="F35" s="75">
        <v>2</v>
      </c>
      <c r="G35" s="75">
        <v>3</v>
      </c>
      <c r="H35" s="79">
        <v>919.28</v>
      </c>
      <c r="I35" s="79">
        <v>443</v>
      </c>
      <c r="J35" s="79">
        <v>253.69</v>
      </c>
      <c r="K35" s="75">
        <v>39</v>
      </c>
      <c r="L35" s="81">
        <f>'виды работ '!C30</f>
        <v>1914403</v>
      </c>
      <c r="M35" s="81">
        <v>0</v>
      </c>
      <c r="N35" s="81">
        <v>0</v>
      </c>
      <c r="O35" s="81">
        <v>0</v>
      </c>
      <c r="P35" s="81">
        <f>L35</f>
        <v>1914403</v>
      </c>
      <c r="Q35" s="81">
        <f>L35/H35</f>
        <v>2082.5026107388389</v>
      </c>
      <c r="R35" s="81">
        <v>14593.7</v>
      </c>
      <c r="S35" s="82" t="s">
        <v>287</v>
      </c>
      <c r="T35" s="75" t="s">
        <v>239</v>
      </c>
      <c r="U35" s="29"/>
      <c r="V35" s="29"/>
    </row>
    <row r="36" spans="1:22" s="6" customFormat="1" ht="13.2" x14ac:dyDescent="0.25">
      <c r="A36" s="217" t="s">
        <v>18</v>
      </c>
      <c r="B36" s="217"/>
      <c r="C36" s="79" t="s">
        <v>230</v>
      </c>
      <c r="D36" s="79" t="s">
        <v>230</v>
      </c>
      <c r="E36" s="79" t="s">
        <v>230</v>
      </c>
      <c r="F36" s="79" t="s">
        <v>230</v>
      </c>
      <c r="G36" s="79" t="s">
        <v>230</v>
      </c>
      <c r="H36" s="81">
        <f>SUM(H34:H35)</f>
        <v>2160.6800000000003</v>
      </c>
      <c r="I36" s="81">
        <f t="shared" ref="I36:P36" si="6">SUM(I34:I35)</f>
        <v>1236.2</v>
      </c>
      <c r="J36" s="81">
        <f t="shared" si="6"/>
        <v>778.69</v>
      </c>
      <c r="K36" s="89">
        <f t="shared" si="6"/>
        <v>101</v>
      </c>
      <c r="L36" s="81">
        <f>SUM(L34:L35)</f>
        <v>8094414</v>
      </c>
      <c r="M36" s="81">
        <f t="shared" si="6"/>
        <v>0</v>
      </c>
      <c r="N36" s="81">
        <f t="shared" si="6"/>
        <v>0</v>
      </c>
      <c r="O36" s="81">
        <f t="shared" si="6"/>
        <v>0</v>
      </c>
      <c r="P36" s="81">
        <f t="shared" si="6"/>
        <v>8094414</v>
      </c>
      <c r="Q36" s="81">
        <f>L36/H36</f>
        <v>3746.2345187626111</v>
      </c>
      <c r="R36" s="90" t="s">
        <v>230</v>
      </c>
      <c r="S36" s="82" t="s">
        <v>230</v>
      </c>
      <c r="T36" s="75" t="s">
        <v>230</v>
      </c>
      <c r="U36" s="29"/>
      <c r="V36" s="29"/>
    </row>
    <row r="37" spans="1:22" s="6" customFormat="1" ht="13.2" x14ac:dyDescent="0.25">
      <c r="A37" s="216" t="s">
        <v>123</v>
      </c>
      <c r="B37" s="216"/>
      <c r="C37" s="216"/>
      <c r="D37" s="216"/>
      <c r="E37" s="216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9"/>
      <c r="V37" s="29"/>
    </row>
    <row r="38" spans="1:22" s="6" customFormat="1" ht="13.2" x14ac:dyDescent="0.25">
      <c r="A38" s="92">
        <f>A35+1</f>
        <v>19</v>
      </c>
      <c r="B38" s="93" t="s">
        <v>249</v>
      </c>
      <c r="C38" s="77">
        <v>1977</v>
      </c>
      <c r="D38" s="77"/>
      <c r="E38" s="75" t="s">
        <v>227</v>
      </c>
      <c r="F38" s="77">
        <v>3</v>
      </c>
      <c r="G38" s="77">
        <v>3</v>
      </c>
      <c r="H38" s="94">
        <v>1470</v>
      </c>
      <c r="I38" s="94">
        <v>1267.5</v>
      </c>
      <c r="J38" s="94">
        <v>913.3</v>
      </c>
      <c r="K38" s="77">
        <v>51</v>
      </c>
      <c r="L38" s="79">
        <f>'виды работ '!C33</f>
        <v>158880</v>
      </c>
      <c r="M38" s="81">
        <v>0</v>
      </c>
      <c r="N38" s="81">
        <v>0</v>
      </c>
      <c r="O38" s="81">
        <v>0</v>
      </c>
      <c r="P38" s="81">
        <f>L38</f>
        <v>158880</v>
      </c>
      <c r="Q38" s="81">
        <f>L38/H38</f>
        <v>108.08163265306122</v>
      </c>
      <c r="R38" s="81">
        <v>14593.7</v>
      </c>
      <c r="S38" s="82" t="s">
        <v>287</v>
      </c>
      <c r="T38" s="75" t="s">
        <v>239</v>
      </c>
      <c r="U38" s="29"/>
      <c r="V38" s="29"/>
    </row>
    <row r="39" spans="1:22" s="6" customFormat="1" ht="13.2" x14ac:dyDescent="0.25">
      <c r="A39" s="92">
        <f>A38+1</f>
        <v>20</v>
      </c>
      <c r="B39" s="93" t="s">
        <v>250</v>
      </c>
      <c r="C39" s="77">
        <v>1977</v>
      </c>
      <c r="D39" s="77"/>
      <c r="E39" s="75" t="s">
        <v>227</v>
      </c>
      <c r="F39" s="77">
        <v>3</v>
      </c>
      <c r="G39" s="77">
        <v>3</v>
      </c>
      <c r="H39" s="81">
        <v>1457</v>
      </c>
      <c r="I39" s="94">
        <v>1269.3</v>
      </c>
      <c r="J39" s="94">
        <v>1075.2</v>
      </c>
      <c r="K39" s="77">
        <v>51</v>
      </c>
      <c r="L39" s="79">
        <f>'виды работ '!C34</f>
        <v>158159</v>
      </c>
      <c r="M39" s="81">
        <v>0</v>
      </c>
      <c r="N39" s="81">
        <v>0</v>
      </c>
      <c r="O39" s="81">
        <v>0</v>
      </c>
      <c r="P39" s="81">
        <f>L39</f>
        <v>158159</v>
      </c>
      <c r="Q39" s="81">
        <f>L39/H39</f>
        <v>108.55113246396705</v>
      </c>
      <c r="R39" s="81">
        <v>14593.7</v>
      </c>
      <c r="S39" s="82" t="s">
        <v>287</v>
      </c>
      <c r="T39" s="75" t="s">
        <v>239</v>
      </c>
      <c r="U39" s="29"/>
      <c r="V39" s="29"/>
    </row>
    <row r="40" spans="1:22" s="6" customFormat="1" ht="13.2" x14ac:dyDescent="0.25">
      <c r="A40" s="92">
        <f>A39+1</f>
        <v>21</v>
      </c>
      <c r="B40" s="93" t="s">
        <v>251</v>
      </c>
      <c r="C40" s="77">
        <v>1978</v>
      </c>
      <c r="D40" s="77"/>
      <c r="E40" s="75" t="s">
        <v>227</v>
      </c>
      <c r="F40" s="77">
        <v>3</v>
      </c>
      <c r="G40" s="77">
        <v>3</v>
      </c>
      <c r="H40" s="81">
        <v>1455</v>
      </c>
      <c r="I40" s="94">
        <v>1269.3</v>
      </c>
      <c r="J40" s="94">
        <v>1037</v>
      </c>
      <c r="K40" s="77">
        <v>43</v>
      </c>
      <c r="L40" s="79">
        <f>'виды работ '!C35</f>
        <v>158048</v>
      </c>
      <c r="M40" s="81">
        <v>0</v>
      </c>
      <c r="N40" s="81">
        <v>0</v>
      </c>
      <c r="O40" s="81">
        <v>0</v>
      </c>
      <c r="P40" s="81">
        <f>L40</f>
        <v>158048</v>
      </c>
      <c r="Q40" s="81">
        <f>L40/H40</f>
        <v>108.62405498281787</v>
      </c>
      <c r="R40" s="81">
        <v>14593.7</v>
      </c>
      <c r="S40" s="82" t="s">
        <v>287</v>
      </c>
      <c r="T40" s="75" t="s">
        <v>239</v>
      </c>
      <c r="U40" s="29"/>
      <c r="V40" s="29"/>
    </row>
    <row r="41" spans="1:22" s="6" customFormat="1" ht="17.25" customHeight="1" x14ac:dyDescent="0.25">
      <c r="A41" s="217" t="s">
        <v>18</v>
      </c>
      <c r="B41" s="217"/>
      <c r="C41" s="79" t="s">
        <v>230</v>
      </c>
      <c r="D41" s="79" t="s">
        <v>230</v>
      </c>
      <c r="E41" s="79" t="s">
        <v>230</v>
      </c>
      <c r="F41" s="79" t="s">
        <v>230</v>
      </c>
      <c r="G41" s="79" t="s">
        <v>230</v>
      </c>
      <c r="H41" s="79">
        <f>SUM(H38:H40)</f>
        <v>4382</v>
      </c>
      <c r="I41" s="79">
        <f t="shared" ref="I41:P41" si="7">SUM(I38:I40)</f>
        <v>3806.1000000000004</v>
      </c>
      <c r="J41" s="79">
        <f t="shared" si="7"/>
        <v>3025.5</v>
      </c>
      <c r="K41" s="80">
        <f t="shared" si="7"/>
        <v>145</v>
      </c>
      <c r="L41" s="79">
        <f>SUM(L38:L40)</f>
        <v>475087</v>
      </c>
      <c r="M41" s="79">
        <f t="shared" si="7"/>
        <v>0</v>
      </c>
      <c r="N41" s="79">
        <f t="shared" si="7"/>
        <v>0</v>
      </c>
      <c r="O41" s="79">
        <f t="shared" si="7"/>
        <v>0</v>
      </c>
      <c r="P41" s="79">
        <f t="shared" si="7"/>
        <v>475087</v>
      </c>
      <c r="Q41" s="81">
        <f>L41/H41</f>
        <v>108.41784573254222</v>
      </c>
      <c r="R41" s="82" t="s">
        <v>230</v>
      </c>
      <c r="S41" s="82" t="s">
        <v>230</v>
      </c>
      <c r="T41" s="82" t="s">
        <v>230</v>
      </c>
      <c r="U41" s="29"/>
      <c r="V41" s="29"/>
    </row>
    <row r="42" spans="1:22" s="6" customFormat="1" ht="17.25" customHeight="1" x14ac:dyDescent="0.25">
      <c r="A42" s="220" t="s">
        <v>192</v>
      </c>
      <c r="B42" s="220"/>
      <c r="C42" s="220"/>
      <c r="D42" s="220"/>
      <c r="E42" s="220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9"/>
      <c r="V42" s="29"/>
    </row>
    <row r="43" spans="1:22" s="6" customFormat="1" ht="17.25" customHeight="1" x14ac:dyDescent="0.25">
      <c r="A43" s="80">
        <f>A40+1</f>
        <v>22</v>
      </c>
      <c r="B43" s="83" t="s">
        <v>258</v>
      </c>
      <c r="C43" s="77">
        <v>1988</v>
      </c>
      <c r="D43" s="77"/>
      <c r="E43" s="75" t="s">
        <v>231</v>
      </c>
      <c r="F43" s="77">
        <v>5</v>
      </c>
      <c r="G43" s="77">
        <v>5</v>
      </c>
      <c r="H43" s="77">
        <v>5332.5</v>
      </c>
      <c r="I43" s="77">
        <v>3702.7</v>
      </c>
      <c r="J43" s="77">
        <v>3452.5</v>
      </c>
      <c r="K43" s="77">
        <v>187</v>
      </c>
      <c r="L43" s="79">
        <f>'виды работ '!C38</f>
        <v>7490947</v>
      </c>
      <c r="M43" s="81">
        <v>0</v>
      </c>
      <c r="N43" s="81">
        <v>0</v>
      </c>
      <c r="O43" s="81">
        <v>0</v>
      </c>
      <c r="P43" s="81">
        <f>L43</f>
        <v>7490947</v>
      </c>
      <c r="Q43" s="81">
        <f>L43/H43</f>
        <v>1404.7720581340834</v>
      </c>
      <c r="R43" s="81">
        <v>14593.7</v>
      </c>
      <c r="S43" s="82" t="s">
        <v>287</v>
      </c>
      <c r="T43" s="75" t="s">
        <v>239</v>
      </c>
      <c r="U43" s="29"/>
      <c r="V43" s="29"/>
    </row>
    <row r="44" spans="1:22" s="6" customFormat="1" ht="17.25" customHeight="1" x14ac:dyDescent="0.25">
      <c r="A44" s="80">
        <f>A43+1</f>
        <v>23</v>
      </c>
      <c r="B44" s="83" t="s">
        <v>253</v>
      </c>
      <c r="C44" s="77">
        <v>1989</v>
      </c>
      <c r="D44" s="77"/>
      <c r="E44" s="75" t="s">
        <v>231</v>
      </c>
      <c r="F44" s="77">
        <v>5</v>
      </c>
      <c r="G44" s="77">
        <v>10</v>
      </c>
      <c r="H44" s="94">
        <v>11067.9</v>
      </c>
      <c r="I44" s="94">
        <v>7655.7</v>
      </c>
      <c r="J44" s="94">
        <v>6532.18</v>
      </c>
      <c r="K44" s="77">
        <v>352</v>
      </c>
      <c r="L44" s="79">
        <f>'виды работ '!C39</f>
        <v>13123184</v>
      </c>
      <c r="M44" s="81">
        <v>0</v>
      </c>
      <c r="N44" s="81">
        <v>0</v>
      </c>
      <c r="O44" s="81">
        <v>0</v>
      </c>
      <c r="P44" s="81">
        <f>L44</f>
        <v>13123184</v>
      </c>
      <c r="Q44" s="81">
        <f>L44/H44</f>
        <v>1185.6977385050461</v>
      </c>
      <c r="R44" s="81">
        <v>14593.7</v>
      </c>
      <c r="S44" s="82" t="s">
        <v>287</v>
      </c>
      <c r="T44" s="75" t="s">
        <v>239</v>
      </c>
      <c r="U44" s="29"/>
      <c r="V44" s="29"/>
    </row>
    <row r="45" spans="1:22" s="6" customFormat="1" ht="17.25" customHeight="1" x14ac:dyDescent="0.25">
      <c r="A45" s="80">
        <f t="shared" ref="A45:A50" si="8">A44+1</f>
        <v>24</v>
      </c>
      <c r="B45" s="83" t="s">
        <v>252</v>
      </c>
      <c r="C45" s="77">
        <v>1983</v>
      </c>
      <c r="D45" s="77"/>
      <c r="E45" s="75" t="s">
        <v>231</v>
      </c>
      <c r="F45" s="77">
        <v>5</v>
      </c>
      <c r="G45" s="77">
        <v>8</v>
      </c>
      <c r="H45" s="94">
        <v>5951</v>
      </c>
      <c r="I45" s="94">
        <v>5156</v>
      </c>
      <c r="J45" s="94">
        <v>5156</v>
      </c>
      <c r="K45" s="77">
        <v>159</v>
      </c>
      <c r="L45" s="79">
        <f>'виды работ '!C40</f>
        <v>9243211</v>
      </c>
      <c r="M45" s="81">
        <v>0</v>
      </c>
      <c r="N45" s="81">
        <v>0</v>
      </c>
      <c r="O45" s="81">
        <v>0</v>
      </c>
      <c r="P45" s="81">
        <f t="shared" ref="P45:P50" si="9">L45</f>
        <v>9243211</v>
      </c>
      <c r="Q45" s="81">
        <f t="shared" ref="Q45:Q51" si="10">L45/H45</f>
        <v>1553.2197949924382</v>
      </c>
      <c r="R45" s="81">
        <v>14593.7</v>
      </c>
      <c r="S45" s="82" t="s">
        <v>287</v>
      </c>
      <c r="T45" s="75" t="s">
        <v>239</v>
      </c>
      <c r="U45" s="29"/>
      <c r="V45" s="29"/>
    </row>
    <row r="46" spans="1:22" s="6" customFormat="1" ht="17.25" customHeight="1" x14ac:dyDescent="0.25">
      <c r="A46" s="80">
        <f t="shared" si="8"/>
        <v>25</v>
      </c>
      <c r="B46" s="83" t="s">
        <v>254</v>
      </c>
      <c r="C46" s="77">
        <v>1958</v>
      </c>
      <c r="D46" s="77"/>
      <c r="E46" s="75" t="s">
        <v>227</v>
      </c>
      <c r="F46" s="77">
        <v>3</v>
      </c>
      <c r="G46" s="77">
        <v>3</v>
      </c>
      <c r="H46" s="75">
        <v>2924.57</v>
      </c>
      <c r="I46" s="94">
        <v>1114.3900000000001</v>
      </c>
      <c r="J46" s="94">
        <v>988.27</v>
      </c>
      <c r="K46" s="77">
        <v>51</v>
      </c>
      <c r="L46" s="79">
        <f>'виды работ '!C41</f>
        <v>3687868</v>
      </c>
      <c r="M46" s="81">
        <v>0</v>
      </c>
      <c r="N46" s="81">
        <v>0</v>
      </c>
      <c r="O46" s="81">
        <v>0</v>
      </c>
      <c r="P46" s="81">
        <f t="shared" si="9"/>
        <v>3687868</v>
      </c>
      <c r="Q46" s="81">
        <f t="shared" si="10"/>
        <v>1260.9949496849108</v>
      </c>
      <c r="R46" s="81">
        <v>14593.7</v>
      </c>
      <c r="S46" s="82" t="s">
        <v>287</v>
      </c>
      <c r="T46" s="75" t="s">
        <v>239</v>
      </c>
      <c r="U46" s="29"/>
      <c r="V46" s="29"/>
    </row>
    <row r="47" spans="1:22" s="6" customFormat="1" ht="17.25" customHeight="1" x14ac:dyDescent="0.25">
      <c r="A47" s="80">
        <f t="shared" si="8"/>
        <v>26</v>
      </c>
      <c r="B47" s="83" t="s">
        <v>257</v>
      </c>
      <c r="C47" s="77">
        <v>1958</v>
      </c>
      <c r="D47" s="77"/>
      <c r="E47" s="75" t="s">
        <v>227</v>
      </c>
      <c r="F47" s="77">
        <v>3</v>
      </c>
      <c r="G47" s="77">
        <v>3</v>
      </c>
      <c r="H47" s="75">
        <v>3486.18</v>
      </c>
      <c r="I47" s="94">
        <v>1130.5</v>
      </c>
      <c r="J47" s="94">
        <v>1079.4000000000001</v>
      </c>
      <c r="K47" s="77">
        <v>40</v>
      </c>
      <c r="L47" s="79">
        <f>'виды работ '!C42</f>
        <v>3232494</v>
      </c>
      <c r="M47" s="81">
        <v>0</v>
      </c>
      <c r="N47" s="81">
        <v>0</v>
      </c>
      <c r="O47" s="81">
        <v>0</v>
      </c>
      <c r="P47" s="81">
        <f>L47</f>
        <v>3232494</v>
      </c>
      <c r="Q47" s="81">
        <f>L47/H47</f>
        <v>927.23095193019299</v>
      </c>
      <c r="R47" s="81">
        <v>14593.7</v>
      </c>
      <c r="S47" s="82" t="s">
        <v>287</v>
      </c>
      <c r="T47" s="75" t="s">
        <v>239</v>
      </c>
      <c r="U47" s="29"/>
      <c r="V47" s="29"/>
    </row>
    <row r="48" spans="1:22" s="6" customFormat="1" ht="17.25" customHeight="1" x14ac:dyDescent="0.25">
      <c r="A48" s="80">
        <f t="shared" si="8"/>
        <v>27</v>
      </c>
      <c r="B48" s="83" t="s">
        <v>255</v>
      </c>
      <c r="C48" s="77">
        <v>1958</v>
      </c>
      <c r="D48" s="77"/>
      <c r="E48" s="75" t="s">
        <v>227</v>
      </c>
      <c r="F48" s="77">
        <v>3</v>
      </c>
      <c r="G48" s="77">
        <v>3</v>
      </c>
      <c r="H48" s="75">
        <v>3603.17</v>
      </c>
      <c r="I48" s="94">
        <v>1159.32</v>
      </c>
      <c r="J48" s="94">
        <v>1033.3399999999999</v>
      </c>
      <c r="K48" s="77">
        <v>39</v>
      </c>
      <c r="L48" s="79">
        <f>'виды работ '!C43</f>
        <v>3295542</v>
      </c>
      <c r="M48" s="81">
        <v>0</v>
      </c>
      <c r="N48" s="81">
        <v>0</v>
      </c>
      <c r="O48" s="81">
        <v>0</v>
      </c>
      <c r="P48" s="81">
        <f t="shared" si="9"/>
        <v>3295542</v>
      </c>
      <c r="Q48" s="81">
        <f t="shared" si="10"/>
        <v>914.62295700730192</v>
      </c>
      <c r="R48" s="81">
        <v>14593.7</v>
      </c>
      <c r="S48" s="82" t="s">
        <v>287</v>
      </c>
      <c r="T48" s="75" t="s">
        <v>239</v>
      </c>
      <c r="U48" s="29"/>
      <c r="V48" s="29"/>
    </row>
    <row r="49" spans="1:22" s="6" customFormat="1" ht="17.25" customHeight="1" x14ac:dyDescent="0.25">
      <c r="A49" s="80">
        <f t="shared" si="8"/>
        <v>28</v>
      </c>
      <c r="B49" s="83" t="s">
        <v>259</v>
      </c>
      <c r="C49" s="77">
        <v>1981</v>
      </c>
      <c r="D49" s="77"/>
      <c r="E49" s="77" t="s">
        <v>232</v>
      </c>
      <c r="F49" s="77">
        <v>5</v>
      </c>
      <c r="G49" s="77">
        <v>4</v>
      </c>
      <c r="H49" s="77">
        <v>4072.1</v>
      </c>
      <c r="I49" s="77">
        <v>2824.2</v>
      </c>
      <c r="J49" s="77">
        <v>441.61</v>
      </c>
      <c r="K49" s="77">
        <v>115</v>
      </c>
      <c r="L49" s="79">
        <f>'виды работ '!C44</f>
        <v>1333475</v>
      </c>
      <c r="M49" s="81">
        <v>0</v>
      </c>
      <c r="N49" s="81">
        <v>0</v>
      </c>
      <c r="O49" s="81">
        <v>0</v>
      </c>
      <c r="P49" s="81">
        <f>L49</f>
        <v>1333475</v>
      </c>
      <c r="Q49" s="81">
        <f>L49/H49</f>
        <v>327.46617224527887</v>
      </c>
      <c r="R49" s="81">
        <v>14593.7</v>
      </c>
      <c r="S49" s="82" t="s">
        <v>287</v>
      </c>
      <c r="T49" s="75" t="s">
        <v>239</v>
      </c>
      <c r="U49" s="29"/>
      <c r="V49" s="29"/>
    </row>
    <row r="50" spans="1:22" s="6" customFormat="1" ht="17.25" customHeight="1" x14ac:dyDescent="0.25">
      <c r="A50" s="80">
        <f t="shared" si="8"/>
        <v>29</v>
      </c>
      <c r="B50" s="83" t="s">
        <v>256</v>
      </c>
      <c r="C50" s="77">
        <v>1961</v>
      </c>
      <c r="D50" s="77"/>
      <c r="E50" s="75" t="s">
        <v>227</v>
      </c>
      <c r="F50" s="77">
        <v>4</v>
      </c>
      <c r="G50" s="77">
        <v>2</v>
      </c>
      <c r="H50" s="94">
        <v>2235.12</v>
      </c>
      <c r="I50" s="94">
        <v>1246.9100000000001</v>
      </c>
      <c r="J50" s="94">
        <v>1207.31</v>
      </c>
      <c r="K50" s="77">
        <v>57</v>
      </c>
      <c r="L50" s="79">
        <f>'виды работ '!C45</f>
        <v>1639374</v>
      </c>
      <c r="M50" s="81">
        <v>0</v>
      </c>
      <c r="N50" s="81">
        <v>0</v>
      </c>
      <c r="O50" s="81">
        <v>0</v>
      </c>
      <c r="P50" s="81">
        <f t="shared" si="9"/>
        <v>1639374</v>
      </c>
      <c r="Q50" s="81">
        <f t="shared" si="10"/>
        <v>733.46129066895742</v>
      </c>
      <c r="R50" s="81">
        <v>14593.7</v>
      </c>
      <c r="S50" s="82" t="s">
        <v>287</v>
      </c>
      <c r="T50" s="75" t="s">
        <v>239</v>
      </c>
      <c r="U50" s="29"/>
      <c r="V50" s="29"/>
    </row>
    <row r="51" spans="1:22" s="6" customFormat="1" ht="17.25" customHeight="1" x14ac:dyDescent="0.25">
      <c r="A51" s="217" t="s">
        <v>18</v>
      </c>
      <c r="B51" s="217"/>
      <c r="C51" s="79" t="s">
        <v>230</v>
      </c>
      <c r="D51" s="79" t="s">
        <v>230</v>
      </c>
      <c r="E51" s="79" t="s">
        <v>230</v>
      </c>
      <c r="F51" s="79" t="s">
        <v>230</v>
      </c>
      <c r="G51" s="79" t="s">
        <v>230</v>
      </c>
      <c r="H51" s="79">
        <f>SUM(H43:H50)</f>
        <v>38672.54</v>
      </c>
      <c r="I51" s="79">
        <f t="shared" ref="I51:P51" si="11">SUM(I43:I50)</f>
        <v>23989.72</v>
      </c>
      <c r="J51" s="79">
        <f t="shared" si="11"/>
        <v>19890.610000000004</v>
      </c>
      <c r="K51" s="80">
        <f t="shared" si="11"/>
        <v>1000</v>
      </c>
      <c r="L51" s="79">
        <f>SUM(L43:L50)</f>
        <v>43046095</v>
      </c>
      <c r="M51" s="79">
        <f t="shared" si="11"/>
        <v>0</v>
      </c>
      <c r="N51" s="79">
        <f t="shared" si="11"/>
        <v>0</v>
      </c>
      <c r="O51" s="79">
        <f t="shared" si="11"/>
        <v>0</v>
      </c>
      <c r="P51" s="79">
        <f t="shared" si="11"/>
        <v>43046095</v>
      </c>
      <c r="Q51" s="81">
        <f t="shared" si="10"/>
        <v>1113.0920027492375</v>
      </c>
      <c r="R51" s="82" t="s">
        <v>230</v>
      </c>
      <c r="S51" s="82" t="s">
        <v>230</v>
      </c>
      <c r="T51" s="82" t="s">
        <v>230</v>
      </c>
      <c r="U51" s="29"/>
      <c r="V51" s="29"/>
    </row>
    <row r="52" spans="1:22" s="6" customFormat="1" ht="17.25" customHeight="1" x14ac:dyDescent="0.25">
      <c r="A52" s="223" t="s">
        <v>124</v>
      </c>
      <c r="B52" s="223"/>
      <c r="C52" s="223"/>
      <c r="D52" s="223"/>
      <c r="E52" s="223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9"/>
      <c r="V52" s="29"/>
    </row>
    <row r="53" spans="1:22" s="6" customFormat="1" ht="17.25" customHeight="1" x14ac:dyDescent="0.25">
      <c r="A53" s="80">
        <f>A50+1</f>
        <v>30</v>
      </c>
      <c r="B53" s="83" t="s">
        <v>260</v>
      </c>
      <c r="C53" s="77">
        <v>1990</v>
      </c>
      <c r="D53" s="77"/>
      <c r="E53" s="75" t="s">
        <v>231</v>
      </c>
      <c r="F53" s="77">
        <v>3</v>
      </c>
      <c r="G53" s="77">
        <v>4</v>
      </c>
      <c r="H53" s="94">
        <v>2529.9</v>
      </c>
      <c r="I53" s="94">
        <v>1692</v>
      </c>
      <c r="J53" s="94">
        <v>957</v>
      </c>
      <c r="K53" s="77">
        <v>76</v>
      </c>
      <c r="L53" s="79">
        <f>'виды работ '!C48</f>
        <v>3588280</v>
      </c>
      <c r="M53" s="81">
        <v>0</v>
      </c>
      <c r="N53" s="81">
        <v>0</v>
      </c>
      <c r="O53" s="81">
        <v>0</v>
      </c>
      <c r="P53" s="81">
        <f>L53</f>
        <v>3588280</v>
      </c>
      <c r="Q53" s="81">
        <f>L53/H53</f>
        <v>1418.3485513261394</v>
      </c>
      <c r="R53" s="81">
        <v>14593.7</v>
      </c>
      <c r="S53" s="82" t="s">
        <v>287</v>
      </c>
      <c r="T53" s="75" t="s">
        <v>239</v>
      </c>
      <c r="U53" s="29"/>
      <c r="V53" s="29"/>
    </row>
    <row r="54" spans="1:22" s="6" customFormat="1" ht="17.25" customHeight="1" x14ac:dyDescent="0.25">
      <c r="A54" s="217" t="s">
        <v>18</v>
      </c>
      <c r="B54" s="217"/>
      <c r="C54" s="79" t="s">
        <v>230</v>
      </c>
      <c r="D54" s="79" t="s">
        <v>230</v>
      </c>
      <c r="E54" s="79" t="s">
        <v>230</v>
      </c>
      <c r="F54" s="79" t="s">
        <v>230</v>
      </c>
      <c r="G54" s="79" t="s">
        <v>230</v>
      </c>
      <c r="H54" s="79">
        <f t="shared" ref="H54:P54" si="12">SUM(H53)</f>
        <v>2529.9</v>
      </c>
      <c r="I54" s="79">
        <f t="shared" si="12"/>
        <v>1692</v>
      </c>
      <c r="J54" s="79">
        <f t="shared" si="12"/>
        <v>957</v>
      </c>
      <c r="K54" s="80">
        <f t="shared" si="12"/>
        <v>76</v>
      </c>
      <c r="L54" s="79">
        <f t="shared" si="12"/>
        <v>3588280</v>
      </c>
      <c r="M54" s="79">
        <f t="shared" si="12"/>
        <v>0</v>
      </c>
      <c r="N54" s="79">
        <f t="shared" si="12"/>
        <v>0</v>
      </c>
      <c r="O54" s="79">
        <f t="shared" si="12"/>
        <v>0</v>
      </c>
      <c r="P54" s="79">
        <f t="shared" si="12"/>
        <v>3588280</v>
      </c>
      <c r="Q54" s="81">
        <f>L54/H54</f>
        <v>1418.3485513261394</v>
      </c>
      <c r="R54" s="82" t="s">
        <v>230</v>
      </c>
      <c r="S54" s="82" t="s">
        <v>230</v>
      </c>
      <c r="T54" s="82" t="s">
        <v>230</v>
      </c>
      <c r="U54" s="29"/>
      <c r="V54" s="29"/>
    </row>
    <row r="55" spans="1:22" s="7" customFormat="1" ht="21.75" customHeight="1" x14ac:dyDescent="0.25">
      <c r="A55" s="220" t="s">
        <v>125</v>
      </c>
      <c r="B55" s="220"/>
      <c r="C55" s="220"/>
      <c r="D55" s="95" t="s">
        <v>230</v>
      </c>
      <c r="E55" s="95" t="s">
        <v>230</v>
      </c>
      <c r="F55" s="95" t="s">
        <v>230</v>
      </c>
      <c r="G55" s="95" t="s">
        <v>230</v>
      </c>
      <c r="H55" s="96">
        <f>H32+H41+H36+H54+H51</f>
        <v>95042.42</v>
      </c>
      <c r="I55" s="96">
        <f t="shared" ref="I55:P55" si="13">I32+I41+I36+I54+I51</f>
        <v>61595.46</v>
      </c>
      <c r="J55" s="96">
        <f t="shared" si="13"/>
        <v>50333.060000000005</v>
      </c>
      <c r="K55" s="97">
        <f t="shared" si="13"/>
        <v>2270</v>
      </c>
      <c r="L55" s="96">
        <f>L32+L41+L36+L54+L51</f>
        <v>76039437</v>
      </c>
      <c r="M55" s="96">
        <f t="shared" si="13"/>
        <v>0</v>
      </c>
      <c r="N55" s="96">
        <f t="shared" si="13"/>
        <v>0</v>
      </c>
      <c r="O55" s="96">
        <f t="shared" si="13"/>
        <v>0</v>
      </c>
      <c r="P55" s="96">
        <f t="shared" si="13"/>
        <v>76039437</v>
      </c>
      <c r="Q55" s="96">
        <f>L55/H55</f>
        <v>800.05787941847439</v>
      </c>
      <c r="R55" s="98" t="s">
        <v>230</v>
      </c>
      <c r="S55" s="99" t="s">
        <v>230</v>
      </c>
      <c r="T55" s="100" t="s">
        <v>230</v>
      </c>
      <c r="U55" s="10"/>
      <c r="V55" s="10"/>
    </row>
    <row r="56" spans="1:22" s="6" customFormat="1" ht="17.25" customHeight="1" x14ac:dyDescent="0.25">
      <c r="A56" s="218" t="s">
        <v>126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V56" s="29"/>
    </row>
    <row r="57" spans="1:22" s="6" customFormat="1" ht="18.75" customHeight="1" x14ac:dyDescent="0.25">
      <c r="A57" s="220" t="s">
        <v>127</v>
      </c>
      <c r="B57" s="220"/>
      <c r="C57" s="220"/>
      <c r="D57" s="220"/>
      <c r="E57" s="220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V57" s="29"/>
    </row>
    <row r="58" spans="1:22" s="6" customFormat="1" ht="13.2" x14ac:dyDescent="0.25">
      <c r="A58" s="92">
        <f>A53+1</f>
        <v>31</v>
      </c>
      <c r="B58" s="83" t="s">
        <v>261</v>
      </c>
      <c r="C58" s="77">
        <v>1972</v>
      </c>
      <c r="D58" s="77"/>
      <c r="E58" s="75" t="s">
        <v>231</v>
      </c>
      <c r="F58" s="77">
        <v>5</v>
      </c>
      <c r="G58" s="77">
        <v>4</v>
      </c>
      <c r="H58" s="94">
        <v>3597</v>
      </c>
      <c r="I58" s="94">
        <v>3597</v>
      </c>
      <c r="J58" s="94">
        <v>3270</v>
      </c>
      <c r="K58" s="77">
        <v>210</v>
      </c>
      <c r="L58" s="79">
        <f>'виды работ '!C53</f>
        <v>1225047</v>
      </c>
      <c r="M58" s="81">
        <v>0</v>
      </c>
      <c r="N58" s="81">
        <v>0</v>
      </c>
      <c r="O58" s="81">
        <v>0</v>
      </c>
      <c r="P58" s="79">
        <f>L58</f>
        <v>1225047</v>
      </c>
      <c r="Q58" s="81">
        <f>L58/H58</f>
        <v>340.5746455379483</v>
      </c>
      <c r="R58" s="81">
        <v>14593.7</v>
      </c>
      <c r="S58" s="82" t="s">
        <v>287</v>
      </c>
      <c r="T58" s="75" t="s">
        <v>239</v>
      </c>
      <c r="V58" s="29"/>
    </row>
    <row r="59" spans="1:22" s="6" customFormat="1" ht="16.5" customHeight="1" x14ac:dyDescent="0.25">
      <c r="A59" s="217" t="s">
        <v>18</v>
      </c>
      <c r="B59" s="217"/>
      <c r="C59" s="79" t="s">
        <v>230</v>
      </c>
      <c r="D59" s="79" t="s">
        <v>230</v>
      </c>
      <c r="E59" s="79" t="s">
        <v>230</v>
      </c>
      <c r="F59" s="79" t="s">
        <v>230</v>
      </c>
      <c r="G59" s="79" t="s">
        <v>230</v>
      </c>
      <c r="H59" s="81">
        <f t="shared" ref="H59:P59" si="14">SUM(H58:H58)</f>
        <v>3597</v>
      </c>
      <c r="I59" s="81">
        <f t="shared" si="14"/>
        <v>3597</v>
      </c>
      <c r="J59" s="81">
        <f t="shared" si="14"/>
        <v>3270</v>
      </c>
      <c r="K59" s="77">
        <f t="shared" si="14"/>
        <v>210</v>
      </c>
      <c r="L59" s="81">
        <f t="shared" si="14"/>
        <v>1225047</v>
      </c>
      <c r="M59" s="81">
        <f t="shared" si="14"/>
        <v>0</v>
      </c>
      <c r="N59" s="81">
        <f t="shared" si="14"/>
        <v>0</v>
      </c>
      <c r="O59" s="81">
        <f t="shared" si="14"/>
        <v>0</v>
      </c>
      <c r="P59" s="81">
        <f t="shared" si="14"/>
        <v>1225047</v>
      </c>
      <c r="Q59" s="81">
        <f>L59/H59</f>
        <v>340.5746455379483</v>
      </c>
      <c r="R59" s="90" t="s">
        <v>230</v>
      </c>
      <c r="S59" s="82" t="s">
        <v>230</v>
      </c>
      <c r="T59" s="75" t="s">
        <v>230</v>
      </c>
      <c r="U59" s="29"/>
      <c r="V59" s="29"/>
    </row>
    <row r="60" spans="1:22" s="6" customFormat="1" ht="15.75" customHeight="1" x14ac:dyDescent="0.25">
      <c r="A60" s="220" t="s">
        <v>128</v>
      </c>
      <c r="B60" s="220"/>
      <c r="C60" s="220"/>
      <c r="D60" s="220"/>
      <c r="E60" s="220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9"/>
      <c r="V60" s="29"/>
    </row>
    <row r="61" spans="1:22" s="6" customFormat="1" ht="13.2" x14ac:dyDescent="0.25">
      <c r="A61" s="91">
        <f>A58+1</f>
        <v>32</v>
      </c>
      <c r="B61" s="83" t="s">
        <v>262</v>
      </c>
      <c r="C61" s="101">
        <v>1980</v>
      </c>
      <c r="D61" s="101"/>
      <c r="E61" s="75" t="s">
        <v>231</v>
      </c>
      <c r="F61" s="101">
        <v>5</v>
      </c>
      <c r="G61" s="101">
        <v>6</v>
      </c>
      <c r="H61" s="102">
        <v>6648.34</v>
      </c>
      <c r="I61" s="75">
        <v>4828.04</v>
      </c>
      <c r="J61" s="102">
        <v>4586.6400000000003</v>
      </c>
      <c r="K61" s="103">
        <v>247</v>
      </c>
      <c r="L61" s="81">
        <f>'виды работ '!C56</f>
        <v>9322666</v>
      </c>
      <c r="M61" s="81">
        <v>0</v>
      </c>
      <c r="N61" s="81">
        <v>0</v>
      </c>
      <c r="O61" s="81">
        <v>0</v>
      </c>
      <c r="P61" s="79">
        <f>L61</f>
        <v>9322666</v>
      </c>
      <c r="Q61" s="81">
        <f>L61/H61</f>
        <v>1402.2546981652563</v>
      </c>
      <c r="R61" s="81">
        <v>14593.7</v>
      </c>
      <c r="S61" s="82" t="s">
        <v>287</v>
      </c>
      <c r="T61" s="75" t="s">
        <v>239</v>
      </c>
      <c r="U61" s="29"/>
      <c r="V61" s="29"/>
    </row>
    <row r="62" spans="1:22" s="6" customFormat="1" ht="13.2" x14ac:dyDescent="0.25">
      <c r="A62" s="91">
        <f>A61+1</f>
        <v>33</v>
      </c>
      <c r="B62" s="83" t="s">
        <v>264</v>
      </c>
      <c r="C62" s="101">
        <v>1964</v>
      </c>
      <c r="D62" s="101"/>
      <c r="E62" s="75" t="s">
        <v>227</v>
      </c>
      <c r="F62" s="101">
        <v>4</v>
      </c>
      <c r="G62" s="101">
        <v>2</v>
      </c>
      <c r="H62" s="102">
        <v>2176.54</v>
      </c>
      <c r="I62" s="75">
        <v>1739.16</v>
      </c>
      <c r="J62" s="102">
        <v>1042.1400000000001</v>
      </c>
      <c r="K62" s="103">
        <v>60</v>
      </c>
      <c r="L62" s="81">
        <f>'виды работ '!C57</f>
        <v>4767484</v>
      </c>
      <c r="M62" s="81">
        <v>0</v>
      </c>
      <c r="N62" s="81">
        <v>0</v>
      </c>
      <c r="O62" s="81">
        <v>0</v>
      </c>
      <c r="P62" s="79">
        <f>L62</f>
        <v>4767484</v>
      </c>
      <c r="Q62" s="81">
        <f>L62/H62</f>
        <v>2190.3957657566598</v>
      </c>
      <c r="R62" s="81">
        <v>14593.7</v>
      </c>
      <c r="S62" s="82" t="s">
        <v>287</v>
      </c>
      <c r="T62" s="75" t="s">
        <v>239</v>
      </c>
      <c r="U62" s="29"/>
      <c r="V62" s="29"/>
    </row>
    <row r="63" spans="1:22" s="6" customFormat="1" ht="13.2" x14ac:dyDescent="0.25">
      <c r="A63" s="217" t="s">
        <v>18</v>
      </c>
      <c r="B63" s="217"/>
      <c r="C63" s="79" t="s">
        <v>230</v>
      </c>
      <c r="D63" s="79" t="s">
        <v>230</v>
      </c>
      <c r="E63" s="79" t="s">
        <v>230</v>
      </c>
      <c r="F63" s="79" t="s">
        <v>230</v>
      </c>
      <c r="G63" s="79" t="s">
        <v>230</v>
      </c>
      <c r="H63" s="104">
        <f>SUM(H61:H62)</f>
        <v>8824.880000000001</v>
      </c>
      <c r="I63" s="104">
        <f t="shared" ref="I63:P63" si="15">SUM(I61:I62)</f>
        <v>6567.2</v>
      </c>
      <c r="J63" s="104">
        <f t="shared" si="15"/>
        <v>5628.7800000000007</v>
      </c>
      <c r="K63" s="105">
        <f t="shared" si="15"/>
        <v>307</v>
      </c>
      <c r="L63" s="104">
        <f>SUM(L61:L62)</f>
        <v>14090150</v>
      </c>
      <c r="M63" s="104">
        <f t="shared" si="15"/>
        <v>0</v>
      </c>
      <c r="N63" s="104">
        <f t="shared" si="15"/>
        <v>0</v>
      </c>
      <c r="O63" s="104">
        <f t="shared" si="15"/>
        <v>0</v>
      </c>
      <c r="P63" s="104">
        <f t="shared" si="15"/>
        <v>14090150</v>
      </c>
      <c r="Q63" s="81">
        <f>L63/H63</f>
        <v>1596.6392744150626</v>
      </c>
      <c r="R63" s="90" t="s">
        <v>230</v>
      </c>
      <c r="S63" s="82" t="s">
        <v>230</v>
      </c>
      <c r="T63" s="75" t="s">
        <v>230</v>
      </c>
      <c r="U63" s="29"/>
      <c r="V63" s="29"/>
    </row>
    <row r="64" spans="1:22" s="6" customFormat="1" ht="15.75" customHeight="1" x14ac:dyDescent="0.25">
      <c r="A64" s="220" t="s">
        <v>129</v>
      </c>
      <c r="B64" s="220"/>
      <c r="C64" s="220"/>
      <c r="D64" s="220"/>
      <c r="E64" s="220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9"/>
      <c r="V64" s="29"/>
    </row>
    <row r="65" spans="1:22" s="6" customFormat="1" ht="13.2" x14ac:dyDescent="0.25">
      <c r="A65" s="92">
        <f>A62+1</f>
        <v>34</v>
      </c>
      <c r="B65" s="83" t="s">
        <v>265</v>
      </c>
      <c r="C65" s="77">
        <v>1971</v>
      </c>
      <c r="D65" s="77"/>
      <c r="E65" s="75" t="s">
        <v>231</v>
      </c>
      <c r="F65" s="77">
        <v>5</v>
      </c>
      <c r="G65" s="77">
        <v>4</v>
      </c>
      <c r="H65" s="77">
        <v>2608.6999999999998</v>
      </c>
      <c r="I65" s="77">
        <v>2608.6999999999998</v>
      </c>
      <c r="J65" s="94">
        <v>2188</v>
      </c>
      <c r="K65" s="77">
        <v>123</v>
      </c>
      <c r="L65" s="79">
        <f>'виды работ '!C60</f>
        <v>1753770</v>
      </c>
      <c r="M65" s="81">
        <v>0</v>
      </c>
      <c r="N65" s="81">
        <v>0</v>
      </c>
      <c r="O65" s="81">
        <v>0</v>
      </c>
      <c r="P65" s="79">
        <f>L65</f>
        <v>1753770</v>
      </c>
      <c r="Q65" s="81">
        <f>L65/H65</f>
        <v>672.27737953770077</v>
      </c>
      <c r="R65" s="81">
        <v>14593.7</v>
      </c>
      <c r="S65" s="82" t="s">
        <v>287</v>
      </c>
      <c r="T65" s="75" t="s">
        <v>239</v>
      </c>
      <c r="U65" s="29"/>
      <c r="V65" s="29"/>
    </row>
    <row r="66" spans="1:22" s="6" customFormat="1" ht="13.2" x14ac:dyDescent="0.25">
      <c r="A66" s="217" t="s">
        <v>18</v>
      </c>
      <c r="B66" s="217"/>
      <c r="C66" s="79" t="s">
        <v>230</v>
      </c>
      <c r="D66" s="79" t="s">
        <v>230</v>
      </c>
      <c r="E66" s="79" t="s">
        <v>230</v>
      </c>
      <c r="F66" s="79" t="s">
        <v>230</v>
      </c>
      <c r="G66" s="79" t="s">
        <v>230</v>
      </c>
      <c r="H66" s="81">
        <f t="shared" ref="H66:Q66" si="16">SUM(H65:H65)</f>
        <v>2608.6999999999998</v>
      </c>
      <c r="I66" s="81">
        <f t="shared" si="16"/>
        <v>2608.6999999999998</v>
      </c>
      <c r="J66" s="81">
        <f t="shared" si="16"/>
        <v>2188</v>
      </c>
      <c r="K66" s="89">
        <f t="shared" si="16"/>
        <v>123</v>
      </c>
      <c r="L66" s="81">
        <f t="shared" si="16"/>
        <v>1753770</v>
      </c>
      <c r="M66" s="81">
        <f t="shared" si="16"/>
        <v>0</v>
      </c>
      <c r="N66" s="81">
        <f t="shared" si="16"/>
        <v>0</v>
      </c>
      <c r="O66" s="81">
        <f t="shared" si="16"/>
        <v>0</v>
      </c>
      <c r="P66" s="81">
        <f t="shared" si="16"/>
        <v>1753770</v>
      </c>
      <c r="Q66" s="81">
        <f t="shared" si="16"/>
        <v>672.27737953770077</v>
      </c>
      <c r="R66" s="90" t="s">
        <v>230</v>
      </c>
      <c r="S66" s="82" t="s">
        <v>230</v>
      </c>
      <c r="T66" s="75" t="s">
        <v>230</v>
      </c>
      <c r="U66" s="29"/>
      <c r="V66" s="29"/>
    </row>
    <row r="67" spans="1:22" s="6" customFormat="1" ht="13.2" x14ac:dyDescent="0.25">
      <c r="A67" s="224" t="s">
        <v>130</v>
      </c>
      <c r="B67" s="224"/>
      <c r="C67" s="224"/>
      <c r="D67" s="224"/>
      <c r="E67" s="224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9"/>
      <c r="V67" s="29"/>
    </row>
    <row r="68" spans="1:22" s="6" customFormat="1" ht="13.2" x14ac:dyDescent="0.25">
      <c r="A68" s="80">
        <f>A65+1</f>
        <v>35</v>
      </c>
      <c r="B68" s="83" t="s">
        <v>266</v>
      </c>
      <c r="C68" s="75">
        <v>1974</v>
      </c>
      <c r="D68" s="77"/>
      <c r="E68" s="75" t="s">
        <v>231</v>
      </c>
      <c r="F68" s="77">
        <v>5</v>
      </c>
      <c r="G68" s="77">
        <v>4</v>
      </c>
      <c r="H68" s="94">
        <v>2714.7</v>
      </c>
      <c r="I68" s="94">
        <v>2714.7</v>
      </c>
      <c r="J68" s="94">
        <v>2269</v>
      </c>
      <c r="K68" s="75">
        <v>161</v>
      </c>
      <c r="L68" s="81">
        <f>'виды работ '!C63</f>
        <v>1699024</v>
      </c>
      <c r="M68" s="81">
        <v>0</v>
      </c>
      <c r="N68" s="81">
        <v>0</v>
      </c>
      <c r="O68" s="81">
        <v>0</v>
      </c>
      <c r="P68" s="79">
        <f>L68</f>
        <v>1699024</v>
      </c>
      <c r="Q68" s="81">
        <f>L68/H68</f>
        <v>625.86068442185149</v>
      </c>
      <c r="R68" s="81">
        <v>14593.7</v>
      </c>
      <c r="S68" s="82" t="s">
        <v>287</v>
      </c>
      <c r="T68" s="75" t="s">
        <v>239</v>
      </c>
      <c r="U68" s="29"/>
      <c r="V68" s="29"/>
    </row>
    <row r="69" spans="1:22" s="6" customFormat="1" ht="13.2" x14ac:dyDescent="0.25">
      <c r="A69" s="80">
        <f>A68+1</f>
        <v>36</v>
      </c>
      <c r="B69" s="83" t="s">
        <v>267</v>
      </c>
      <c r="C69" s="75">
        <v>1974</v>
      </c>
      <c r="D69" s="77"/>
      <c r="E69" s="75" t="s">
        <v>231</v>
      </c>
      <c r="F69" s="77">
        <v>5</v>
      </c>
      <c r="G69" s="77">
        <v>4</v>
      </c>
      <c r="H69" s="94">
        <v>2597.1999999999998</v>
      </c>
      <c r="I69" s="94">
        <v>2597.1999999999998</v>
      </c>
      <c r="J69" s="94">
        <v>2159</v>
      </c>
      <c r="K69" s="75">
        <v>143</v>
      </c>
      <c r="L69" s="81">
        <f>'виды работ '!C64</f>
        <v>1699129</v>
      </c>
      <c r="M69" s="81">
        <v>0</v>
      </c>
      <c r="N69" s="81">
        <v>0</v>
      </c>
      <c r="O69" s="81">
        <v>0</v>
      </c>
      <c r="P69" s="79">
        <f>L69</f>
        <v>1699129</v>
      </c>
      <c r="Q69" s="81">
        <f>L69/H69</f>
        <v>654.21569382411838</v>
      </c>
      <c r="R69" s="81">
        <v>14593.7</v>
      </c>
      <c r="S69" s="82" t="s">
        <v>287</v>
      </c>
      <c r="T69" s="75" t="s">
        <v>239</v>
      </c>
      <c r="U69" s="29"/>
      <c r="V69" s="29"/>
    </row>
    <row r="70" spans="1:22" s="6" customFormat="1" ht="13.2" x14ac:dyDescent="0.25">
      <c r="A70" s="80">
        <f>A69+1</f>
        <v>37</v>
      </c>
      <c r="B70" s="83" t="s">
        <v>268</v>
      </c>
      <c r="C70" s="75">
        <v>1969</v>
      </c>
      <c r="D70" s="77"/>
      <c r="E70" s="75" t="s">
        <v>227</v>
      </c>
      <c r="F70" s="77">
        <v>4</v>
      </c>
      <c r="G70" s="77">
        <v>4</v>
      </c>
      <c r="H70" s="94">
        <v>2485.6999999999998</v>
      </c>
      <c r="I70" s="94">
        <v>2485.6999999999998</v>
      </c>
      <c r="J70" s="94">
        <v>1916</v>
      </c>
      <c r="K70" s="75">
        <v>110</v>
      </c>
      <c r="L70" s="81">
        <f>'виды работ '!C65</f>
        <v>7934714</v>
      </c>
      <c r="M70" s="81">
        <v>0</v>
      </c>
      <c r="N70" s="81">
        <v>0</v>
      </c>
      <c r="O70" s="81">
        <v>0</v>
      </c>
      <c r="P70" s="79">
        <f>L70</f>
        <v>7934714</v>
      </c>
      <c r="Q70" s="81">
        <f>L70/H70</f>
        <v>3192.1446674980893</v>
      </c>
      <c r="R70" s="81">
        <v>14593.7</v>
      </c>
      <c r="S70" s="82" t="s">
        <v>287</v>
      </c>
      <c r="T70" s="75" t="s">
        <v>239</v>
      </c>
      <c r="U70" s="29"/>
      <c r="V70" s="29"/>
    </row>
    <row r="71" spans="1:22" s="6" customFormat="1" ht="13.2" x14ac:dyDescent="0.25">
      <c r="A71" s="217" t="s">
        <v>18</v>
      </c>
      <c r="B71" s="217"/>
      <c r="C71" s="79" t="s">
        <v>230</v>
      </c>
      <c r="D71" s="79" t="s">
        <v>230</v>
      </c>
      <c r="E71" s="79" t="s">
        <v>230</v>
      </c>
      <c r="F71" s="79" t="s">
        <v>230</v>
      </c>
      <c r="G71" s="79" t="s">
        <v>230</v>
      </c>
      <c r="H71" s="81">
        <f>SUM(H68:H70)</f>
        <v>7797.5999999999995</v>
      </c>
      <c r="I71" s="81">
        <f t="shared" ref="I71:P71" si="17">SUM(I68:I70)</f>
        <v>7797.5999999999995</v>
      </c>
      <c r="J71" s="81">
        <f t="shared" si="17"/>
        <v>6344</v>
      </c>
      <c r="K71" s="89">
        <f t="shared" si="17"/>
        <v>414</v>
      </c>
      <c r="L71" s="81">
        <f>SUM(L68:L70)</f>
        <v>11332867</v>
      </c>
      <c r="M71" s="81">
        <f t="shared" si="17"/>
        <v>0</v>
      </c>
      <c r="N71" s="81">
        <f t="shared" si="17"/>
        <v>0</v>
      </c>
      <c r="O71" s="81">
        <f t="shared" si="17"/>
        <v>0</v>
      </c>
      <c r="P71" s="81">
        <f t="shared" si="17"/>
        <v>11332867</v>
      </c>
      <c r="Q71" s="81">
        <f>L71/H71</f>
        <v>1453.3788601621013</v>
      </c>
      <c r="R71" s="90" t="s">
        <v>230</v>
      </c>
      <c r="S71" s="82" t="s">
        <v>230</v>
      </c>
      <c r="T71" s="75" t="s">
        <v>230</v>
      </c>
      <c r="U71" s="29"/>
      <c r="V71" s="29"/>
    </row>
    <row r="72" spans="1:22" s="6" customFormat="1" ht="13.2" x14ac:dyDescent="0.25">
      <c r="A72" s="224" t="s">
        <v>131</v>
      </c>
      <c r="B72" s="224"/>
      <c r="C72" s="224"/>
      <c r="D72" s="224"/>
      <c r="E72" s="224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9"/>
      <c r="V72" s="29"/>
    </row>
    <row r="73" spans="1:22" s="6" customFormat="1" ht="13.2" x14ac:dyDescent="0.25">
      <c r="A73" s="80">
        <f>A70+1</f>
        <v>38</v>
      </c>
      <c r="B73" s="106" t="s">
        <v>269</v>
      </c>
      <c r="C73" s="77">
        <v>1977</v>
      </c>
      <c r="D73" s="77"/>
      <c r="E73" s="75" t="s">
        <v>227</v>
      </c>
      <c r="F73" s="77">
        <v>3</v>
      </c>
      <c r="G73" s="77">
        <v>2</v>
      </c>
      <c r="H73" s="102">
        <v>1274.4000000000001</v>
      </c>
      <c r="I73" s="102">
        <v>743.4</v>
      </c>
      <c r="J73" s="102">
        <v>587.29</v>
      </c>
      <c r="K73" s="103">
        <v>65</v>
      </c>
      <c r="L73" s="81">
        <f>'виды работ '!C68</f>
        <v>1625989</v>
      </c>
      <c r="M73" s="81">
        <v>0</v>
      </c>
      <c r="N73" s="81">
        <v>0</v>
      </c>
      <c r="O73" s="81">
        <v>0</v>
      </c>
      <c r="P73" s="79">
        <f>L73</f>
        <v>1625989</v>
      </c>
      <c r="Q73" s="81">
        <f>L73/H73</f>
        <v>1275.8859070935341</v>
      </c>
      <c r="R73" s="81">
        <v>14593.7</v>
      </c>
      <c r="S73" s="82" t="s">
        <v>287</v>
      </c>
      <c r="T73" s="75" t="s">
        <v>239</v>
      </c>
      <c r="U73" s="29"/>
      <c r="V73" s="29"/>
    </row>
    <row r="74" spans="1:22" s="6" customFormat="1" ht="13.2" x14ac:dyDescent="0.25">
      <c r="A74" s="217" t="s">
        <v>18</v>
      </c>
      <c r="B74" s="217"/>
      <c r="C74" s="79" t="s">
        <v>230</v>
      </c>
      <c r="D74" s="79" t="s">
        <v>230</v>
      </c>
      <c r="E74" s="79" t="s">
        <v>230</v>
      </c>
      <c r="F74" s="79" t="s">
        <v>230</v>
      </c>
      <c r="G74" s="79" t="s">
        <v>230</v>
      </c>
      <c r="H74" s="81">
        <f>SUM(H73)</f>
        <v>1274.4000000000001</v>
      </c>
      <c r="I74" s="81">
        <f t="shared" ref="I74:P74" si="18">SUM(I73)</f>
        <v>743.4</v>
      </c>
      <c r="J74" s="81">
        <f t="shared" si="18"/>
        <v>587.29</v>
      </c>
      <c r="K74" s="89">
        <f t="shared" si="18"/>
        <v>65</v>
      </c>
      <c r="L74" s="81">
        <f t="shared" si="18"/>
        <v>1625989</v>
      </c>
      <c r="M74" s="81">
        <f t="shared" si="18"/>
        <v>0</v>
      </c>
      <c r="N74" s="81">
        <f t="shared" si="18"/>
        <v>0</v>
      </c>
      <c r="O74" s="81">
        <f t="shared" si="18"/>
        <v>0</v>
      </c>
      <c r="P74" s="81">
        <f t="shared" si="18"/>
        <v>1625989</v>
      </c>
      <c r="Q74" s="81">
        <f>L74/H74</f>
        <v>1275.8859070935341</v>
      </c>
      <c r="R74" s="90" t="s">
        <v>230</v>
      </c>
      <c r="S74" s="82" t="s">
        <v>230</v>
      </c>
      <c r="T74" s="75" t="s">
        <v>230</v>
      </c>
      <c r="U74" s="29"/>
      <c r="V74" s="29"/>
    </row>
    <row r="75" spans="1:22" s="6" customFormat="1" ht="15.75" customHeight="1" x14ac:dyDescent="0.25">
      <c r="A75" s="222" t="s">
        <v>132</v>
      </c>
      <c r="B75" s="222"/>
      <c r="C75" s="222"/>
      <c r="D75" s="222"/>
      <c r="E75" s="222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9"/>
      <c r="V75" s="29"/>
    </row>
    <row r="76" spans="1:22" s="6" customFormat="1" ht="13.2" x14ac:dyDescent="0.25">
      <c r="A76" s="91">
        <f>A73+1</f>
        <v>39</v>
      </c>
      <c r="B76" s="83" t="s">
        <v>270</v>
      </c>
      <c r="C76" s="77">
        <v>1980</v>
      </c>
      <c r="D76" s="77"/>
      <c r="E76" s="75" t="s">
        <v>231</v>
      </c>
      <c r="F76" s="77">
        <v>5</v>
      </c>
      <c r="G76" s="77">
        <v>6</v>
      </c>
      <c r="H76" s="94">
        <v>4865</v>
      </c>
      <c r="I76" s="94">
        <v>4865</v>
      </c>
      <c r="J76" s="94">
        <v>2840</v>
      </c>
      <c r="K76" s="77">
        <v>201</v>
      </c>
      <c r="L76" s="79">
        <f>'виды работ '!C71</f>
        <v>1000000</v>
      </c>
      <c r="M76" s="81">
        <v>0</v>
      </c>
      <c r="N76" s="81">
        <v>0</v>
      </c>
      <c r="O76" s="81">
        <v>0</v>
      </c>
      <c r="P76" s="79">
        <f>L76</f>
        <v>1000000</v>
      </c>
      <c r="Q76" s="81">
        <f>L76/H76</f>
        <v>205.54984583761563</v>
      </c>
      <c r="R76" s="81">
        <v>14593.7</v>
      </c>
      <c r="S76" s="82" t="s">
        <v>287</v>
      </c>
      <c r="T76" s="75" t="s">
        <v>239</v>
      </c>
      <c r="U76" s="29"/>
      <c r="V76" s="29"/>
    </row>
    <row r="77" spans="1:22" s="6" customFormat="1" ht="13.2" x14ac:dyDescent="0.25">
      <c r="A77" s="217" t="s">
        <v>18</v>
      </c>
      <c r="B77" s="217"/>
      <c r="C77" s="79" t="s">
        <v>230</v>
      </c>
      <c r="D77" s="79" t="s">
        <v>230</v>
      </c>
      <c r="E77" s="79" t="s">
        <v>230</v>
      </c>
      <c r="F77" s="79" t="s">
        <v>230</v>
      </c>
      <c r="G77" s="79" t="s">
        <v>230</v>
      </c>
      <c r="H77" s="81">
        <f>SUM(H76)</f>
        <v>4865</v>
      </c>
      <c r="I77" s="81">
        <f t="shared" ref="I77:P77" si="19">SUM(I76)</f>
        <v>4865</v>
      </c>
      <c r="J77" s="81">
        <f t="shared" si="19"/>
        <v>2840</v>
      </c>
      <c r="K77" s="89">
        <f t="shared" si="19"/>
        <v>201</v>
      </c>
      <c r="L77" s="81">
        <f t="shared" si="19"/>
        <v>1000000</v>
      </c>
      <c r="M77" s="81">
        <f t="shared" si="19"/>
        <v>0</v>
      </c>
      <c r="N77" s="81">
        <f t="shared" si="19"/>
        <v>0</v>
      </c>
      <c r="O77" s="81">
        <f t="shared" si="19"/>
        <v>0</v>
      </c>
      <c r="P77" s="81">
        <f t="shared" si="19"/>
        <v>1000000</v>
      </c>
      <c r="Q77" s="81">
        <f>L77/H77</f>
        <v>205.54984583761563</v>
      </c>
      <c r="R77" s="90" t="s">
        <v>230</v>
      </c>
      <c r="S77" s="82" t="s">
        <v>230</v>
      </c>
      <c r="T77" s="75" t="s">
        <v>230</v>
      </c>
      <c r="U77" s="29"/>
      <c r="V77" s="29"/>
    </row>
    <row r="78" spans="1:22" s="7" customFormat="1" ht="13.2" x14ac:dyDescent="0.25">
      <c r="A78" s="220" t="s">
        <v>133</v>
      </c>
      <c r="B78" s="220"/>
      <c r="C78" s="220"/>
      <c r="D78" s="95" t="s">
        <v>230</v>
      </c>
      <c r="E78" s="95" t="s">
        <v>230</v>
      </c>
      <c r="F78" s="95" t="s">
        <v>230</v>
      </c>
      <c r="G78" s="95" t="s">
        <v>230</v>
      </c>
      <c r="H78" s="96">
        <f>H59+H63+H66+H77+H71+H74</f>
        <v>28967.58</v>
      </c>
      <c r="I78" s="96">
        <f t="shared" ref="I78:P78" si="20">I59+I63+I66+I77+I71+I74</f>
        <v>26178.9</v>
      </c>
      <c r="J78" s="96">
        <f t="shared" si="20"/>
        <v>20858.07</v>
      </c>
      <c r="K78" s="97">
        <f t="shared" si="20"/>
        <v>1320</v>
      </c>
      <c r="L78" s="96">
        <f>L59+L63+L66+L77+L71+L74</f>
        <v>31027823</v>
      </c>
      <c r="M78" s="96">
        <f t="shared" si="20"/>
        <v>0</v>
      </c>
      <c r="N78" s="96">
        <f t="shared" si="20"/>
        <v>0</v>
      </c>
      <c r="O78" s="96">
        <f t="shared" si="20"/>
        <v>0</v>
      </c>
      <c r="P78" s="96">
        <f t="shared" si="20"/>
        <v>31027823</v>
      </c>
      <c r="Q78" s="96">
        <f>L78/H78</f>
        <v>1071.1223719758432</v>
      </c>
      <c r="R78" s="98" t="s">
        <v>230</v>
      </c>
      <c r="S78" s="99" t="s">
        <v>230</v>
      </c>
      <c r="T78" s="100" t="s">
        <v>230</v>
      </c>
      <c r="U78" s="10"/>
      <c r="V78" s="10"/>
    </row>
    <row r="79" spans="1:22" s="6" customFormat="1" ht="15" customHeight="1" x14ac:dyDescent="0.25">
      <c r="A79" s="221" t="s">
        <v>16</v>
      </c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5"/>
      <c r="V79" s="13"/>
    </row>
    <row r="80" spans="1:22" s="6" customFormat="1" ht="15" customHeight="1" x14ac:dyDescent="0.25">
      <c r="A80" s="228" t="s">
        <v>17</v>
      </c>
      <c r="B80" s="228"/>
      <c r="C80" s="228"/>
      <c r="D80" s="228"/>
      <c r="E80" s="228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5"/>
      <c r="V80" s="13"/>
    </row>
    <row r="81" spans="1:22" s="6" customFormat="1" ht="15" customHeight="1" x14ac:dyDescent="0.25">
      <c r="A81" s="91">
        <f>A76+1</f>
        <v>40</v>
      </c>
      <c r="B81" s="83" t="s">
        <v>272</v>
      </c>
      <c r="C81" s="77">
        <v>1979</v>
      </c>
      <c r="D81" s="77" t="s">
        <v>233</v>
      </c>
      <c r="E81" s="75" t="s">
        <v>231</v>
      </c>
      <c r="F81" s="77">
        <v>5</v>
      </c>
      <c r="G81" s="77">
        <v>4</v>
      </c>
      <c r="H81" s="77">
        <v>3126.7</v>
      </c>
      <c r="I81" s="77">
        <v>3126.7</v>
      </c>
      <c r="J81" s="77">
        <v>1781.5</v>
      </c>
      <c r="K81" s="77">
        <v>145</v>
      </c>
      <c r="L81" s="81">
        <f>'виды работ '!C76</f>
        <v>4118515</v>
      </c>
      <c r="M81" s="81">
        <v>0</v>
      </c>
      <c r="N81" s="81">
        <v>0</v>
      </c>
      <c r="O81" s="81">
        <v>0</v>
      </c>
      <c r="P81" s="79">
        <f>L81</f>
        <v>4118515</v>
      </c>
      <c r="Q81" s="81">
        <f>L81/H81</f>
        <v>1317.2082387181374</v>
      </c>
      <c r="R81" s="81">
        <v>14593.7</v>
      </c>
      <c r="S81" s="82" t="s">
        <v>287</v>
      </c>
      <c r="T81" s="75" t="s">
        <v>239</v>
      </c>
      <c r="U81" s="5"/>
      <c r="V81" s="13"/>
    </row>
    <row r="82" spans="1:22" s="6" customFormat="1" ht="15" customHeight="1" x14ac:dyDescent="0.25">
      <c r="A82" s="91">
        <f>A81+1</f>
        <v>41</v>
      </c>
      <c r="B82" s="83" t="s">
        <v>273</v>
      </c>
      <c r="C82" s="77">
        <v>1978</v>
      </c>
      <c r="D82" s="77"/>
      <c r="E82" s="75" t="s">
        <v>231</v>
      </c>
      <c r="F82" s="77">
        <v>5</v>
      </c>
      <c r="G82" s="77">
        <v>4</v>
      </c>
      <c r="H82" s="77">
        <v>3050.2</v>
      </c>
      <c r="I82" s="77">
        <v>3050.2</v>
      </c>
      <c r="J82" s="77">
        <v>1741.5</v>
      </c>
      <c r="K82" s="77">
        <v>143</v>
      </c>
      <c r="L82" s="81">
        <f>'виды работ '!C77</f>
        <v>4436991</v>
      </c>
      <c r="M82" s="81">
        <v>0</v>
      </c>
      <c r="N82" s="81">
        <v>0</v>
      </c>
      <c r="O82" s="81">
        <v>0</v>
      </c>
      <c r="P82" s="79">
        <f>L82</f>
        <v>4436991</v>
      </c>
      <c r="Q82" s="81">
        <f>L82/H82</f>
        <v>1454.6557602780147</v>
      </c>
      <c r="R82" s="81">
        <v>14593.7</v>
      </c>
      <c r="S82" s="82" t="s">
        <v>287</v>
      </c>
      <c r="T82" s="75" t="s">
        <v>239</v>
      </c>
      <c r="U82" s="5"/>
      <c r="V82" s="13"/>
    </row>
    <row r="83" spans="1:22" s="6" customFormat="1" ht="15" customHeight="1" x14ac:dyDescent="0.25">
      <c r="A83" s="91">
        <f>A82+1</f>
        <v>42</v>
      </c>
      <c r="B83" s="83" t="s">
        <v>274</v>
      </c>
      <c r="C83" s="77">
        <v>1981</v>
      </c>
      <c r="D83" s="77"/>
      <c r="E83" s="75" t="s">
        <v>231</v>
      </c>
      <c r="F83" s="77">
        <v>5</v>
      </c>
      <c r="G83" s="77">
        <v>4</v>
      </c>
      <c r="H83" s="77">
        <v>3056.1</v>
      </c>
      <c r="I83" s="77">
        <v>3056.1</v>
      </c>
      <c r="J83" s="77">
        <v>1741</v>
      </c>
      <c r="K83" s="77">
        <v>120</v>
      </c>
      <c r="L83" s="81">
        <f>'виды работ '!C78</f>
        <v>4444800</v>
      </c>
      <c r="M83" s="81">
        <v>0</v>
      </c>
      <c r="N83" s="81">
        <v>0</v>
      </c>
      <c r="O83" s="81">
        <v>0</v>
      </c>
      <c r="P83" s="79">
        <f>L83</f>
        <v>4444800</v>
      </c>
      <c r="Q83" s="81">
        <f>L83/H83</f>
        <v>1454.4026700696968</v>
      </c>
      <c r="R83" s="81">
        <v>14593.7</v>
      </c>
      <c r="S83" s="82" t="s">
        <v>287</v>
      </c>
      <c r="T83" s="75" t="s">
        <v>239</v>
      </c>
      <c r="U83" s="5"/>
      <c r="V83" s="13"/>
    </row>
    <row r="84" spans="1:22" s="6" customFormat="1" ht="15" customHeight="1" x14ac:dyDescent="0.25">
      <c r="A84" s="91">
        <f>A83+1</f>
        <v>43</v>
      </c>
      <c r="B84" s="83" t="s">
        <v>275</v>
      </c>
      <c r="C84" s="75">
        <v>1984</v>
      </c>
      <c r="D84" s="77"/>
      <c r="E84" s="75" t="s">
        <v>231</v>
      </c>
      <c r="F84" s="77">
        <v>5</v>
      </c>
      <c r="G84" s="77">
        <v>4</v>
      </c>
      <c r="H84" s="77">
        <v>3058.7</v>
      </c>
      <c r="I84" s="77">
        <v>3058.7</v>
      </c>
      <c r="J84" s="77">
        <v>1750.8</v>
      </c>
      <c r="K84" s="75">
        <v>165</v>
      </c>
      <c r="L84" s="81">
        <f>'виды работ '!C79</f>
        <v>4359650</v>
      </c>
      <c r="M84" s="81">
        <v>0</v>
      </c>
      <c r="N84" s="81">
        <v>0</v>
      </c>
      <c r="O84" s="81">
        <v>0</v>
      </c>
      <c r="P84" s="79">
        <f>L84</f>
        <v>4359650</v>
      </c>
      <c r="Q84" s="81">
        <f>L84/H84</f>
        <v>1425.3277536208193</v>
      </c>
      <c r="R84" s="81">
        <v>14593.7</v>
      </c>
      <c r="S84" s="82" t="s">
        <v>287</v>
      </c>
      <c r="T84" s="75" t="s">
        <v>239</v>
      </c>
      <c r="U84" s="5"/>
      <c r="V84" s="13"/>
    </row>
    <row r="85" spans="1:22" s="6" customFormat="1" ht="15" customHeight="1" x14ac:dyDescent="0.25">
      <c r="A85" s="217" t="s">
        <v>18</v>
      </c>
      <c r="B85" s="217"/>
      <c r="C85" s="79" t="s">
        <v>230</v>
      </c>
      <c r="D85" s="79" t="s">
        <v>230</v>
      </c>
      <c r="E85" s="79" t="s">
        <v>230</v>
      </c>
      <c r="F85" s="79" t="s">
        <v>230</v>
      </c>
      <c r="G85" s="79" t="s">
        <v>230</v>
      </c>
      <c r="H85" s="81">
        <f>SUM(H81:H84)</f>
        <v>12291.7</v>
      </c>
      <c r="I85" s="81">
        <f t="shared" ref="I85:P85" si="21">SUM(I81:I84)</f>
        <v>12291.7</v>
      </c>
      <c r="J85" s="81">
        <f t="shared" si="21"/>
        <v>7014.8</v>
      </c>
      <c r="K85" s="89">
        <f t="shared" si="21"/>
        <v>573</v>
      </c>
      <c r="L85" s="81">
        <f>SUM(L81:L84)</f>
        <v>17359956</v>
      </c>
      <c r="M85" s="81">
        <f t="shared" si="21"/>
        <v>0</v>
      </c>
      <c r="N85" s="81">
        <f t="shared" si="21"/>
        <v>0</v>
      </c>
      <c r="O85" s="81">
        <f t="shared" si="21"/>
        <v>0</v>
      </c>
      <c r="P85" s="81">
        <f t="shared" si="21"/>
        <v>17359956</v>
      </c>
      <c r="Q85" s="81">
        <f>L85/H85</f>
        <v>1412.3315733381062</v>
      </c>
      <c r="R85" s="90" t="s">
        <v>230</v>
      </c>
      <c r="S85" s="82" t="s">
        <v>230</v>
      </c>
      <c r="T85" s="75" t="s">
        <v>230</v>
      </c>
      <c r="U85" s="13"/>
      <c r="V85" s="13"/>
    </row>
    <row r="86" spans="1:22" s="6" customFormat="1" ht="16.5" customHeight="1" x14ac:dyDescent="0.25">
      <c r="A86" s="222" t="s">
        <v>19</v>
      </c>
      <c r="B86" s="222"/>
      <c r="C86" s="222"/>
      <c r="D86" s="222"/>
      <c r="E86" s="222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9"/>
      <c r="V86" s="29"/>
    </row>
    <row r="87" spans="1:22" s="7" customFormat="1" ht="22.5" customHeight="1" x14ac:dyDescent="0.25">
      <c r="A87" s="80">
        <f>A84+1</f>
        <v>44</v>
      </c>
      <c r="B87" s="83" t="s">
        <v>288</v>
      </c>
      <c r="C87" s="75">
        <v>1980</v>
      </c>
      <c r="D87" s="77"/>
      <c r="E87" s="75" t="s">
        <v>231</v>
      </c>
      <c r="F87" s="77">
        <v>9</v>
      </c>
      <c r="G87" s="77">
        <v>6</v>
      </c>
      <c r="H87" s="81">
        <v>13162.6</v>
      </c>
      <c r="I87" s="81">
        <v>11701</v>
      </c>
      <c r="J87" s="81">
        <v>11701</v>
      </c>
      <c r="K87" s="80">
        <v>614</v>
      </c>
      <c r="L87" s="79">
        <f>'виды работ '!C82</f>
        <v>4670528</v>
      </c>
      <c r="M87" s="79">
        <v>0</v>
      </c>
      <c r="N87" s="79">
        <v>0</v>
      </c>
      <c r="O87" s="79">
        <v>0</v>
      </c>
      <c r="P87" s="81">
        <f>L87</f>
        <v>4670528</v>
      </c>
      <c r="Q87" s="79">
        <f>L87/H87</f>
        <v>354.83323963350705</v>
      </c>
      <c r="R87" s="81">
        <v>14593.7</v>
      </c>
      <c r="S87" s="82" t="s">
        <v>287</v>
      </c>
      <c r="T87" s="75" t="s">
        <v>239</v>
      </c>
      <c r="U87" s="29"/>
      <c r="V87" s="33"/>
    </row>
    <row r="88" spans="1:22" s="6" customFormat="1" ht="18" customHeight="1" x14ac:dyDescent="0.25">
      <c r="A88" s="80">
        <f>A87+1</f>
        <v>45</v>
      </c>
      <c r="B88" s="83" t="s">
        <v>289</v>
      </c>
      <c r="C88" s="75">
        <v>1959</v>
      </c>
      <c r="D88" s="77"/>
      <c r="E88" s="75" t="s">
        <v>227</v>
      </c>
      <c r="F88" s="77">
        <v>3</v>
      </c>
      <c r="G88" s="77">
        <v>3</v>
      </c>
      <c r="H88" s="81">
        <v>1497.2</v>
      </c>
      <c r="I88" s="81">
        <v>1324.5</v>
      </c>
      <c r="J88" s="81">
        <v>1324.5</v>
      </c>
      <c r="K88" s="80">
        <v>63</v>
      </c>
      <c r="L88" s="79">
        <f>'виды работ '!C83</f>
        <v>4741265</v>
      </c>
      <c r="M88" s="79">
        <v>0</v>
      </c>
      <c r="N88" s="79">
        <v>0</v>
      </c>
      <c r="O88" s="79">
        <v>0</v>
      </c>
      <c r="P88" s="81">
        <f>L88</f>
        <v>4741265</v>
      </c>
      <c r="Q88" s="79">
        <f>L88/H88</f>
        <v>3166.7546086027251</v>
      </c>
      <c r="R88" s="81">
        <v>14593.7</v>
      </c>
      <c r="S88" s="82" t="s">
        <v>287</v>
      </c>
      <c r="T88" s="75" t="s">
        <v>239</v>
      </c>
      <c r="U88" s="29"/>
      <c r="V88" s="29"/>
    </row>
    <row r="89" spans="1:22" s="6" customFormat="1" ht="18.75" customHeight="1" x14ac:dyDescent="0.25">
      <c r="A89" s="80">
        <f>A88+1</f>
        <v>46</v>
      </c>
      <c r="B89" s="83" t="s">
        <v>290</v>
      </c>
      <c r="C89" s="77">
        <v>1961</v>
      </c>
      <c r="D89" s="77"/>
      <c r="E89" s="75" t="s">
        <v>227</v>
      </c>
      <c r="F89" s="77">
        <v>4</v>
      </c>
      <c r="G89" s="77">
        <v>3</v>
      </c>
      <c r="H89" s="81">
        <v>2010.15</v>
      </c>
      <c r="I89" s="81">
        <v>1306.75</v>
      </c>
      <c r="J89" s="81">
        <v>1306.75</v>
      </c>
      <c r="K89" s="89">
        <v>77</v>
      </c>
      <c r="L89" s="81">
        <f>'виды работ '!C84</f>
        <v>3241115</v>
      </c>
      <c r="M89" s="79">
        <v>0</v>
      </c>
      <c r="N89" s="79">
        <v>0</v>
      </c>
      <c r="O89" s="79">
        <v>0</v>
      </c>
      <c r="P89" s="81">
        <f>L89</f>
        <v>3241115</v>
      </c>
      <c r="Q89" s="79">
        <f>L89/H89</f>
        <v>1612.3746984055915</v>
      </c>
      <c r="R89" s="81">
        <v>14593.7</v>
      </c>
      <c r="S89" s="82" t="s">
        <v>287</v>
      </c>
      <c r="T89" s="75" t="s">
        <v>239</v>
      </c>
      <c r="U89" s="29"/>
      <c r="V89" s="29"/>
    </row>
    <row r="90" spans="1:22" s="6" customFormat="1" ht="18.75" customHeight="1" x14ac:dyDescent="0.25">
      <c r="A90" s="217" t="s">
        <v>18</v>
      </c>
      <c r="B90" s="217"/>
      <c r="C90" s="79" t="s">
        <v>230</v>
      </c>
      <c r="D90" s="79" t="s">
        <v>230</v>
      </c>
      <c r="E90" s="79" t="s">
        <v>230</v>
      </c>
      <c r="F90" s="79" t="s">
        <v>230</v>
      </c>
      <c r="G90" s="79" t="s">
        <v>230</v>
      </c>
      <c r="H90" s="81">
        <f>SUM(H87:H89)</f>
        <v>16669.95</v>
      </c>
      <c r="I90" s="81">
        <f t="shared" ref="I90:Q90" si="22">SUM(I87:I89)</f>
        <v>14332.25</v>
      </c>
      <c r="J90" s="81">
        <f t="shared" si="22"/>
        <v>14332.25</v>
      </c>
      <c r="K90" s="89">
        <f t="shared" si="22"/>
        <v>754</v>
      </c>
      <c r="L90" s="81">
        <f>SUM(L87:L89)</f>
        <v>12652908</v>
      </c>
      <c r="M90" s="81">
        <f t="shared" si="22"/>
        <v>0</v>
      </c>
      <c r="N90" s="81">
        <f t="shared" si="22"/>
        <v>0</v>
      </c>
      <c r="O90" s="81">
        <f t="shared" si="22"/>
        <v>0</v>
      </c>
      <c r="P90" s="81">
        <f t="shared" si="22"/>
        <v>12652908</v>
      </c>
      <c r="Q90" s="81">
        <f t="shared" si="22"/>
        <v>5133.9625466418238</v>
      </c>
      <c r="R90" s="90" t="s">
        <v>230</v>
      </c>
      <c r="S90" s="77" t="s">
        <v>230</v>
      </c>
      <c r="T90" s="75" t="s">
        <v>230</v>
      </c>
      <c r="U90" s="29"/>
      <c r="V90" s="29"/>
    </row>
    <row r="91" spans="1:22" s="6" customFormat="1" ht="18.75" customHeight="1" x14ac:dyDescent="0.25">
      <c r="A91" s="216" t="s">
        <v>20</v>
      </c>
      <c r="B91" s="216"/>
      <c r="C91" s="216"/>
      <c r="D91" s="216"/>
      <c r="E91" s="216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9"/>
      <c r="V91" s="29"/>
    </row>
    <row r="92" spans="1:22" s="7" customFormat="1" ht="19.5" customHeight="1" x14ac:dyDescent="0.25">
      <c r="A92" s="80">
        <f>A89+1</f>
        <v>47</v>
      </c>
      <c r="B92" s="83" t="s">
        <v>21</v>
      </c>
      <c r="C92" s="77">
        <v>1970</v>
      </c>
      <c r="D92" s="77"/>
      <c r="E92" s="75" t="s">
        <v>227</v>
      </c>
      <c r="F92" s="77">
        <v>2</v>
      </c>
      <c r="G92" s="77">
        <v>2</v>
      </c>
      <c r="H92" s="81">
        <v>543.70000000000005</v>
      </c>
      <c r="I92" s="81">
        <v>485.77</v>
      </c>
      <c r="J92" s="81">
        <v>315.89</v>
      </c>
      <c r="K92" s="89">
        <v>38</v>
      </c>
      <c r="L92" s="81">
        <f>'виды работ '!C87</f>
        <v>1681481</v>
      </c>
      <c r="M92" s="79">
        <v>0</v>
      </c>
      <c r="N92" s="79">
        <v>0</v>
      </c>
      <c r="O92" s="79">
        <v>0</v>
      </c>
      <c r="P92" s="81">
        <f>L92</f>
        <v>1681481</v>
      </c>
      <c r="Q92" s="79">
        <f>L92/H92</f>
        <v>3092.6632334007722</v>
      </c>
      <c r="R92" s="81">
        <v>14593.7</v>
      </c>
      <c r="S92" s="82" t="s">
        <v>287</v>
      </c>
      <c r="T92" s="75" t="s">
        <v>239</v>
      </c>
      <c r="U92" s="29"/>
      <c r="V92" s="33"/>
    </row>
    <row r="93" spans="1:22" s="7" customFormat="1" ht="19.5" customHeight="1" x14ac:dyDescent="0.25">
      <c r="A93" s="80">
        <f>A92+1</f>
        <v>48</v>
      </c>
      <c r="B93" s="83" t="s">
        <v>22</v>
      </c>
      <c r="C93" s="77">
        <v>1978</v>
      </c>
      <c r="D93" s="77"/>
      <c r="E93" s="75" t="s">
        <v>231</v>
      </c>
      <c r="F93" s="77">
        <v>3</v>
      </c>
      <c r="G93" s="77">
        <v>3</v>
      </c>
      <c r="H93" s="81">
        <v>1392.07</v>
      </c>
      <c r="I93" s="81">
        <v>802.6</v>
      </c>
      <c r="J93" s="81">
        <v>1235.99</v>
      </c>
      <c r="K93" s="89">
        <v>69</v>
      </c>
      <c r="L93" s="81">
        <f>'виды работ '!C88</f>
        <v>2118021</v>
      </c>
      <c r="M93" s="79">
        <v>0</v>
      </c>
      <c r="N93" s="79">
        <v>0</v>
      </c>
      <c r="O93" s="79">
        <v>0</v>
      </c>
      <c r="P93" s="81">
        <f>L93</f>
        <v>2118021</v>
      </c>
      <c r="Q93" s="79">
        <f>L93/H93</f>
        <v>1521.4902986200407</v>
      </c>
      <c r="R93" s="81">
        <v>14593.7</v>
      </c>
      <c r="S93" s="82" t="s">
        <v>287</v>
      </c>
      <c r="T93" s="75" t="s">
        <v>239</v>
      </c>
      <c r="U93" s="29"/>
      <c r="V93" s="33"/>
    </row>
    <row r="94" spans="1:22" s="6" customFormat="1" ht="18.75" customHeight="1" x14ac:dyDescent="0.25">
      <c r="A94" s="217" t="s">
        <v>18</v>
      </c>
      <c r="B94" s="217"/>
      <c r="C94" s="79" t="s">
        <v>230</v>
      </c>
      <c r="D94" s="79" t="s">
        <v>230</v>
      </c>
      <c r="E94" s="79" t="s">
        <v>230</v>
      </c>
      <c r="F94" s="79" t="s">
        <v>230</v>
      </c>
      <c r="G94" s="79" t="s">
        <v>230</v>
      </c>
      <c r="H94" s="81">
        <f>SUM(H92:H93)</f>
        <v>1935.77</v>
      </c>
      <c r="I94" s="81">
        <f t="shared" ref="I94:P94" si="23">SUM(I92:I93)</f>
        <v>1288.3699999999999</v>
      </c>
      <c r="J94" s="81">
        <f t="shared" si="23"/>
        <v>1551.88</v>
      </c>
      <c r="K94" s="89">
        <f t="shared" si="23"/>
        <v>107</v>
      </c>
      <c r="L94" s="81">
        <f>SUM(L92:L93)</f>
        <v>3799502</v>
      </c>
      <c r="M94" s="81">
        <f t="shared" si="23"/>
        <v>0</v>
      </c>
      <c r="N94" s="81">
        <f t="shared" si="23"/>
        <v>0</v>
      </c>
      <c r="O94" s="81">
        <f t="shared" si="23"/>
        <v>0</v>
      </c>
      <c r="P94" s="81">
        <f t="shared" si="23"/>
        <v>3799502</v>
      </c>
      <c r="Q94" s="81">
        <f>L94/H94</f>
        <v>1962.7858681558243</v>
      </c>
      <c r="R94" s="90" t="s">
        <v>230</v>
      </c>
      <c r="S94" s="77" t="s">
        <v>230</v>
      </c>
      <c r="T94" s="75" t="s">
        <v>230</v>
      </c>
      <c r="U94" s="29"/>
      <c r="V94" s="29"/>
    </row>
    <row r="95" spans="1:22" s="6" customFormat="1" ht="18.75" customHeight="1" x14ac:dyDescent="0.25">
      <c r="A95" s="216" t="s">
        <v>23</v>
      </c>
      <c r="B95" s="216"/>
      <c r="C95" s="216"/>
      <c r="D95" s="216"/>
      <c r="E95" s="216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9"/>
      <c r="V95" s="29"/>
    </row>
    <row r="96" spans="1:22" s="6" customFormat="1" ht="18.75" customHeight="1" x14ac:dyDescent="0.25">
      <c r="A96" s="80">
        <f>A93+1</f>
        <v>49</v>
      </c>
      <c r="B96" s="83" t="s">
        <v>291</v>
      </c>
      <c r="C96" s="75">
        <v>1975</v>
      </c>
      <c r="D96" s="77"/>
      <c r="E96" s="75" t="s">
        <v>227</v>
      </c>
      <c r="F96" s="77">
        <v>2</v>
      </c>
      <c r="G96" s="77">
        <v>2</v>
      </c>
      <c r="H96" s="75">
        <v>724.59</v>
      </c>
      <c r="I96" s="77">
        <v>669.49</v>
      </c>
      <c r="J96" s="77">
        <v>626.39</v>
      </c>
      <c r="K96" s="75">
        <v>31</v>
      </c>
      <c r="L96" s="81">
        <f>'виды работ '!C91</f>
        <v>2278598</v>
      </c>
      <c r="M96" s="79">
        <v>0</v>
      </c>
      <c r="N96" s="79">
        <v>0</v>
      </c>
      <c r="O96" s="79">
        <v>0</v>
      </c>
      <c r="P96" s="81">
        <f>L96</f>
        <v>2278598</v>
      </c>
      <c r="Q96" s="79">
        <f>L96/H96</f>
        <v>3144.6721594280903</v>
      </c>
      <c r="R96" s="81">
        <v>14593.7</v>
      </c>
      <c r="S96" s="82" t="s">
        <v>287</v>
      </c>
      <c r="T96" s="75" t="s">
        <v>239</v>
      </c>
      <c r="U96" s="29"/>
      <c r="V96" s="29"/>
    </row>
    <row r="97" spans="1:22" s="6" customFormat="1" ht="18.75" customHeight="1" x14ac:dyDescent="0.25">
      <c r="A97" s="217" t="s">
        <v>18</v>
      </c>
      <c r="B97" s="217"/>
      <c r="C97" s="79" t="s">
        <v>230</v>
      </c>
      <c r="D97" s="79" t="s">
        <v>230</v>
      </c>
      <c r="E97" s="79" t="s">
        <v>230</v>
      </c>
      <c r="F97" s="79" t="s">
        <v>230</v>
      </c>
      <c r="G97" s="79" t="s">
        <v>230</v>
      </c>
      <c r="H97" s="81">
        <f>SUM(H96)</f>
        <v>724.59</v>
      </c>
      <c r="I97" s="81">
        <f t="shared" ref="I97:P97" si="24">SUM(I96)</f>
        <v>669.49</v>
      </c>
      <c r="J97" s="81">
        <f t="shared" si="24"/>
        <v>626.39</v>
      </c>
      <c r="K97" s="89">
        <f t="shared" si="24"/>
        <v>31</v>
      </c>
      <c r="L97" s="81">
        <f t="shared" si="24"/>
        <v>2278598</v>
      </c>
      <c r="M97" s="81">
        <f t="shared" si="24"/>
        <v>0</v>
      </c>
      <c r="N97" s="81">
        <f t="shared" si="24"/>
        <v>0</v>
      </c>
      <c r="O97" s="81">
        <f t="shared" si="24"/>
        <v>0</v>
      </c>
      <c r="P97" s="81">
        <f t="shared" si="24"/>
        <v>2278598</v>
      </c>
      <c r="Q97" s="81">
        <f>L97/H97</f>
        <v>3144.6721594280903</v>
      </c>
      <c r="R97" s="90" t="s">
        <v>230</v>
      </c>
      <c r="S97" s="77" t="s">
        <v>230</v>
      </c>
      <c r="T97" s="75" t="s">
        <v>230</v>
      </c>
      <c r="U97" s="29"/>
      <c r="V97" s="29"/>
    </row>
    <row r="98" spans="1:22" s="6" customFormat="1" ht="21" customHeight="1" x14ac:dyDescent="0.25">
      <c r="A98" s="216" t="s">
        <v>24</v>
      </c>
      <c r="B98" s="216"/>
      <c r="C98" s="216"/>
      <c r="D98" s="216"/>
      <c r="E98" s="216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9"/>
      <c r="V98" s="29"/>
    </row>
    <row r="99" spans="1:22" s="7" customFormat="1" ht="18.75" customHeight="1" x14ac:dyDescent="0.25">
      <c r="A99" s="80">
        <f>A96+1</f>
        <v>50</v>
      </c>
      <c r="B99" s="83" t="s">
        <v>25</v>
      </c>
      <c r="C99" s="77">
        <v>1963</v>
      </c>
      <c r="D99" s="77"/>
      <c r="E99" s="75" t="s">
        <v>227</v>
      </c>
      <c r="F99" s="77">
        <v>2</v>
      </c>
      <c r="G99" s="77">
        <v>2</v>
      </c>
      <c r="H99" s="81">
        <v>987.3</v>
      </c>
      <c r="I99" s="81">
        <v>624.1</v>
      </c>
      <c r="J99" s="81">
        <v>386.5</v>
      </c>
      <c r="K99" s="89">
        <v>49</v>
      </c>
      <c r="L99" s="81">
        <f>'виды работ '!C94</f>
        <v>571976</v>
      </c>
      <c r="M99" s="79">
        <v>0</v>
      </c>
      <c r="N99" s="79">
        <v>0</v>
      </c>
      <c r="O99" s="79">
        <v>0</v>
      </c>
      <c r="P99" s="81">
        <f>L99</f>
        <v>571976</v>
      </c>
      <c r="Q99" s="79">
        <f>L99/H99</f>
        <v>579.33353590600632</v>
      </c>
      <c r="R99" s="81">
        <v>14593.7</v>
      </c>
      <c r="S99" s="82" t="s">
        <v>287</v>
      </c>
      <c r="T99" s="75" t="s">
        <v>239</v>
      </c>
      <c r="U99" s="29"/>
      <c r="V99" s="33"/>
    </row>
    <row r="100" spans="1:22" s="7" customFormat="1" ht="18.75" customHeight="1" x14ac:dyDescent="0.25">
      <c r="A100" s="80">
        <f>A99+1</f>
        <v>51</v>
      </c>
      <c r="B100" s="83" t="s">
        <v>26</v>
      </c>
      <c r="C100" s="77">
        <v>1963</v>
      </c>
      <c r="D100" s="77"/>
      <c r="E100" s="75" t="s">
        <v>227</v>
      </c>
      <c r="F100" s="77">
        <v>2</v>
      </c>
      <c r="G100" s="77">
        <v>2</v>
      </c>
      <c r="H100" s="81">
        <v>681.3</v>
      </c>
      <c r="I100" s="81">
        <v>627.20000000000005</v>
      </c>
      <c r="J100" s="81">
        <v>583.5</v>
      </c>
      <c r="K100" s="89">
        <v>30</v>
      </c>
      <c r="L100" s="81">
        <f>'виды работ '!C95</f>
        <v>170428</v>
      </c>
      <c r="M100" s="79">
        <v>0</v>
      </c>
      <c r="N100" s="79">
        <v>0</v>
      </c>
      <c r="O100" s="79">
        <v>0</v>
      </c>
      <c r="P100" s="81">
        <f t="shared" ref="P100:P110" si="25">L100</f>
        <v>170428</v>
      </c>
      <c r="Q100" s="79">
        <f t="shared" ref="Q100:Q110" si="26">L100/H100</f>
        <v>250.15118156465581</v>
      </c>
      <c r="R100" s="81">
        <v>14593.7</v>
      </c>
      <c r="S100" s="82" t="s">
        <v>287</v>
      </c>
      <c r="T100" s="75" t="s">
        <v>239</v>
      </c>
      <c r="U100" s="29"/>
      <c r="V100" s="33"/>
    </row>
    <row r="101" spans="1:22" s="7" customFormat="1" ht="18.75" customHeight="1" x14ac:dyDescent="0.25">
      <c r="A101" s="80">
        <f t="shared" ref="A101:A110" si="27">A100+1</f>
        <v>52</v>
      </c>
      <c r="B101" s="83" t="s">
        <v>27</v>
      </c>
      <c r="C101" s="77">
        <v>1964</v>
      </c>
      <c r="D101" s="77"/>
      <c r="E101" s="75" t="s">
        <v>227</v>
      </c>
      <c r="F101" s="77">
        <v>2</v>
      </c>
      <c r="G101" s="77">
        <v>2</v>
      </c>
      <c r="H101" s="81">
        <v>689.57</v>
      </c>
      <c r="I101" s="81">
        <v>635.96</v>
      </c>
      <c r="J101" s="81">
        <v>550.16</v>
      </c>
      <c r="K101" s="89">
        <v>35</v>
      </c>
      <c r="L101" s="81">
        <f>'виды работ '!C96</f>
        <v>170428</v>
      </c>
      <c r="M101" s="79">
        <v>0</v>
      </c>
      <c r="N101" s="79">
        <v>0</v>
      </c>
      <c r="O101" s="79">
        <v>0</v>
      </c>
      <c r="P101" s="81">
        <f t="shared" si="25"/>
        <v>170428</v>
      </c>
      <c r="Q101" s="79">
        <f t="shared" si="26"/>
        <v>247.15112316371071</v>
      </c>
      <c r="R101" s="81">
        <v>14593.7</v>
      </c>
      <c r="S101" s="82" t="s">
        <v>287</v>
      </c>
      <c r="T101" s="75" t="s">
        <v>239</v>
      </c>
      <c r="U101" s="29"/>
      <c r="V101" s="33"/>
    </row>
    <row r="102" spans="1:22" s="7" customFormat="1" ht="18.75" customHeight="1" x14ac:dyDescent="0.25">
      <c r="A102" s="80">
        <f t="shared" si="27"/>
        <v>53</v>
      </c>
      <c r="B102" s="83" t="s">
        <v>28</v>
      </c>
      <c r="C102" s="77">
        <v>1965</v>
      </c>
      <c r="D102" s="77"/>
      <c r="E102" s="75" t="s">
        <v>227</v>
      </c>
      <c r="F102" s="77">
        <v>2</v>
      </c>
      <c r="G102" s="77">
        <v>2</v>
      </c>
      <c r="H102" s="81">
        <v>699.51</v>
      </c>
      <c r="I102" s="81">
        <v>644.71</v>
      </c>
      <c r="J102" s="81">
        <v>423.01</v>
      </c>
      <c r="K102" s="89">
        <v>32</v>
      </c>
      <c r="L102" s="81">
        <f>'виды работ '!C97</f>
        <v>170428</v>
      </c>
      <c r="M102" s="79">
        <v>0</v>
      </c>
      <c r="N102" s="79">
        <v>0</v>
      </c>
      <c r="O102" s="79">
        <v>0</v>
      </c>
      <c r="P102" s="81">
        <f t="shared" si="25"/>
        <v>170428</v>
      </c>
      <c r="Q102" s="79">
        <f t="shared" si="26"/>
        <v>243.63911881173965</v>
      </c>
      <c r="R102" s="81">
        <v>14593.7</v>
      </c>
      <c r="S102" s="82" t="s">
        <v>287</v>
      </c>
      <c r="T102" s="75" t="s">
        <v>239</v>
      </c>
      <c r="U102" s="29"/>
      <c r="V102" s="33"/>
    </row>
    <row r="103" spans="1:22" s="7" customFormat="1" ht="18.75" customHeight="1" x14ac:dyDescent="0.25">
      <c r="A103" s="80">
        <f t="shared" si="27"/>
        <v>54</v>
      </c>
      <c r="B103" s="83" t="s">
        <v>29</v>
      </c>
      <c r="C103" s="77">
        <v>1969</v>
      </c>
      <c r="D103" s="77"/>
      <c r="E103" s="75" t="s">
        <v>227</v>
      </c>
      <c r="F103" s="77">
        <v>2</v>
      </c>
      <c r="G103" s="77">
        <v>3</v>
      </c>
      <c r="H103" s="81">
        <v>993.42</v>
      </c>
      <c r="I103" s="81">
        <v>894.62</v>
      </c>
      <c r="J103" s="81">
        <v>522.04</v>
      </c>
      <c r="K103" s="89">
        <v>65</v>
      </c>
      <c r="L103" s="81">
        <f>'виды работ '!C98</f>
        <v>166593</v>
      </c>
      <c r="M103" s="79">
        <v>0</v>
      </c>
      <c r="N103" s="79">
        <v>0</v>
      </c>
      <c r="O103" s="79">
        <v>0</v>
      </c>
      <c r="P103" s="81">
        <f t="shared" si="25"/>
        <v>166593</v>
      </c>
      <c r="Q103" s="79">
        <f t="shared" si="26"/>
        <v>167.69644259225706</v>
      </c>
      <c r="R103" s="81">
        <v>14593.7</v>
      </c>
      <c r="S103" s="82" t="s">
        <v>287</v>
      </c>
      <c r="T103" s="75" t="s">
        <v>239</v>
      </c>
      <c r="U103" s="29"/>
      <c r="V103" s="33"/>
    </row>
    <row r="104" spans="1:22" s="7" customFormat="1" ht="18.75" customHeight="1" x14ac:dyDescent="0.25">
      <c r="A104" s="80">
        <f t="shared" si="27"/>
        <v>55</v>
      </c>
      <c r="B104" s="83" t="s">
        <v>30</v>
      </c>
      <c r="C104" s="77">
        <v>1970</v>
      </c>
      <c r="D104" s="77"/>
      <c r="E104" s="75" t="s">
        <v>227</v>
      </c>
      <c r="F104" s="77">
        <v>2</v>
      </c>
      <c r="G104" s="77">
        <v>2</v>
      </c>
      <c r="H104" s="81">
        <v>689.3</v>
      </c>
      <c r="I104" s="81">
        <v>625.1</v>
      </c>
      <c r="J104" s="81">
        <v>333.8</v>
      </c>
      <c r="K104" s="89">
        <v>51</v>
      </c>
      <c r="L104" s="81">
        <f>'виды работ '!C99</f>
        <v>175152</v>
      </c>
      <c r="M104" s="79">
        <v>0</v>
      </c>
      <c r="N104" s="79">
        <v>0</v>
      </c>
      <c r="O104" s="79">
        <v>0</v>
      </c>
      <c r="P104" s="81">
        <f t="shared" si="25"/>
        <v>175152</v>
      </c>
      <c r="Q104" s="79">
        <f t="shared" si="26"/>
        <v>254.10126215000727</v>
      </c>
      <c r="R104" s="81">
        <v>14593.7</v>
      </c>
      <c r="S104" s="82" t="s">
        <v>287</v>
      </c>
      <c r="T104" s="75" t="s">
        <v>239</v>
      </c>
      <c r="U104" s="29"/>
      <c r="V104" s="33"/>
    </row>
    <row r="105" spans="1:22" s="7" customFormat="1" ht="18.75" customHeight="1" x14ac:dyDescent="0.25">
      <c r="A105" s="80">
        <f t="shared" si="27"/>
        <v>56</v>
      </c>
      <c r="B105" s="83" t="s">
        <v>31</v>
      </c>
      <c r="C105" s="77">
        <v>1971</v>
      </c>
      <c r="D105" s="77"/>
      <c r="E105" s="75" t="s">
        <v>227</v>
      </c>
      <c r="F105" s="77">
        <v>2</v>
      </c>
      <c r="G105" s="77">
        <v>2</v>
      </c>
      <c r="H105" s="81">
        <v>794.7</v>
      </c>
      <c r="I105" s="81">
        <v>726.6</v>
      </c>
      <c r="J105" s="81">
        <v>550.6</v>
      </c>
      <c r="K105" s="89">
        <v>38</v>
      </c>
      <c r="L105" s="81">
        <f>'виды работ '!C100</f>
        <v>175152</v>
      </c>
      <c r="M105" s="79">
        <v>0</v>
      </c>
      <c r="N105" s="79">
        <v>0</v>
      </c>
      <c r="O105" s="79">
        <v>0</v>
      </c>
      <c r="P105" s="81">
        <f t="shared" si="25"/>
        <v>175152</v>
      </c>
      <c r="Q105" s="79">
        <f t="shared" si="26"/>
        <v>220.40015100037749</v>
      </c>
      <c r="R105" s="81">
        <v>14593.7</v>
      </c>
      <c r="S105" s="82" t="s">
        <v>287</v>
      </c>
      <c r="T105" s="75" t="s">
        <v>239</v>
      </c>
      <c r="U105" s="29"/>
      <c r="V105" s="33"/>
    </row>
    <row r="106" spans="1:22" s="7" customFormat="1" ht="18.75" customHeight="1" x14ac:dyDescent="0.25">
      <c r="A106" s="80">
        <f t="shared" si="27"/>
        <v>57</v>
      </c>
      <c r="B106" s="83" t="s">
        <v>32</v>
      </c>
      <c r="C106" s="77">
        <v>1972</v>
      </c>
      <c r="D106" s="77"/>
      <c r="E106" s="75" t="s">
        <v>227</v>
      </c>
      <c r="F106" s="77">
        <v>2</v>
      </c>
      <c r="G106" s="77">
        <v>3</v>
      </c>
      <c r="H106" s="81">
        <v>989.8</v>
      </c>
      <c r="I106" s="81">
        <v>894</v>
      </c>
      <c r="J106" s="81">
        <v>595.29999999999995</v>
      </c>
      <c r="K106" s="89">
        <v>44</v>
      </c>
      <c r="L106" s="81">
        <f>'виды работ '!C101</f>
        <v>166593</v>
      </c>
      <c r="M106" s="79">
        <v>0</v>
      </c>
      <c r="N106" s="79">
        <v>0</v>
      </c>
      <c r="O106" s="79">
        <v>0</v>
      </c>
      <c r="P106" s="81">
        <f t="shared" si="25"/>
        <v>166593</v>
      </c>
      <c r="Q106" s="79">
        <f t="shared" si="26"/>
        <v>168.30975954738332</v>
      </c>
      <c r="R106" s="81">
        <v>14593.7</v>
      </c>
      <c r="S106" s="82" t="s">
        <v>287</v>
      </c>
      <c r="T106" s="75" t="s">
        <v>239</v>
      </c>
      <c r="U106" s="29"/>
      <c r="V106" s="33"/>
    </row>
    <row r="107" spans="1:22" s="7" customFormat="1" ht="18.75" customHeight="1" x14ac:dyDescent="0.25">
      <c r="A107" s="80">
        <f t="shared" si="27"/>
        <v>58</v>
      </c>
      <c r="B107" s="83" t="s">
        <v>33</v>
      </c>
      <c r="C107" s="77">
        <v>1973</v>
      </c>
      <c r="D107" s="77"/>
      <c r="E107" s="75" t="s">
        <v>227</v>
      </c>
      <c r="F107" s="77">
        <v>2</v>
      </c>
      <c r="G107" s="77">
        <v>2</v>
      </c>
      <c r="H107" s="81">
        <v>1159.8</v>
      </c>
      <c r="I107" s="81">
        <v>733.3</v>
      </c>
      <c r="J107" s="81">
        <v>639.5</v>
      </c>
      <c r="K107" s="89">
        <v>35</v>
      </c>
      <c r="L107" s="81">
        <f>'виды работ '!C102</f>
        <v>172443</v>
      </c>
      <c r="M107" s="79">
        <v>0</v>
      </c>
      <c r="N107" s="79">
        <v>0</v>
      </c>
      <c r="O107" s="79">
        <v>0</v>
      </c>
      <c r="P107" s="81">
        <f t="shared" si="25"/>
        <v>172443</v>
      </c>
      <c r="Q107" s="79">
        <f t="shared" si="26"/>
        <v>148.68339368856701</v>
      </c>
      <c r="R107" s="81">
        <v>14593.7</v>
      </c>
      <c r="S107" s="82" t="s">
        <v>287</v>
      </c>
      <c r="T107" s="75" t="s">
        <v>239</v>
      </c>
      <c r="U107" s="29"/>
      <c r="V107" s="33"/>
    </row>
    <row r="108" spans="1:22" s="7" customFormat="1" ht="18.75" customHeight="1" x14ac:dyDescent="0.25">
      <c r="A108" s="80">
        <f t="shared" si="27"/>
        <v>59</v>
      </c>
      <c r="B108" s="83" t="s">
        <v>292</v>
      </c>
      <c r="C108" s="77">
        <v>1971</v>
      </c>
      <c r="D108" s="77"/>
      <c r="E108" s="75" t="s">
        <v>227</v>
      </c>
      <c r="F108" s="77">
        <v>2</v>
      </c>
      <c r="G108" s="77">
        <v>2</v>
      </c>
      <c r="H108" s="77">
        <v>711.93</v>
      </c>
      <c r="I108" s="77">
        <v>539.6</v>
      </c>
      <c r="J108" s="77">
        <f>I108-183.6</f>
        <v>356</v>
      </c>
      <c r="K108" s="77">
        <v>29</v>
      </c>
      <c r="L108" s="81">
        <f>'виды работ '!C103</f>
        <v>171491</v>
      </c>
      <c r="M108" s="79">
        <v>0</v>
      </c>
      <c r="N108" s="79">
        <v>0</v>
      </c>
      <c r="O108" s="79">
        <v>0</v>
      </c>
      <c r="P108" s="81">
        <f t="shared" si="25"/>
        <v>171491</v>
      </c>
      <c r="Q108" s="79">
        <f t="shared" si="26"/>
        <v>240.88182826963327</v>
      </c>
      <c r="R108" s="81">
        <v>14593.7</v>
      </c>
      <c r="S108" s="82" t="s">
        <v>287</v>
      </c>
      <c r="T108" s="75" t="s">
        <v>239</v>
      </c>
      <c r="U108" s="29"/>
      <c r="V108" s="33"/>
    </row>
    <row r="109" spans="1:22" s="7" customFormat="1" ht="18.75" customHeight="1" x14ac:dyDescent="0.25">
      <c r="A109" s="80">
        <f t="shared" si="27"/>
        <v>60</v>
      </c>
      <c r="B109" s="83" t="s">
        <v>293</v>
      </c>
      <c r="C109" s="77">
        <v>1971</v>
      </c>
      <c r="D109" s="77"/>
      <c r="E109" s="75" t="s">
        <v>227</v>
      </c>
      <c r="F109" s="77">
        <v>2</v>
      </c>
      <c r="G109" s="77">
        <v>2</v>
      </c>
      <c r="H109" s="77">
        <v>711.93</v>
      </c>
      <c r="I109" s="77">
        <v>539.6</v>
      </c>
      <c r="J109" s="77">
        <f>I109-176.32</f>
        <v>363.28000000000003</v>
      </c>
      <c r="K109" s="77">
        <v>28</v>
      </c>
      <c r="L109" s="81">
        <f>'виды работ '!C104</f>
        <v>171491</v>
      </c>
      <c r="M109" s="79">
        <v>0</v>
      </c>
      <c r="N109" s="79">
        <v>0</v>
      </c>
      <c r="O109" s="79">
        <v>0</v>
      </c>
      <c r="P109" s="81">
        <f t="shared" si="25"/>
        <v>171491</v>
      </c>
      <c r="Q109" s="79">
        <f t="shared" si="26"/>
        <v>240.88182826963327</v>
      </c>
      <c r="R109" s="81">
        <v>14593.7</v>
      </c>
      <c r="S109" s="82" t="s">
        <v>287</v>
      </c>
      <c r="T109" s="75" t="s">
        <v>239</v>
      </c>
      <c r="U109" s="29"/>
      <c r="V109" s="33"/>
    </row>
    <row r="110" spans="1:22" s="7" customFormat="1" ht="18.75" customHeight="1" x14ac:dyDescent="0.25">
      <c r="A110" s="80">
        <f t="shared" si="27"/>
        <v>61</v>
      </c>
      <c r="B110" s="83" t="s">
        <v>294</v>
      </c>
      <c r="C110" s="77">
        <v>1971</v>
      </c>
      <c r="D110" s="77"/>
      <c r="E110" s="75" t="s">
        <v>227</v>
      </c>
      <c r="F110" s="77">
        <v>2</v>
      </c>
      <c r="G110" s="77">
        <v>2</v>
      </c>
      <c r="H110" s="77">
        <v>711.93</v>
      </c>
      <c r="I110" s="77">
        <v>539.6</v>
      </c>
      <c r="J110" s="77">
        <f>I110-84.86</f>
        <v>454.74</v>
      </c>
      <c r="K110" s="77">
        <v>17</v>
      </c>
      <c r="L110" s="81">
        <f>'виды работ '!C105</f>
        <v>171491</v>
      </c>
      <c r="M110" s="79">
        <v>0</v>
      </c>
      <c r="N110" s="79">
        <v>0</v>
      </c>
      <c r="O110" s="79">
        <v>0</v>
      </c>
      <c r="P110" s="81">
        <f t="shared" si="25"/>
        <v>171491</v>
      </c>
      <c r="Q110" s="79">
        <f t="shared" si="26"/>
        <v>240.88182826963327</v>
      </c>
      <c r="R110" s="81">
        <v>14593.7</v>
      </c>
      <c r="S110" s="82" t="s">
        <v>287</v>
      </c>
      <c r="T110" s="75" t="s">
        <v>239</v>
      </c>
      <c r="U110" s="29"/>
      <c r="V110" s="33"/>
    </row>
    <row r="111" spans="1:22" s="6" customFormat="1" ht="20.25" customHeight="1" x14ac:dyDescent="0.25">
      <c r="A111" s="217" t="s">
        <v>18</v>
      </c>
      <c r="B111" s="217"/>
      <c r="C111" s="79" t="s">
        <v>230</v>
      </c>
      <c r="D111" s="79" t="s">
        <v>230</v>
      </c>
      <c r="E111" s="79" t="s">
        <v>230</v>
      </c>
      <c r="F111" s="79" t="s">
        <v>230</v>
      </c>
      <c r="G111" s="79" t="s">
        <v>230</v>
      </c>
      <c r="H111" s="81">
        <f>SUM(H99:H110)</f>
        <v>9820.4900000000016</v>
      </c>
      <c r="I111" s="81">
        <f t="shared" ref="I111:P111" si="28">SUM(I99:I110)</f>
        <v>8024.3900000000012</v>
      </c>
      <c r="J111" s="81">
        <f t="shared" si="28"/>
        <v>5758.4299999999994</v>
      </c>
      <c r="K111" s="89">
        <f t="shared" si="28"/>
        <v>453</v>
      </c>
      <c r="L111" s="81">
        <f>SUM(L99:L110)</f>
        <v>2453666</v>
      </c>
      <c r="M111" s="81">
        <f t="shared" si="28"/>
        <v>0</v>
      </c>
      <c r="N111" s="81">
        <f t="shared" si="28"/>
        <v>0</v>
      </c>
      <c r="O111" s="81">
        <f t="shared" si="28"/>
        <v>0</v>
      </c>
      <c r="P111" s="81">
        <f t="shared" si="28"/>
        <v>2453666</v>
      </c>
      <c r="Q111" s="81">
        <f>SUM(Q99:Q99)</f>
        <v>579.33353590600632</v>
      </c>
      <c r="R111" s="90" t="s">
        <v>230</v>
      </c>
      <c r="S111" s="77" t="s">
        <v>230</v>
      </c>
      <c r="T111" s="75" t="s">
        <v>230</v>
      </c>
      <c r="U111" s="29"/>
      <c r="V111" s="29"/>
    </row>
    <row r="112" spans="1:22" s="6" customFormat="1" ht="20.25" customHeight="1" x14ac:dyDescent="0.25">
      <c r="A112" s="227" t="s">
        <v>34</v>
      </c>
      <c r="B112" s="227"/>
      <c r="C112" s="227"/>
      <c r="D112" s="227"/>
      <c r="E112" s="227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9"/>
      <c r="V112" s="29"/>
    </row>
    <row r="113" spans="1:22" s="6" customFormat="1" ht="20.25" customHeight="1" x14ac:dyDescent="0.25">
      <c r="A113" s="80">
        <f>A110+1</f>
        <v>62</v>
      </c>
      <c r="B113" s="106" t="s">
        <v>295</v>
      </c>
      <c r="C113" s="92">
        <v>1969</v>
      </c>
      <c r="D113" s="79"/>
      <c r="E113" s="75" t="s">
        <v>227</v>
      </c>
      <c r="F113" s="80">
        <v>2</v>
      </c>
      <c r="G113" s="80">
        <v>1</v>
      </c>
      <c r="H113" s="81">
        <v>727.05</v>
      </c>
      <c r="I113" s="81">
        <v>727.05</v>
      </c>
      <c r="J113" s="81">
        <v>473.41</v>
      </c>
      <c r="K113" s="89">
        <v>29</v>
      </c>
      <c r="L113" s="81">
        <f>'виды работ '!C108</f>
        <v>2858387</v>
      </c>
      <c r="M113" s="79">
        <v>0</v>
      </c>
      <c r="N113" s="79">
        <v>0</v>
      </c>
      <c r="O113" s="79">
        <v>0</v>
      </c>
      <c r="P113" s="81">
        <f>L113</f>
        <v>2858387</v>
      </c>
      <c r="Q113" s="79">
        <f>L113/H113</f>
        <v>3931.4861426311809</v>
      </c>
      <c r="R113" s="81">
        <v>14593.7</v>
      </c>
      <c r="S113" s="82" t="s">
        <v>287</v>
      </c>
      <c r="T113" s="75" t="s">
        <v>239</v>
      </c>
      <c r="U113" s="29"/>
      <c r="V113" s="29"/>
    </row>
    <row r="114" spans="1:22" s="6" customFormat="1" ht="20.25" customHeight="1" x14ac:dyDescent="0.25">
      <c r="A114" s="217" t="s">
        <v>18</v>
      </c>
      <c r="B114" s="217"/>
      <c r="C114" s="79" t="s">
        <v>230</v>
      </c>
      <c r="D114" s="79" t="s">
        <v>230</v>
      </c>
      <c r="E114" s="79" t="s">
        <v>230</v>
      </c>
      <c r="F114" s="79" t="s">
        <v>230</v>
      </c>
      <c r="G114" s="79" t="s">
        <v>230</v>
      </c>
      <c r="H114" s="81">
        <f t="shared" ref="H114:Q114" si="29">SUM(H113:H113)</f>
        <v>727.05</v>
      </c>
      <c r="I114" s="81">
        <f t="shared" si="29"/>
        <v>727.05</v>
      </c>
      <c r="J114" s="81">
        <f t="shared" si="29"/>
        <v>473.41</v>
      </c>
      <c r="K114" s="89">
        <f t="shared" si="29"/>
        <v>29</v>
      </c>
      <c r="L114" s="81">
        <f t="shared" si="29"/>
        <v>2858387</v>
      </c>
      <c r="M114" s="81">
        <f t="shared" si="29"/>
        <v>0</v>
      </c>
      <c r="N114" s="81">
        <f t="shared" si="29"/>
        <v>0</v>
      </c>
      <c r="O114" s="81">
        <f t="shared" si="29"/>
        <v>0</v>
      </c>
      <c r="P114" s="81">
        <f t="shared" si="29"/>
        <v>2858387</v>
      </c>
      <c r="Q114" s="81">
        <f t="shared" si="29"/>
        <v>3931.4861426311809</v>
      </c>
      <c r="R114" s="90" t="s">
        <v>230</v>
      </c>
      <c r="S114" s="77" t="s">
        <v>230</v>
      </c>
      <c r="T114" s="75" t="s">
        <v>230</v>
      </c>
      <c r="U114" s="29"/>
      <c r="V114" s="29"/>
    </row>
    <row r="115" spans="1:22" s="8" customFormat="1" ht="17.25" customHeight="1" x14ac:dyDescent="0.25">
      <c r="A115" s="216" t="s">
        <v>35</v>
      </c>
      <c r="B115" s="216"/>
      <c r="C115" s="216"/>
      <c r="D115" s="216"/>
      <c r="E115" s="216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30"/>
      <c r="V115" s="30"/>
    </row>
    <row r="116" spans="1:22" s="53" customFormat="1" ht="19.5" customHeight="1" x14ac:dyDescent="0.25">
      <c r="A116" s="89">
        <f>A113+1</f>
        <v>63</v>
      </c>
      <c r="B116" s="83" t="s">
        <v>297</v>
      </c>
      <c r="C116" s="85" t="s">
        <v>234</v>
      </c>
      <c r="D116" s="85"/>
      <c r="E116" s="75" t="s">
        <v>263</v>
      </c>
      <c r="F116" s="85">
        <v>2</v>
      </c>
      <c r="G116" s="85">
        <v>1</v>
      </c>
      <c r="H116" s="85">
        <v>326.98</v>
      </c>
      <c r="I116" s="85">
        <v>326.98</v>
      </c>
      <c r="J116" s="85">
        <v>88.06</v>
      </c>
      <c r="K116" s="85">
        <v>18</v>
      </c>
      <c r="L116" s="81">
        <f>'виды работ '!C111</f>
        <v>3483640</v>
      </c>
      <c r="M116" s="79">
        <v>0</v>
      </c>
      <c r="N116" s="79">
        <v>0</v>
      </c>
      <c r="O116" s="79">
        <v>0</v>
      </c>
      <c r="P116" s="81">
        <f t="shared" ref="P116:P122" si="30">L116</f>
        <v>3483640</v>
      </c>
      <c r="Q116" s="79">
        <f t="shared" ref="Q116:Q128" si="31">L116/H116</f>
        <v>10653.984953208146</v>
      </c>
      <c r="R116" s="81">
        <v>14593.7</v>
      </c>
      <c r="S116" s="82" t="s">
        <v>287</v>
      </c>
      <c r="T116" s="75" t="s">
        <v>239</v>
      </c>
      <c r="U116" s="51"/>
      <c r="V116" s="52"/>
    </row>
    <row r="117" spans="1:22" s="53" customFormat="1" ht="19.5" customHeight="1" x14ac:dyDescent="0.25">
      <c r="A117" s="80">
        <f>A116+1</f>
        <v>64</v>
      </c>
      <c r="B117" s="83" t="s">
        <v>298</v>
      </c>
      <c r="C117" s="85" t="s">
        <v>234</v>
      </c>
      <c r="D117" s="85"/>
      <c r="E117" s="75" t="s">
        <v>263</v>
      </c>
      <c r="F117" s="85">
        <v>2</v>
      </c>
      <c r="G117" s="85">
        <v>2</v>
      </c>
      <c r="H117" s="85">
        <v>139.91999999999999</v>
      </c>
      <c r="I117" s="85">
        <v>139.91999999999999</v>
      </c>
      <c r="J117" s="85">
        <v>202.2</v>
      </c>
      <c r="K117" s="85">
        <v>18</v>
      </c>
      <c r="L117" s="81">
        <f>'виды работ '!C112</f>
        <v>2413987</v>
      </c>
      <c r="M117" s="79">
        <v>0</v>
      </c>
      <c r="N117" s="79">
        <v>0</v>
      </c>
      <c r="O117" s="79">
        <v>0</v>
      </c>
      <c r="P117" s="81">
        <f t="shared" si="30"/>
        <v>2413987</v>
      </c>
      <c r="Q117" s="79">
        <f t="shared" si="31"/>
        <v>17252.622927387081</v>
      </c>
      <c r="R117" s="81">
        <v>14593.7</v>
      </c>
      <c r="S117" s="82" t="s">
        <v>287</v>
      </c>
      <c r="T117" s="75" t="s">
        <v>239</v>
      </c>
      <c r="U117" s="51"/>
      <c r="V117" s="52"/>
    </row>
    <row r="118" spans="1:22" s="47" customFormat="1" ht="17.25" customHeight="1" x14ac:dyDescent="0.25">
      <c r="A118" s="80">
        <f t="shared" ref="A118:A127" si="32">A117+1</f>
        <v>65</v>
      </c>
      <c r="B118" s="78" t="s">
        <v>572</v>
      </c>
      <c r="C118" s="75">
        <v>1917</v>
      </c>
      <c r="D118" s="75"/>
      <c r="E118" s="75" t="s">
        <v>263</v>
      </c>
      <c r="F118" s="75">
        <v>2</v>
      </c>
      <c r="G118" s="75">
        <v>1</v>
      </c>
      <c r="H118" s="79">
        <v>453.23</v>
      </c>
      <c r="I118" s="79">
        <v>261.54000000000002</v>
      </c>
      <c r="J118" s="79">
        <v>261.54000000000002</v>
      </c>
      <c r="K118" s="80">
        <v>17</v>
      </c>
      <c r="L118" s="81">
        <f>'виды работ '!C113</f>
        <v>2979132</v>
      </c>
      <c r="M118" s="79">
        <v>0</v>
      </c>
      <c r="N118" s="79">
        <v>0</v>
      </c>
      <c r="O118" s="79">
        <v>0</v>
      </c>
      <c r="P118" s="81">
        <f>L118</f>
        <v>2979132</v>
      </c>
      <c r="Q118" s="79">
        <f t="shared" si="31"/>
        <v>6573.1129889901376</v>
      </c>
      <c r="R118" s="81">
        <v>14593.7</v>
      </c>
      <c r="S118" s="82" t="s">
        <v>287</v>
      </c>
      <c r="T118" s="75" t="s">
        <v>239</v>
      </c>
      <c r="U118" s="46"/>
      <c r="V118" s="46"/>
    </row>
    <row r="119" spans="1:22" s="7" customFormat="1" ht="19.5" customHeight="1" x14ac:dyDescent="0.25">
      <c r="A119" s="80">
        <f t="shared" si="32"/>
        <v>66</v>
      </c>
      <c r="B119" s="83" t="s">
        <v>299</v>
      </c>
      <c r="C119" s="85" t="s">
        <v>235</v>
      </c>
      <c r="D119" s="85"/>
      <c r="E119" s="75" t="s">
        <v>263</v>
      </c>
      <c r="F119" s="85">
        <v>2</v>
      </c>
      <c r="G119" s="85">
        <v>1</v>
      </c>
      <c r="H119" s="85">
        <v>301.64</v>
      </c>
      <c r="I119" s="85">
        <v>301.64</v>
      </c>
      <c r="J119" s="85">
        <v>183.93</v>
      </c>
      <c r="K119" s="85">
        <v>11</v>
      </c>
      <c r="L119" s="81">
        <f>'виды работ '!C114</f>
        <v>2002396</v>
      </c>
      <c r="M119" s="79">
        <v>0</v>
      </c>
      <c r="N119" s="79">
        <v>0</v>
      </c>
      <c r="O119" s="79">
        <v>0</v>
      </c>
      <c r="P119" s="81">
        <f t="shared" si="30"/>
        <v>2002396</v>
      </c>
      <c r="Q119" s="79">
        <f t="shared" si="31"/>
        <v>6638.363612253017</v>
      </c>
      <c r="R119" s="81">
        <v>14593.7</v>
      </c>
      <c r="S119" s="82" t="s">
        <v>287</v>
      </c>
      <c r="T119" s="75" t="s">
        <v>239</v>
      </c>
      <c r="U119" s="29"/>
      <c r="V119" s="33"/>
    </row>
    <row r="120" spans="1:22" s="50" customFormat="1" ht="17.25" customHeight="1" x14ac:dyDescent="0.25">
      <c r="A120" s="80">
        <f t="shared" si="32"/>
        <v>67</v>
      </c>
      <c r="B120" s="78" t="s">
        <v>567</v>
      </c>
      <c r="C120" s="75">
        <v>1917</v>
      </c>
      <c r="D120" s="75"/>
      <c r="E120" s="75" t="s">
        <v>263</v>
      </c>
      <c r="F120" s="75">
        <v>2</v>
      </c>
      <c r="G120" s="75">
        <v>1</v>
      </c>
      <c r="H120" s="79">
        <v>442.75</v>
      </c>
      <c r="I120" s="79">
        <v>263.05</v>
      </c>
      <c r="J120" s="79">
        <v>263.05</v>
      </c>
      <c r="K120" s="80">
        <v>23</v>
      </c>
      <c r="L120" s="81">
        <f>'виды работ '!C115</f>
        <v>8177892</v>
      </c>
      <c r="M120" s="79">
        <v>0</v>
      </c>
      <c r="N120" s="79">
        <v>0</v>
      </c>
      <c r="O120" s="79">
        <v>0</v>
      </c>
      <c r="P120" s="81">
        <f>L120</f>
        <v>8177892</v>
      </c>
      <c r="Q120" s="79">
        <f t="shared" si="31"/>
        <v>18470.676453980803</v>
      </c>
      <c r="R120" s="81">
        <v>14593.7</v>
      </c>
      <c r="S120" s="82" t="s">
        <v>287</v>
      </c>
      <c r="T120" s="75" t="s">
        <v>239</v>
      </c>
      <c r="U120" s="49"/>
      <c r="V120" s="49"/>
    </row>
    <row r="121" spans="1:22" s="47" customFormat="1" ht="17.25" customHeight="1" x14ac:dyDescent="0.25">
      <c r="A121" s="80">
        <f t="shared" si="32"/>
        <v>68</v>
      </c>
      <c r="B121" s="78" t="s">
        <v>568</v>
      </c>
      <c r="C121" s="75">
        <v>1976</v>
      </c>
      <c r="D121" s="75"/>
      <c r="E121" s="75" t="s">
        <v>227</v>
      </c>
      <c r="F121" s="75">
        <v>5</v>
      </c>
      <c r="G121" s="75">
        <v>2</v>
      </c>
      <c r="H121" s="79">
        <v>3664.5</v>
      </c>
      <c r="I121" s="79">
        <v>2481</v>
      </c>
      <c r="J121" s="79">
        <v>2481</v>
      </c>
      <c r="K121" s="80">
        <v>178</v>
      </c>
      <c r="L121" s="81">
        <f>'виды работ '!C116</f>
        <v>6197063</v>
      </c>
      <c r="M121" s="79">
        <v>0</v>
      </c>
      <c r="N121" s="79">
        <v>0</v>
      </c>
      <c r="O121" s="79">
        <v>0</v>
      </c>
      <c r="P121" s="81">
        <f>L121</f>
        <v>6197063</v>
      </c>
      <c r="Q121" s="79">
        <f t="shared" si="31"/>
        <v>1691.1073816346022</v>
      </c>
      <c r="R121" s="81">
        <v>14593.7</v>
      </c>
      <c r="S121" s="82" t="s">
        <v>287</v>
      </c>
      <c r="T121" s="75" t="s">
        <v>239</v>
      </c>
      <c r="U121" s="46"/>
      <c r="V121" s="46"/>
    </row>
    <row r="122" spans="1:22" s="7" customFormat="1" ht="19.5" customHeight="1" x14ac:dyDescent="0.25">
      <c r="A122" s="80">
        <f t="shared" si="32"/>
        <v>69</v>
      </c>
      <c r="B122" s="83" t="s">
        <v>296</v>
      </c>
      <c r="C122" s="85">
        <v>1917</v>
      </c>
      <c r="D122" s="85"/>
      <c r="E122" s="75" t="s">
        <v>263</v>
      </c>
      <c r="F122" s="85">
        <v>2</v>
      </c>
      <c r="G122" s="85">
        <v>1</v>
      </c>
      <c r="H122" s="85">
        <v>160.6</v>
      </c>
      <c r="I122" s="85">
        <v>160.6</v>
      </c>
      <c r="J122" s="85">
        <v>91.88</v>
      </c>
      <c r="K122" s="85">
        <v>12</v>
      </c>
      <c r="L122" s="81">
        <f>'виды работ '!C117</f>
        <v>3064627</v>
      </c>
      <c r="M122" s="79">
        <v>0</v>
      </c>
      <c r="N122" s="79">
        <v>0</v>
      </c>
      <c r="O122" s="79">
        <v>0</v>
      </c>
      <c r="P122" s="81">
        <f t="shared" si="30"/>
        <v>3064627</v>
      </c>
      <c r="Q122" s="79">
        <f t="shared" si="31"/>
        <v>19082.359900373598</v>
      </c>
      <c r="R122" s="81">
        <v>14593.7</v>
      </c>
      <c r="S122" s="82" t="s">
        <v>287</v>
      </c>
      <c r="T122" s="75" t="s">
        <v>239</v>
      </c>
      <c r="U122" s="29"/>
      <c r="V122" s="33"/>
    </row>
    <row r="123" spans="1:22" s="8" customFormat="1" ht="17.25" customHeight="1" x14ac:dyDescent="0.25">
      <c r="A123" s="80">
        <f t="shared" si="32"/>
        <v>70</v>
      </c>
      <c r="B123" s="78" t="s">
        <v>612</v>
      </c>
      <c r="C123" s="77">
        <v>1917</v>
      </c>
      <c r="D123" s="77"/>
      <c r="E123" s="75" t="s">
        <v>263</v>
      </c>
      <c r="F123" s="77">
        <v>2</v>
      </c>
      <c r="G123" s="77">
        <v>2</v>
      </c>
      <c r="H123" s="81">
        <v>321.7</v>
      </c>
      <c r="I123" s="81">
        <v>321.7</v>
      </c>
      <c r="J123" s="81">
        <v>211.38</v>
      </c>
      <c r="K123" s="89">
        <v>7</v>
      </c>
      <c r="L123" s="81">
        <f>'виды работ '!C118</f>
        <v>3479814</v>
      </c>
      <c r="M123" s="79">
        <v>0</v>
      </c>
      <c r="N123" s="79">
        <v>0</v>
      </c>
      <c r="O123" s="79">
        <v>0</v>
      </c>
      <c r="P123" s="81">
        <f>L123</f>
        <v>3479814</v>
      </c>
      <c r="Q123" s="79">
        <f t="shared" si="31"/>
        <v>10816.953683556108</v>
      </c>
      <c r="R123" s="81">
        <v>14593.7</v>
      </c>
      <c r="S123" s="82" t="s">
        <v>287</v>
      </c>
      <c r="T123" s="75" t="s">
        <v>239</v>
      </c>
      <c r="U123" s="30"/>
      <c r="V123" s="30"/>
    </row>
    <row r="124" spans="1:22" s="8" customFormat="1" ht="17.25" customHeight="1" x14ac:dyDescent="0.25">
      <c r="A124" s="80">
        <f t="shared" si="32"/>
        <v>71</v>
      </c>
      <c r="B124" s="78" t="s">
        <v>613</v>
      </c>
      <c r="C124" s="77">
        <v>1917</v>
      </c>
      <c r="D124" s="77"/>
      <c r="E124" s="75" t="s">
        <v>263</v>
      </c>
      <c r="F124" s="77">
        <v>2</v>
      </c>
      <c r="G124" s="77">
        <v>2</v>
      </c>
      <c r="H124" s="81">
        <v>193.4</v>
      </c>
      <c r="I124" s="81">
        <v>193.4</v>
      </c>
      <c r="J124" s="81">
        <v>121.4</v>
      </c>
      <c r="K124" s="89">
        <v>11</v>
      </c>
      <c r="L124" s="81">
        <f>'виды работ '!C119</f>
        <v>437570</v>
      </c>
      <c r="M124" s="79">
        <v>0</v>
      </c>
      <c r="N124" s="79">
        <v>0</v>
      </c>
      <c r="O124" s="79">
        <v>0</v>
      </c>
      <c r="P124" s="81">
        <f>L124</f>
        <v>437570</v>
      </c>
      <c r="Q124" s="79">
        <f t="shared" si="31"/>
        <v>2262.5129265770424</v>
      </c>
      <c r="R124" s="81">
        <v>14593.7</v>
      </c>
      <c r="S124" s="82" t="s">
        <v>287</v>
      </c>
      <c r="T124" s="75" t="s">
        <v>239</v>
      </c>
      <c r="U124" s="30"/>
      <c r="V124" s="30"/>
    </row>
    <row r="125" spans="1:22" s="47" customFormat="1" ht="17.25" customHeight="1" x14ac:dyDescent="0.25">
      <c r="A125" s="80">
        <f t="shared" si="32"/>
        <v>72</v>
      </c>
      <c r="B125" s="78" t="s">
        <v>569</v>
      </c>
      <c r="C125" s="75">
        <v>1956</v>
      </c>
      <c r="D125" s="75"/>
      <c r="E125" s="75" t="s">
        <v>263</v>
      </c>
      <c r="F125" s="75">
        <v>2</v>
      </c>
      <c r="G125" s="75">
        <v>2</v>
      </c>
      <c r="H125" s="79">
        <v>359.23</v>
      </c>
      <c r="I125" s="79">
        <f>J125</f>
        <v>196.29</v>
      </c>
      <c r="J125" s="79">
        <v>196.29</v>
      </c>
      <c r="K125" s="80">
        <v>20</v>
      </c>
      <c r="L125" s="81">
        <f>'виды работ '!C120</f>
        <v>350775</v>
      </c>
      <c r="M125" s="79">
        <v>0</v>
      </c>
      <c r="N125" s="79">
        <v>0</v>
      </c>
      <c r="O125" s="79">
        <v>0</v>
      </c>
      <c r="P125" s="81">
        <f>L125</f>
        <v>350775</v>
      </c>
      <c r="Q125" s="79">
        <f t="shared" si="31"/>
        <v>976.46354703114991</v>
      </c>
      <c r="R125" s="81">
        <v>14593.7</v>
      </c>
      <c r="S125" s="82" t="s">
        <v>287</v>
      </c>
      <c r="T125" s="75" t="s">
        <v>239</v>
      </c>
      <c r="U125" s="46"/>
      <c r="V125" s="46"/>
    </row>
    <row r="126" spans="1:22" s="47" customFormat="1" ht="17.25" customHeight="1" x14ac:dyDescent="0.25">
      <c r="A126" s="80">
        <f t="shared" si="32"/>
        <v>73</v>
      </c>
      <c r="B126" s="78" t="s">
        <v>570</v>
      </c>
      <c r="C126" s="75">
        <v>1958</v>
      </c>
      <c r="D126" s="75"/>
      <c r="E126" s="75" t="s">
        <v>263</v>
      </c>
      <c r="F126" s="75">
        <v>2</v>
      </c>
      <c r="G126" s="75">
        <v>2</v>
      </c>
      <c r="H126" s="79">
        <v>409.25</v>
      </c>
      <c r="I126" s="79">
        <v>255</v>
      </c>
      <c r="J126" s="79">
        <v>255</v>
      </c>
      <c r="K126" s="80">
        <v>18</v>
      </c>
      <c r="L126" s="81">
        <f>'виды работ '!C121</f>
        <v>320484</v>
      </c>
      <c r="M126" s="79">
        <v>0</v>
      </c>
      <c r="N126" s="79">
        <v>0</v>
      </c>
      <c r="O126" s="79">
        <v>0</v>
      </c>
      <c r="P126" s="81">
        <f>L126</f>
        <v>320484</v>
      </c>
      <c r="Q126" s="79">
        <f t="shared" si="31"/>
        <v>783.10079413561391</v>
      </c>
      <c r="R126" s="81">
        <v>14593.7</v>
      </c>
      <c r="S126" s="82" t="s">
        <v>287</v>
      </c>
      <c r="T126" s="75" t="s">
        <v>239</v>
      </c>
      <c r="U126" s="46"/>
      <c r="V126" s="46"/>
    </row>
    <row r="127" spans="1:22" s="47" customFormat="1" ht="17.25" customHeight="1" x14ac:dyDescent="0.25">
      <c r="A127" s="80">
        <f t="shared" si="32"/>
        <v>74</v>
      </c>
      <c r="B127" s="78" t="s">
        <v>571</v>
      </c>
      <c r="C127" s="75">
        <v>1955</v>
      </c>
      <c r="D127" s="75"/>
      <c r="E127" s="75" t="s">
        <v>263</v>
      </c>
      <c r="F127" s="75">
        <v>2</v>
      </c>
      <c r="G127" s="75">
        <v>2</v>
      </c>
      <c r="H127" s="79">
        <v>389.9</v>
      </c>
      <c r="I127" s="79">
        <v>268</v>
      </c>
      <c r="J127" s="79">
        <v>268</v>
      </c>
      <c r="K127" s="80">
        <v>21</v>
      </c>
      <c r="L127" s="81">
        <f>'виды работ '!C122</f>
        <v>312001</v>
      </c>
      <c r="M127" s="79">
        <v>0</v>
      </c>
      <c r="N127" s="79">
        <v>0</v>
      </c>
      <c r="O127" s="79">
        <v>0</v>
      </c>
      <c r="P127" s="81">
        <f>L127</f>
        <v>312001</v>
      </c>
      <c r="Q127" s="79">
        <f t="shared" si="31"/>
        <v>800.20774557578875</v>
      </c>
      <c r="R127" s="81">
        <v>14593.7</v>
      </c>
      <c r="S127" s="82" t="s">
        <v>287</v>
      </c>
      <c r="T127" s="75" t="s">
        <v>239</v>
      </c>
      <c r="U127" s="46"/>
      <c r="V127" s="46"/>
    </row>
    <row r="128" spans="1:22" s="7" customFormat="1" ht="18" customHeight="1" x14ac:dyDescent="0.25">
      <c r="A128" s="226" t="s">
        <v>18</v>
      </c>
      <c r="B128" s="226"/>
      <c r="C128" s="77" t="s">
        <v>230</v>
      </c>
      <c r="D128" s="77" t="s">
        <v>230</v>
      </c>
      <c r="E128" s="77" t="s">
        <v>230</v>
      </c>
      <c r="F128" s="77" t="s">
        <v>230</v>
      </c>
      <c r="G128" s="77" t="s">
        <v>230</v>
      </c>
      <c r="H128" s="81">
        <f>SUM(H116:H127)</f>
        <v>7163.1</v>
      </c>
      <c r="I128" s="81">
        <f t="shared" ref="I128:P128" si="33">SUM(I116:I127)</f>
        <v>5169.12</v>
      </c>
      <c r="J128" s="81">
        <f t="shared" si="33"/>
        <v>4623.7300000000005</v>
      </c>
      <c r="K128" s="89">
        <f t="shared" si="33"/>
        <v>354</v>
      </c>
      <c r="L128" s="81">
        <f t="shared" si="33"/>
        <v>33219381</v>
      </c>
      <c r="M128" s="81">
        <f t="shared" si="33"/>
        <v>0</v>
      </c>
      <c r="N128" s="81">
        <f t="shared" si="33"/>
        <v>0</v>
      </c>
      <c r="O128" s="81">
        <f t="shared" si="33"/>
        <v>0</v>
      </c>
      <c r="P128" s="81">
        <f t="shared" si="33"/>
        <v>33219381</v>
      </c>
      <c r="Q128" s="79">
        <f t="shared" si="31"/>
        <v>4637.5704653013354</v>
      </c>
      <c r="R128" s="90" t="s">
        <v>230</v>
      </c>
      <c r="S128" s="108" t="s">
        <v>230</v>
      </c>
      <c r="T128" s="75" t="s">
        <v>230</v>
      </c>
      <c r="U128" s="29"/>
      <c r="V128" s="33"/>
    </row>
    <row r="129" spans="1:22" s="7" customFormat="1" ht="18" customHeight="1" x14ac:dyDescent="0.25">
      <c r="A129" s="227" t="s">
        <v>36</v>
      </c>
      <c r="B129" s="227"/>
      <c r="C129" s="227"/>
      <c r="D129" s="227"/>
      <c r="E129" s="227"/>
      <c r="F129" s="77"/>
      <c r="G129" s="77"/>
      <c r="H129" s="81"/>
      <c r="I129" s="81"/>
      <c r="J129" s="81"/>
      <c r="K129" s="81"/>
      <c r="L129" s="81"/>
      <c r="M129" s="81"/>
      <c r="N129" s="81"/>
      <c r="O129" s="81"/>
      <c r="P129" s="81"/>
      <c r="Q129" s="79"/>
      <c r="R129" s="90"/>
      <c r="S129" s="108"/>
      <c r="T129" s="75"/>
      <c r="U129" s="29"/>
      <c r="V129" s="33"/>
    </row>
    <row r="130" spans="1:22" s="7" customFormat="1" ht="18" customHeight="1" x14ac:dyDescent="0.25">
      <c r="A130" s="80">
        <f>A127+1</f>
        <v>75</v>
      </c>
      <c r="B130" s="109" t="s">
        <v>301</v>
      </c>
      <c r="C130" s="77">
        <v>1979</v>
      </c>
      <c r="D130" s="77"/>
      <c r="E130" s="75" t="s">
        <v>263</v>
      </c>
      <c r="F130" s="77">
        <v>2</v>
      </c>
      <c r="G130" s="77">
        <v>2</v>
      </c>
      <c r="H130" s="77">
        <v>342.8</v>
      </c>
      <c r="I130" s="77">
        <v>291.5</v>
      </c>
      <c r="J130" s="77">
        <v>155.69999999999999</v>
      </c>
      <c r="K130" s="77">
        <v>14</v>
      </c>
      <c r="L130" s="81">
        <f>'виды работ '!C125</f>
        <v>1252306</v>
      </c>
      <c r="M130" s="79">
        <v>0</v>
      </c>
      <c r="N130" s="79">
        <v>0</v>
      </c>
      <c r="O130" s="79">
        <v>0</v>
      </c>
      <c r="P130" s="81">
        <f>L130</f>
        <v>1252306</v>
      </c>
      <c r="Q130" s="79">
        <f>L130/H130</f>
        <v>3653.1680280046671</v>
      </c>
      <c r="R130" s="81">
        <v>14593.7</v>
      </c>
      <c r="S130" s="82" t="s">
        <v>287</v>
      </c>
      <c r="T130" s="75" t="s">
        <v>239</v>
      </c>
      <c r="U130" s="29"/>
      <c r="V130" s="33"/>
    </row>
    <row r="131" spans="1:22" s="7" customFormat="1" ht="18" customHeight="1" x14ac:dyDescent="0.25">
      <c r="A131" s="80">
        <f>A130+1</f>
        <v>76</v>
      </c>
      <c r="B131" s="109" t="s">
        <v>302</v>
      </c>
      <c r="C131" s="77">
        <v>1950</v>
      </c>
      <c r="D131" s="77"/>
      <c r="E131" s="75" t="s">
        <v>263</v>
      </c>
      <c r="F131" s="77">
        <v>2</v>
      </c>
      <c r="G131" s="77">
        <v>3</v>
      </c>
      <c r="H131" s="77">
        <v>326.5</v>
      </c>
      <c r="I131" s="77">
        <v>227.9</v>
      </c>
      <c r="J131" s="77">
        <v>160.80000000000001</v>
      </c>
      <c r="K131" s="77">
        <v>17</v>
      </c>
      <c r="L131" s="81">
        <f>'виды работ '!C126</f>
        <v>1028104</v>
      </c>
      <c r="M131" s="79">
        <v>0</v>
      </c>
      <c r="N131" s="79">
        <v>0</v>
      </c>
      <c r="O131" s="79">
        <v>0</v>
      </c>
      <c r="P131" s="81">
        <f>L131</f>
        <v>1028104</v>
      </c>
      <c r="Q131" s="79">
        <f>L131/H131</f>
        <v>3148.8637059724351</v>
      </c>
      <c r="R131" s="81">
        <v>14593.7</v>
      </c>
      <c r="S131" s="82" t="s">
        <v>287</v>
      </c>
      <c r="T131" s="75" t="s">
        <v>239</v>
      </c>
      <c r="U131" s="29"/>
      <c r="V131" s="33"/>
    </row>
    <row r="132" spans="1:22" s="7" customFormat="1" ht="18" customHeight="1" x14ac:dyDescent="0.25">
      <c r="A132" s="80">
        <f>A131+1</f>
        <v>77</v>
      </c>
      <c r="B132" s="109" t="s">
        <v>303</v>
      </c>
      <c r="C132" s="77">
        <v>1972</v>
      </c>
      <c r="D132" s="77"/>
      <c r="E132" s="75" t="s">
        <v>263</v>
      </c>
      <c r="F132" s="77">
        <v>2</v>
      </c>
      <c r="G132" s="77">
        <v>2</v>
      </c>
      <c r="H132" s="77">
        <v>270.7</v>
      </c>
      <c r="I132" s="77">
        <v>227.6</v>
      </c>
      <c r="J132" s="77">
        <v>160.16</v>
      </c>
      <c r="K132" s="77">
        <v>5</v>
      </c>
      <c r="L132" s="81">
        <f>'виды работ '!C127</f>
        <v>1053899</v>
      </c>
      <c r="M132" s="79">
        <v>0</v>
      </c>
      <c r="N132" s="79">
        <v>0</v>
      </c>
      <c r="O132" s="79">
        <v>0</v>
      </c>
      <c r="P132" s="81">
        <f>L132</f>
        <v>1053899</v>
      </c>
      <c r="Q132" s="79">
        <f>L132/H132</f>
        <v>3893.2360546730702</v>
      </c>
      <c r="R132" s="81">
        <v>14593.7</v>
      </c>
      <c r="S132" s="82" t="s">
        <v>287</v>
      </c>
      <c r="T132" s="75" t="s">
        <v>239</v>
      </c>
      <c r="U132" s="29"/>
      <c r="V132" s="33"/>
    </row>
    <row r="133" spans="1:22" s="7" customFormat="1" ht="18" customHeight="1" x14ac:dyDescent="0.25">
      <c r="A133" s="80">
        <f>A132+1</f>
        <v>78</v>
      </c>
      <c r="B133" s="109" t="s">
        <v>300</v>
      </c>
      <c r="C133" s="77">
        <v>1950</v>
      </c>
      <c r="D133" s="77"/>
      <c r="E133" s="75" t="s">
        <v>263</v>
      </c>
      <c r="F133" s="77">
        <v>2</v>
      </c>
      <c r="G133" s="77">
        <v>2</v>
      </c>
      <c r="H133" s="77">
        <v>482.6</v>
      </c>
      <c r="I133" s="77">
        <v>373.1</v>
      </c>
      <c r="J133" s="77">
        <v>124.1</v>
      </c>
      <c r="K133" s="77">
        <v>17</v>
      </c>
      <c r="L133" s="81">
        <f>'виды работ '!C128</f>
        <v>1648870</v>
      </c>
      <c r="M133" s="79">
        <v>0</v>
      </c>
      <c r="N133" s="79">
        <v>0</v>
      </c>
      <c r="O133" s="79">
        <v>0</v>
      </c>
      <c r="P133" s="81">
        <f>L133</f>
        <v>1648870</v>
      </c>
      <c r="Q133" s="79">
        <f>L133/H133</f>
        <v>3416.6390385412346</v>
      </c>
      <c r="R133" s="81">
        <v>14593.7</v>
      </c>
      <c r="S133" s="82" t="s">
        <v>287</v>
      </c>
      <c r="T133" s="75" t="s">
        <v>239</v>
      </c>
      <c r="U133" s="29"/>
      <c r="V133" s="33"/>
    </row>
    <row r="134" spans="1:22" s="7" customFormat="1" ht="18" customHeight="1" x14ac:dyDescent="0.25">
      <c r="A134" s="226" t="s">
        <v>18</v>
      </c>
      <c r="B134" s="226"/>
      <c r="C134" s="77" t="s">
        <v>230</v>
      </c>
      <c r="D134" s="77" t="s">
        <v>230</v>
      </c>
      <c r="E134" s="77" t="s">
        <v>230</v>
      </c>
      <c r="F134" s="77" t="s">
        <v>230</v>
      </c>
      <c r="G134" s="77" t="s">
        <v>230</v>
      </c>
      <c r="H134" s="81">
        <f>SUM(H130:H133)</f>
        <v>1422.6</v>
      </c>
      <c r="I134" s="81">
        <f t="shared" ref="I134:P134" si="34">SUM(I130:I133)</f>
        <v>1120.0999999999999</v>
      </c>
      <c r="J134" s="81">
        <f t="shared" si="34"/>
        <v>600.76</v>
      </c>
      <c r="K134" s="89">
        <f t="shared" si="34"/>
        <v>53</v>
      </c>
      <c r="L134" s="81">
        <f>SUM(L130:L133)</f>
        <v>4983179</v>
      </c>
      <c r="M134" s="81">
        <f t="shared" si="34"/>
        <v>0</v>
      </c>
      <c r="N134" s="81">
        <f t="shared" si="34"/>
        <v>0</v>
      </c>
      <c r="O134" s="81">
        <f t="shared" si="34"/>
        <v>0</v>
      </c>
      <c r="P134" s="81">
        <f t="shared" si="34"/>
        <v>4983179</v>
      </c>
      <c r="Q134" s="79">
        <f>L134/H134</f>
        <v>3502.867285252355</v>
      </c>
      <c r="R134" s="90" t="s">
        <v>230</v>
      </c>
      <c r="S134" s="77" t="s">
        <v>230</v>
      </c>
      <c r="T134" s="75" t="s">
        <v>230</v>
      </c>
      <c r="U134" s="29"/>
      <c r="V134" s="33"/>
    </row>
    <row r="135" spans="1:22" s="6" customFormat="1" ht="18.75" customHeight="1" x14ac:dyDescent="0.25">
      <c r="A135" s="216" t="s">
        <v>37</v>
      </c>
      <c r="B135" s="216"/>
      <c r="C135" s="216"/>
      <c r="D135" s="216"/>
      <c r="E135" s="216"/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9"/>
      <c r="V135" s="29"/>
    </row>
    <row r="136" spans="1:22" s="7" customFormat="1" ht="18.75" customHeight="1" x14ac:dyDescent="0.25">
      <c r="A136" s="80">
        <f>A133+1</f>
        <v>79</v>
      </c>
      <c r="B136" s="93" t="s">
        <v>38</v>
      </c>
      <c r="C136" s="77">
        <v>1973</v>
      </c>
      <c r="D136" s="77"/>
      <c r="E136" s="75" t="s">
        <v>227</v>
      </c>
      <c r="F136" s="77">
        <v>2</v>
      </c>
      <c r="G136" s="77">
        <v>2</v>
      </c>
      <c r="H136" s="81">
        <v>715.33</v>
      </c>
      <c r="I136" s="81">
        <v>715.33</v>
      </c>
      <c r="J136" s="81">
        <v>608.55999999999995</v>
      </c>
      <c r="K136" s="89">
        <v>41</v>
      </c>
      <c r="L136" s="81">
        <f>'виды работ '!C131</f>
        <v>4062615</v>
      </c>
      <c r="M136" s="79">
        <v>0</v>
      </c>
      <c r="N136" s="79">
        <v>0</v>
      </c>
      <c r="O136" s="79">
        <v>0</v>
      </c>
      <c r="P136" s="81">
        <f>L136</f>
        <v>4062615</v>
      </c>
      <c r="Q136" s="79">
        <f>L136/H136</f>
        <v>5679.3577789272085</v>
      </c>
      <c r="R136" s="81">
        <v>14593.7</v>
      </c>
      <c r="S136" s="82" t="s">
        <v>287</v>
      </c>
      <c r="T136" s="75" t="s">
        <v>239</v>
      </c>
      <c r="U136" s="29"/>
      <c r="V136" s="33"/>
    </row>
    <row r="137" spans="1:22" s="7" customFormat="1" ht="18.75" customHeight="1" x14ac:dyDescent="0.25">
      <c r="A137" s="80">
        <f>A136+1</f>
        <v>80</v>
      </c>
      <c r="B137" s="110" t="s">
        <v>39</v>
      </c>
      <c r="C137" s="77">
        <v>1982</v>
      </c>
      <c r="D137" s="77" t="s">
        <v>230</v>
      </c>
      <c r="E137" s="75" t="s">
        <v>231</v>
      </c>
      <c r="F137" s="77">
        <v>5</v>
      </c>
      <c r="G137" s="77">
        <v>4</v>
      </c>
      <c r="H137" s="77">
        <v>3037.8</v>
      </c>
      <c r="I137" s="77">
        <v>3037.8</v>
      </c>
      <c r="J137" s="77">
        <v>2843.79</v>
      </c>
      <c r="K137" s="77">
        <v>142</v>
      </c>
      <c r="L137" s="81">
        <f>'виды работ '!C132</f>
        <v>2224644</v>
      </c>
      <c r="M137" s="79">
        <v>0</v>
      </c>
      <c r="N137" s="79">
        <v>0</v>
      </c>
      <c r="O137" s="79">
        <v>0</v>
      </c>
      <c r="P137" s="81">
        <f>L137</f>
        <v>2224644</v>
      </c>
      <c r="Q137" s="79">
        <f>L137/H137</f>
        <v>732.32075844361043</v>
      </c>
      <c r="R137" s="81">
        <v>14593.7</v>
      </c>
      <c r="S137" s="82" t="s">
        <v>287</v>
      </c>
      <c r="T137" s="75" t="s">
        <v>239</v>
      </c>
      <c r="U137" s="29"/>
      <c r="V137" s="33"/>
    </row>
    <row r="138" spans="1:22" s="6" customFormat="1" ht="18.75" customHeight="1" x14ac:dyDescent="0.25">
      <c r="A138" s="217" t="s">
        <v>18</v>
      </c>
      <c r="B138" s="217"/>
      <c r="C138" s="79" t="s">
        <v>230</v>
      </c>
      <c r="D138" s="79" t="s">
        <v>230</v>
      </c>
      <c r="E138" s="79" t="s">
        <v>230</v>
      </c>
      <c r="F138" s="79" t="s">
        <v>230</v>
      </c>
      <c r="G138" s="79" t="s">
        <v>230</v>
      </c>
      <c r="H138" s="81">
        <f>SUM(H136:H137)</f>
        <v>3753.13</v>
      </c>
      <c r="I138" s="81">
        <f t="shared" ref="I138:P138" si="35">SUM(I136:I137)</f>
        <v>3753.13</v>
      </c>
      <c r="J138" s="81">
        <f t="shared" si="35"/>
        <v>3452.35</v>
      </c>
      <c r="K138" s="89">
        <f t="shared" si="35"/>
        <v>183</v>
      </c>
      <c r="L138" s="81">
        <f>SUM(L136:L137)</f>
        <v>6287259</v>
      </c>
      <c r="M138" s="81">
        <f t="shared" si="35"/>
        <v>0</v>
      </c>
      <c r="N138" s="81">
        <f t="shared" si="35"/>
        <v>0</v>
      </c>
      <c r="O138" s="81">
        <f t="shared" si="35"/>
        <v>0</v>
      </c>
      <c r="P138" s="81">
        <f t="shared" si="35"/>
        <v>6287259</v>
      </c>
      <c r="Q138" s="79">
        <f>L138/H138</f>
        <v>1675.2041629253449</v>
      </c>
      <c r="R138" s="90" t="s">
        <v>230</v>
      </c>
      <c r="S138" s="77" t="s">
        <v>230</v>
      </c>
      <c r="T138" s="75" t="s">
        <v>230</v>
      </c>
      <c r="U138" s="29"/>
      <c r="V138" s="29"/>
    </row>
    <row r="139" spans="1:22" s="7" customFormat="1" ht="19.5" customHeight="1" x14ac:dyDescent="0.25">
      <c r="A139" s="220" t="s">
        <v>40</v>
      </c>
      <c r="B139" s="220"/>
      <c r="C139" s="220"/>
      <c r="D139" s="95" t="s">
        <v>230</v>
      </c>
      <c r="E139" s="95" t="s">
        <v>230</v>
      </c>
      <c r="F139" s="95" t="s">
        <v>230</v>
      </c>
      <c r="G139" s="95" t="s">
        <v>230</v>
      </c>
      <c r="H139" s="96">
        <f t="shared" ref="H139:P139" si="36">H85+H90+H94+H111+H128+H138+H114+H134+H97</f>
        <v>54508.38</v>
      </c>
      <c r="I139" s="96">
        <f t="shared" si="36"/>
        <v>47375.6</v>
      </c>
      <c r="J139" s="96">
        <f t="shared" si="36"/>
        <v>38434.000000000007</v>
      </c>
      <c r="K139" s="97">
        <f t="shared" si="36"/>
        <v>2537</v>
      </c>
      <c r="L139" s="96">
        <f t="shared" si="36"/>
        <v>85892836</v>
      </c>
      <c r="M139" s="96">
        <f t="shared" si="36"/>
        <v>0</v>
      </c>
      <c r="N139" s="96">
        <f t="shared" si="36"/>
        <v>0</v>
      </c>
      <c r="O139" s="96">
        <f t="shared" si="36"/>
        <v>0</v>
      </c>
      <c r="P139" s="96">
        <f t="shared" si="36"/>
        <v>85892836</v>
      </c>
      <c r="Q139" s="79">
        <f>L139/H139</f>
        <v>1575.773046272885</v>
      </c>
      <c r="R139" s="98" t="s">
        <v>230</v>
      </c>
      <c r="S139" s="96" t="s">
        <v>230</v>
      </c>
      <c r="T139" s="100" t="s">
        <v>230</v>
      </c>
      <c r="U139" s="10"/>
      <c r="V139" s="10"/>
    </row>
    <row r="140" spans="1:22" s="6" customFormat="1" ht="16.5" customHeight="1" x14ac:dyDescent="0.25">
      <c r="A140" s="218" t="s">
        <v>134</v>
      </c>
      <c r="B140" s="218"/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</row>
    <row r="141" spans="1:22" s="6" customFormat="1" ht="15.75" customHeight="1" x14ac:dyDescent="0.25">
      <c r="A141" s="222" t="s">
        <v>135</v>
      </c>
      <c r="B141" s="222"/>
      <c r="C141" s="222"/>
      <c r="D141" s="222"/>
      <c r="E141" s="222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9"/>
      <c r="V141" s="29"/>
    </row>
    <row r="142" spans="1:22" s="6" customFormat="1" ht="15.75" customHeight="1" x14ac:dyDescent="0.25">
      <c r="A142" s="80">
        <f>A137+1</f>
        <v>81</v>
      </c>
      <c r="B142" s="83" t="s">
        <v>304</v>
      </c>
      <c r="C142" s="75">
        <v>1959</v>
      </c>
      <c r="D142" s="75"/>
      <c r="E142" s="75" t="s">
        <v>227</v>
      </c>
      <c r="F142" s="75">
        <v>4</v>
      </c>
      <c r="G142" s="75">
        <v>3</v>
      </c>
      <c r="H142" s="79">
        <v>2714.25</v>
      </c>
      <c r="I142" s="79">
        <v>2026.58</v>
      </c>
      <c r="J142" s="79">
        <v>1766.8</v>
      </c>
      <c r="K142" s="75">
        <v>95</v>
      </c>
      <c r="L142" s="79">
        <f>'виды работ '!C137</f>
        <v>5647334</v>
      </c>
      <c r="M142" s="79">
        <v>0</v>
      </c>
      <c r="N142" s="79">
        <v>0</v>
      </c>
      <c r="O142" s="79">
        <v>0</v>
      </c>
      <c r="P142" s="79">
        <f>L142</f>
        <v>5647334</v>
      </c>
      <c r="Q142" s="79">
        <f t="shared" ref="Q142:Q147" si="37">L142/H142</f>
        <v>2080.6241134751772</v>
      </c>
      <c r="R142" s="81">
        <v>14593.7</v>
      </c>
      <c r="S142" s="82" t="s">
        <v>287</v>
      </c>
      <c r="T142" s="75" t="s">
        <v>239</v>
      </c>
      <c r="U142" s="29"/>
      <c r="V142" s="29"/>
    </row>
    <row r="143" spans="1:22" s="6" customFormat="1" ht="15.75" customHeight="1" x14ac:dyDescent="0.25">
      <c r="A143" s="80">
        <f>A142+1</f>
        <v>82</v>
      </c>
      <c r="B143" s="83" t="s">
        <v>305</v>
      </c>
      <c r="C143" s="75">
        <v>1963</v>
      </c>
      <c r="D143" s="75"/>
      <c r="E143" s="75" t="s">
        <v>227</v>
      </c>
      <c r="F143" s="75">
        <v>3</v>
      </c>
      <c r="G143" s="75">
        <v>2</v>
      </c>
      <c r="H143" s="79">
        <v>1068.4000000000001</v>
      </c>
      <c r="I143" s="79">
        <v>963.8</v>
      </c>
      <c r="J143" s="79">
        <v>846.7</v>
      </c>
      <c r="K143" s="75">
        <v>54</v>
      </c>
      <c r="L143" s="79">
        <f>'виды работ '!C138</f>
        <v>6409137</v>
      </c>
      <c r="M143" s="79">
        <v>0</v>
      </c>
      <c r="N143" s="79">
        <v>0</v>
      </c>
      <c r="O143" s="79">
        <v>0</v>
      </c>
      <c r="P143" s="79">
        <f>L143</f>
        <v>6409137</v>
      </c>
      <c r="Q143" s="79">
        <f t="shared" si="37"/>
        <v>5998.8178584799698</v>
      </c>
      <c r="R143" s="81">
        <v>14593.7</v>
      </c>
      <c r="S143" s="82" t="s">
        <v>287</v>
      </c>
      <c r="T143" s="75" t="s">
        <v>239</v>
      </c>
      <c r="U143" s="29"/>
      <c r="V143" s="29"/>
    </row>
    <row r="144" spans="1:22" s="6" customFormat="1" ht="15.75" customHeight="1" x14ac:dyDescent="0.25">
      <c r="A144" s="80">
        <f>A143+1</f>
        <v>83</v>
      </c>
      <c r="B144" s="83" t="s">
        <v>306</v>
      </c>
      <c r="C144" s="75">
        <v>1956</v>
      </c>
      <c r="D144" s="75"/>
      <c r="E144" s="75" t="s">
        <v>227</v>
      </c>
      <c r="F144" s="75">
        <v>3</v>
      </c>
      <c r="G144" s="75">
        <v>4</v>
      </c>
      <c r="H144" s="79">
        <v>1815.6</v>
      </c>
      <c r="I144" s="79">
        <v>1564.6</v>
      </c>
      <c r="J144" s="79">
        <v>1506.9</v>
      </c>
      <c r="K144" s="75">
        <v>67</v>
      </c>
      <c r="L144" s="79">
        <f>'виды работ '!C139</f>
        <v>12906010</v>
      </c>
      <c r="M144" s="79">
        <v>0</v>
      </c>
      <c r="N144" s="79">
        <v>0</v>
      </c>
      <c r="O144" s="79">
        <v>0</v>
      </c>
      <c r="P144" s="79">
        <f>L144</f>
        <v>12906010</v>
      </c>
      <c r="Q144" s="79">
        <f t="shared" si="37"/>
        <v>7108.399427186605</v>
      </c>
      <c r="R144" s="81">
        <v>14593.7</v>
      </c>
      <c r="S144" s="82" t="s">
        <v>287</v>
      </c>
      <c r="T144" s="75" t="s">
        <v>239</v>
      </c>
      <c r="U144" s="29"/>
      <c r="V144" s="29"/>
    </row>
    <row r="145" spans="1:22" s="6" customFormat="1" ht="15.75" customHeight="1" x14ac:dyDescent="0.25">
      <c r="A145" s="80">
        <f>A144+1</f>
        <v>84</v>
      </c>
      <c r="B145" s="83" t="s">
        <v>307</v>
      </c>
      <c r="C145" s="75">
        <v>1975</v>
      </c>
      <c r="D145" s="75"/>
      <c r="E145" s="75" t="s">
        <v>227</v>
      </c>
      <c r="F145" s="75">
        <v>2</v>
      </c>
      <c r="G145" s="75">
        <v>3</v>
      </c>
      <c r="H145" s="79">
        <v>1010.9</v>
      </c>
      <c r="I145" s="79">
        <v>868</v>
      </c>
      <c r="J145" s="79">
        <v>643.1</v>
      </c>
      <c r="K145" s="75">
        <v>61</v>
      </c>
      <c r="L145" s="79">
        <f>'виды работ '!C140</f>
        <v>1907555</v>
      </c>
      <c r="M145" s="79">
        <v>0</v>
      </c>
      <c r="N145" s="79">
        <v>0</v>
      </c>
      <c r="O145" s="79">
        <v>0</v>
      </c>
      <c r="P145" s="79">
        <f>L145</f>
        <v>1907555</v>
      </c>
      <c r="Q145" s="79">
        <f t="shared" si="37"/>
        <v>1886.9868434068653</v>
      </c>
      <c r="R145" s="81">
        <v>14593.7</v>
      </c>
      <c r="S145" s="82" t="s">
        <v>287</v>
      </c>
      <c r="T145" s="75" t="s">
        <v>239</v>
      </c>
      <c r="U145" s="29"/>
      <c r="V145" s="29"/>
    </row>
    <row r="146" spans="1:22" s="40" customFormat="1" ht="15.75" customHeight="1" x14ac:dyDescent="0.25">
      <c r="A146" s="80">
        <f>A145+1</f>
        <v>85</v>
      </c>
      <c r="B146" s="78" t="s">
        <v>573</v>
      </c>
      <c r="C146" s="75">
        <v>1965</v>
      </c>
      <c r="D146" s="75"/>
      <c r="E146" s="75" t="s">
        <v>227</v>
      </c>
      <c r="F146" s="75">
        <v>2</v>
      </c>
      <c r="G146" s="75">
        <v>2</v>
      </c>
      <c r="H146" s="79">
        <v>1015.8</v>
      </c>
      <c r="I146" s="79">
        <v>632.70000000000005</v>
      </c>
      <c r="J146" s="79">
        <v>632.70000000000005</v>
      </c>
      <c r="K146" s="80">
        <v>19</v>
      </c>
      <c r="L146" s="80">
        <f>'виды работ '!C141</f>
        <v>2843631</v>
      </c>
      <c r="M146" s="79">
        <v>0</v>
      </c>
      <c r="N146" s="79">
        <v>0</v>
      </c>
      <c r="O146" s="79">
        <v>0</v>
      </c>
      <c r="P146" s="79">
        <f>L146</f>
        <v>2843631</v>
      </c>
      <c r="Q146" s="79">
        <f>L146/H146</f>
        <v>2799.4004725339637</v>
      </c>
      <c r="R146" s="81">
        <v>14593.7</v>
      </c>
      <c r="S146" s="82" t="s">
        <v>287</v>
      </c>
      <c r="T146" s="75" t="s">
        <v>239</v>
      </c>
      <c r="U146" s="45"/>
      <c r="V146" s="45"/>
    </row>
    <row r="147" spans="1:22" s="6" customFormat="1" ht="15.75" customHeight="1" x14ac:dyDescent="0.25">
      <c r="A147" s="217" t="s">
        <v>18</v>
      </c>
      <c r="B147" s="217"/>
      <c r="C147" s="79" t="s">
        <v>230</v>
      </c>
      <c r="D147" s="79" t="s">
        <v>230</v>
      </c>
      <c r="E147" s="79" t="s">
        <v>230</v>
      </c>
      <c r="F147" s="79" t="s">
        <v>230</v>
      </c>
      <c r="G147" s="79" t="s">
        <v>230</v>
      </c>
      <c r="H147" s="111">
        <f>SUM(H142:H146)</f>
        <v>7624.95</v>
      </c>
      <c r="I147" s="111">
        <f t="shared" ref="I147:P147" si="38">SUM(I142:I146)</f>
        <v>6055.6799999999994</v>
      </c>
      <c r="J147" s="111">
        <f t="shared" si="38"/>
        <v>5396.2</v>
      </c>
      <c r="K147" s="112">
        <f t="shared" si="38"/>
        <v>296</v>
      </c>
      <c r="L147" s="111">
        <f t="shared" si="38"/>
        <v>29713667</v>
      </c>
      <c r="M147" s="111">
        <f t="shared" si="38"/>
        <v>0</v>
      </c>
      <c r="N147" s="111">
        <f t="shared" si="38"/>
        <v>0</v>
      </c>
      <c r="O147" s="111">
        <f t="shared" si="38"/>
        <v>0</v>
      </c>
      <c r="P147" s="111">
        <f t="shared" si="38"/>
        <v>29713667</v>
      </c>
      <c r="Q147" s="79">
        <f t="shared" si="37"/>
        <v>3896.8999140977976</v>
      </c>
      <c r="R147" s="90" t="s">
        <v>230</v>
      </c>
      <c r="S147" s="113" t="s">
        <v>230</v>
      </c>
      <c r="T147" s="75" t="s">
        <v>230</v>
      </c>
      <c r="U147" s="29"/>
      <c r="V147" s="29"/>
    </row>
    <row r="148" spans="1:22" s="6" customFormat="1" ht="15.75" customHeight="1" x14ac:dyDescent="0.25">
      <c r="A148" s="222" t="s">
        <v>136</v>
      </c>
      <c r="B148" s="222"/>
      <c r="C148" s="222"/>
      <c r="D148" s="222"/>
      <c r="E148" s="222"/>
      <c r="F148" s="225"/>
      <c r="G148" s="225"/>
      <c r="H148" s="225"/>
      <c r="I148" s="225"/>
      <c r="J148" s="225"/>
      <c r="K148" s="225"/>
      <c r="L148" s="225"/>
      <c r="M148" s="225"/>
      <c r="N148" s="225"/>
      <c r="O148" s="225"/>
      <c r="P148" s="225"/>
      <c r="Q148" s="225"/>
      <c r="R148" s="225"/>
      <c r="S148" s="225"/>
      <c r="T148" s="225"/>
      <c r="U148" s="29"/>
      <c r="V148" s="29"/>
    </row>
    <row r="149" spans="1:22" s="6" customFormat="1" ht="15.75" customHeight="1" x14ac:dyDescent="0.25">
      <c r="A149" s="80">
        <f>A146+1</f>
        <v>86</v>
      </c>
      <c r="B149" s="83" t="s">
        <v>308</v>
      </c>
      <c r="C149" s="114">
        <v>1993</v>
      </c>
      <c r="D149" s="85"/>
      <c r="E149" s="75" t="s">
        <v>231</v>
      </c>
      <c r="F149" s="85">
        <v>5</v>
      </c>
      <c r="G149" s="85">
        <v>3</v>
      </c>
      <c r="H149" s="115">
        <v>3820.4</v>
      </c>
      <c r="I149" s="116">
        <v>3454.96</v>
      </c>
      <c r="J149" s="117">
        <v>3454.2</v>
      </c>
      <c r="K149" s="88">
        <v>133</v>
      </c>
      <c r="L149" s="79">
        <f>'виды работ '!C144</f>
        <v>1892496</v>
      </c>
      <c r="M149" s="79">
        <v>0</v>
      </c>
      <c r="N149" s="79">
        <v>0</v>
      </c>
      <c r="O149" s="79">
        <v>0</v>
      </c>
      <c r="P149" s="79">
        <f>L149</f>
        <v>1892496</v>
      </c>
      <c r="Q149" s="79">
        <f>L149/H149</f>
        <v>495.36593026908179</v>
      </c>
      <c r="R149" s="81">
        <v>14593.7</v>
      </c>
      <c r="S149" s="82" t="s">
        <v>287</v>
      </c>
      <c r="T149" s="75" t="s">
        <v>239</v>
      </c>
      <c r="U149" s="29"/>
      <c r="V149" s="29"/>
    </row>
    <row r="150" spans="1:22" s="6" customFormat="1" ht="15.75" customHeight="1" x14ac:dyDescent="0.25">
      <c r="A150" s="80">
        <f>A149+1</f>
        <v>87</v>
      </c>
      <c r="B150" s="83" t="s">
        <v>309</v>
      </c>
      <c r="C150" s="114">
        <v>1971</v>
      </c>
      <c r="D150" s="85"/>
      <c r="E150" s="75" t="s">
        <v>227</v>
      </c>
      <c r="F150" s="85">
        <v>2</v>
      </c>
      <c r="G150" s="85">
        <v>2</v>
      </c>
      <c r="H150" s="118">
        <v>1043.0999999999999</v>
      </c>
      <c r="I150" s="116">
        <v>794.7</v>
      </c>
      <c r="J150" s="117">
        <v>634.20000000000005</v>
      </c>
      <c r="K150" s="88">
        <v>42</v>
      </c>
      <c r="L150" s="79">
        <f>'виды работ '!C145</f>
        <v>1684699</v>
      </c>
      <c r="M150" s="79">
        <v>0</v>
      </c>
      <c r="N150" s="79">
        <v>0</v>
      </c>
      <c r="O150" s="79">
        <v>0</v>
      </c>
      <c r="P150" s="79">
        <f>L150</f>
        <v>1684699</v>
      </c>
      <c r="Q150" s="79">
        <f>L150/H150</f>
        <v>1615.0886779791008</v>
      </c>
      <c r="R150" s="81">
        <v>14593.7</v>
      </c>
      <c r="S150" s="82" t="s">
        <v>287</v>
      </c>
      <c r="T150" s="75" t="s">
        <v>239</v>
      </c>
      <c r="U150" s="29"/>
      <c r="V150" s="29"/>
    </row>
    <row r="151" spans="1:22" s="6" customFormat="1" ht="15.75" customHeight="1" x14ac:dyDescent="0.25">
      <c r="A151" s="80">
        <f>A150+1</f>
        <v>88</v>
      </c>
      <c r="B151" s="83" t="s">
        <v>310</v>
      </c>
      <c r="C151" s="85">
        <v>1982</v>
      </c>
      <c r="D151" s="85"/>
      <c r="E151" s="75" t="s">
        <v>231</v>
      </c>
      <c r="F151" s="85">
        <v>5</v>
      </c>
      <c r="G151" s="85">
        <v>4</v>
      </c>
      <c r="H151" s="85">
        <v>5280.01</v>
      </c>
      <c r="I151" s="117">
        <v>3650.85</v>
      </c>
      <c r="J151" s="117">
        <v>3236.05</v>
      </c>
      <c r="K151" s="88">
        <v>141</v>
      </c>
      <c r="L151" s="79">
        <f>'виды работ '!C146</f>
        <v>1606132</v>
      </c>
      <c r="M151" s="79">
        <v>0</v>
      </c>
      <c r="N151" s="79">
        <v>0</v>
      </c>
      <c r="O151" s="79">
        <v>0</v>
      </c>
      <c r="P151" s="79">
        <f>L151</f>
        <v>1606132</v>
      </c>
      <c r="Q151" s="79">
        <f>L151/H151</f>
        <v>304.191090547177</v>
      </c>
      <c r="R151" s="81">
        <v>14593.7</v>
      </c>
      <c r="S151" s="82" t="s">
        <v>287</v>
      </c>
      <c r="T151" s="75" t="s">
        <v>239</v>
      </c>
      <c r="U151" s="29"/>
      <c r="V151" s="29"/>
    </row>
    <row r="152" spans="1:22" s="6" customFormat="1" ht="15.75" customHeight="1" x14ac:dyDescent="0.25">
      <c r="A152" s="217" t="s">
        <v>18</v>
      </c>
      <c r="B152" s="217"/>
      <c r="C152" s="79" t="s">
        <v>230</v>
      </c>
      <c r="D152" s="79" t="s">
        <v>230</v>
      </c>
      <c r="E152" s="79" t="s">
        <v>230</v>
      </c>
      <c r="F152" s="79" t="s">
        <v>230</v>
      </c>
      <c r="G152" s="79" t="s">
        <v>230</v>
      </c>
      <c r="H152" s="111">
        <f>SUM(H149:H151)</f>
        <v>10143.51</v>
      </c>
      <c r="I152" s="111">
        <f t="shared" ref="I152:P152" si="39">SUM(I149:I151)</f>
        <v>7900.51</v>
      </c>
      <c r="J152" s="111">
        <f t="shared" si="39"/>
        <v>7324.45</v>
      </c>
      <c r="K152" s="112">
        <f t="shared" si="39"/>
        <v>316</v>
      </c>
      <c r="L152" s="111">
        <f>SUM(L149:L151)</f>
        <v>5183327</v>
      </c>
      <c r="M152" s="111">
        <f t="shared" si="39"/>
        <v>0</v>
      </c>
      <c r="N152" s="111">
        <f t="shared" si="39"/>
        <v>0</v>
      </c>
      <c r="O152" s="111">
        <f t="shared" si="39"/>
        <v>0</v>
      </c>
      <c r="P152" s="111">
        <f t="shared" si="39"/>
        <v>5183327</v>
      </c>
      <c r="Q152" s="79">
        <f>L152/H152</f>
        <v>510.99934835180323</v>
      </c>
      <c r="R152" s="90" t="s">
        <v>230</v>
      </c>
      <c r="S152" s="113" t="s">
        <v>230</v>
      </c>
      <c r="T152" s="75" t="s">
        <v>230</v>
      </c>
      <c r="U152" s="29"/>
      <c r="V152" s="29"/>
    </row>
    <row r="153" spans="1:22" s="6" customFormat="1" ht="15.75" customHeight="1" x14ac:dyDescent="0.25">
      <c r="A153" s="222" t="s">
        <v>137</v>
      </c>
      <c r="B153" s="222"/>
      <c r="C153" s="222"/>
      <c r="D153" s="222"/>
      <c r="E153" s="222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9"/>
      <c r="V153" s="29"/>
    </row>
    <row r="154" spans="1:22" s="6" customFormat="1" ht="16.5" customHeight="1" x14ac:dyDescent="0.25">
      <c r="A154" s="80">
        <f>A151+1</f>
        <v>89</v>
      </c>
      <c r="B154" s="83" t="s">
        <v>311</v>
      </c>
      <c r="C154" s="77">
        <v>1958</v>
      </c>
      <c r="D154" s="77"/>
      <c r="E154" s="75" t="s">
        <v>227</v>
      </c>
      <c r="F154" s="77">
        <v>3</v>
      </c>
      <c r="G154" s="77">
        <v>2</v>
      </c>
      <c r="H154" s="77">
        <v>1344.09</v>
      </c>
      <c r="I154" s="75">
        <v>1260</v>
      </c>
      <c r="J154" s="77">
        <v>1225.99</v>
      </c>
      <c r="K154" s="77">
        <v>40</v>
      </c>
      <c r="L154" s="111">
        <f>'виды работ '!C149</f>
        <v>2528971</v>
      </c>
      <c r="M154" s="79">
        <v>0</v>
      </c>
      <c r="N154" s="79">
        <v>0</v>
      </c>
      <c r="O154" s="79">
        <v>0</v>
      </c>
      <c r="P154" s="79">
        <f t="shared" ref="P154:P159" si="40">L154</f>
        <v>2528971</v>
      </c>
      <c r="Q154" s="79">
        <f t="shared" ref="Q154:Q160" si="41">L154/H154</f>
        <v>1881.5488546153904</v>
      </c>
      <c r="R154" s="81">
        <v>14593.7</v>
      </c>
      <c r="S154" s="82" t="s">
        <v>287</v>
      </c>
      <c r="T154" s="75" t="s">
        <v>239</v>
      </c>
      <c r="U154" s="29"/>
      <c r="V154" s="29"/>
    </row>
    <row r="155" spans="1:22" s="6" customFormat="1" ht="16.5" customHeight="1" x14ac:dyDescent="0.25">
      <c r="A155" s="80">
        <f>A154+1</f>
        <v>90</v>
      </c>
      <c r="B155" s="83" t="s">
        <v>312</v>
      </c>
      <c r="C155" s="77">
        <v>1967</v>
      </c>
      <c r="D155" s="77"/>
      <c r="E155" s="75" t="s">
        <v>227</v>
      </c>
      <c r="F155" s="77">
        <v>4</v>
      </c>
      <c r="G155" s="77">
        <v>3</v>
      </c>
      <c r="H155" s="77">
        <v>2065.8000000000002</v>
      </c>
      <c r="I155" s="77">
        <v>1880.7</v>
      </c>
      <c r="J155" s="77">
        <v>1787.9</v>
      </c>
      <c r="K155" s="77">
        <v>82</v>
      </c>
      <c r="L155" s="111">
        <f>'виды работ '!C150</f>
        <v>1548197</v>
      </c>
      <c r="M155" s="79">
        <v>0</v>
      </c>
      <c r="N155" s="79">
        <v>0</v>
      </c>
      <c r="O155" s="79">
        <v>0</v>
      </c>
      <c r="P155" s="79">
        <f t="shared" si="40"/>
        <v>1548197</v>
      </c>
      <c r="Q155" s="79">
        <f t="shared" si="41"/>
        <v>749.44186271662306</v>
      </c>
      <c r="R155" s="81">
        <v>14593.7</v>
      </c>
      <c r="S155" s="82" t="s">
        <v>287</v>
      </c>
      <c r="T155" s="75" t="s">
        <v>239</v>
      </c>
      <c r="U155" s="29"/>
      <c r="V155" s="29"/>
    </row>
    <row r="156" spans="1:22" s="6" customFormat="1" ht="16.5" customHeight="1" x14ac:dyDescent="0.25">
      <c r="A156" s="80">
        <f>A155+1</f>
        <v>91</v>
      </c>
      <c r="B156" s="83" t="s">
        <v>313</v>
      </c>
      <c r="C156" s="77">
        <v>1962</v>
      </c>
      <c r="D156" s="77"/>
      <c r="E156" s="75" t="s">
        <v>227</v>
      </c>
      <c r="F156" s="77">
        <v>2</v>
      </c>
      <c r="G156" s="77">
        <v>1</v>
      </c>
      <c r="H156" s="77">
        <v>416.6</v>
      </c>
      <c r="I156" s="77">
        <v>376.7</v>
      </c>
      <c r="J156" s="77">
        <v>271.10000000000002</v>
      </c>
      <c r="K156" s="77">
        <v>13</v>
      </c>
      <c r="L156" s="111">
        <f>'виды работ '!C151</f>
        <v>2163084</v>
      </c>
      <c r="M156" s="79">
        <v>0</v>
      </c>
      <c r="N156" s="79">
        <v>0</v>
      </c>
      <c r="O156" s="79">
        <v>0</v>
      </c>
      <c r="P156" s="79">
        <f t="shared" si="40"/>
        <v>2163084</v>
      </c>
      <c r="Q156" s="79">
        <f t="shared" si="41"/>
        <v>5192.2323571771485</v>
      </c>
      <c r="R156" s="81">
        <v>14593.7</v>
      </c>
      <c r="S156" s="82" t="s">
        <v>287</v>
      </c>
      <c r="T156" s="75" t="s">
        <v>239</v>
      </c>
      <c r="U156" s="29"/>
      <c r="V156" s="29"/>
    </row>
    <row r="157" spans="1:22" s="6" customFormat="1" ht="16.5" customHeight="1" x14ac:dyDescent="0.25">
      <c r="A157" s="80">
        <f>A156+1</f>
        <v>92</v>
      </c>
      <c r="B157" s="83" t="s">
        <v>314</v>
      </c>
      <c r="C157" s="77">
        <v>1961</v>
      </c>
      <c r="D157" s="77"/>
      <c r="E157" s="75" t="s">
        <v>227</v>
      </c>
      <c r="F157" s="77">
        <v>2</v>
      </c>
      <c r="G157" s="77">
        <v>2</v>
      </c>
      <c r="H157" s="77">
        <v>727.77</v>
      </c>
      <c r="I157" s="77">
        <v>647.97</v>
      </c>
      <c r="J157" s="77">
        <v>647.97</v>
      </c>
      <c r="K157" s="77">
        <v>26</v>
      </c>
      <c r="L157" s="111">
        <f>'виды работ '!C152</f>
        <v>2187096</v>
      </c>
      <c r="M157" s="79">
        <v>0</v>
      </c>
      <c r="N157" s="79">
        <v>0</v>
      </c>
      <c r="O157" s="79">
        <v>0</v>
      </c>
      <c r="P157" s="79">
        <f t="shared" si="40"/>
        <v>2187096</v>
      </c>
      <c r="Q157" s="79">
        <f t="shared" si="41"/>
        <v>3005.2021930005358</v>
      </c>
      <c r="R157" s="81">
        <v>14593.7</v>
      </c>
      <c r="S157" s="82" t="s">
        <v>287</v>
      </c>
      <c r="T157" s="75" t="s">
        <v>239</v>
      </c>
      <c r="U157" s="29"/>
      <c r="V157" s="29"/>
    </row>
    <row r="158" spans="1:22" s="6" customFormat="1" ht="16.5" customHeight="1" x14ac:dyDescent="0.25">
      <c r="A158" s="80">
        <f>A157+1</f>
        <v>93</v>
      </c>
      <c r="B158" s="83" t="s">
        <v>315</v>
      </c>
      <c r="C158" s="77">
        <v>1961</v>
      </c>
      <c r="D158" s="77"/>
      <c r="E158" s="75" t="s">
        <v>227</v>
      </c>
      <c r="F158" s="77">
        <v>2</v>
      </c>
      <c r="G158" s="77">
        <v>1</v>
      </c>
      <c r="H158" s="85">
        <v>501</v>
      </c>
      <c r="I158" s="77">
        <v>366.2</v>
      </c>
      <c r="J158" s="77">
        <v>366.2</v>
      </c>
      <c r="K158" s="77">
        <v>15</v>
      </c>
      <c r="L158" s="111">
        <f>'виды работ '!C153</f>
        <v>2163084</v>
      </c>
      <c r="M158" s="79">
        <v>0</v>
      </c>
      <c r="N158" s="79">
        <v>0</v>
      </c>
      <c r="O158" s="79">
        <v>0</v>
      </c>
      <c r="P158" s="79">
        <f t="shared" si="40"/>
        <v>2163084</v>
      </c>
      <c r="Q158" s="79">
        <f t="shared" si="41"/>
        <v>4317.5329341317365</v>
      </c>
      <c r="R158" s="81">
        <v>14593.7</v>
      </c>
      <c r="S158" s="82" t="s">
        <v>287</v>
      </c>
      <c r="T158" s="75" t="s">
        <v>239</v>
      </c>
      <c r="U158" s="29"/>
      <c r="V158" s="29"/>
    </row>
    <row r="159" spans="1:22" s="6" customFormat="1" ht="16.5" customHeight="1" x14ac:dyDescent="0.25">
      <c r="A159" s="80">
        <f>A158+1</f>
        <v>94</v>
      </c>
      <c r="B159" s="83" t="s">
        <v>316</v>
      </c>
      <c r="C159" s="77">
        <v>1960</v>
      </c>
      <c r="D159" s="77"/>
      <c r="E159" s="75" t="s">
        <v>227</v>
      </c>
      <c r="F159" s="77">
        <v>2</v>
      </c>
      <c r="G159" s="77">
        <v>2</v>
      </c>
      <c r="H159" s="77">
        <v>737.8</v>
      </c>
      <c r="I159" s="77">
        <v>658</v>
      </c>
      <c r="J159" s="77">
        <v>626.5</v>
      </c>
      <c r="K159" s="77">
        <v>35</v>
      </c>
      <c r="L159" s="111">
        <f>'виды работ '!C154</f>
        <v>3313244</v>
      </c>
      <c r="M159" s="79">
        <v>0</v>
      </c>
      <c r="N159" s="79">
        <v>0</v>
      </c>
      <c r="O159" s="79">
        <v>0</v>
      </c>
      <c r="P159" s="79">
        <f t="shared" si="40"/>
        <v>3313244</v>
      </c>
      <c r="Q159" s="79">
        <f t="shared" si="41"/>
        <v>4490.7075088099755</v>
      </c>
      <c r="R159" s="81">
        <v>14593.7</v>
      </c>
      <c r="S159" s="82" t="s">
        <v>287</v>
      </c>
      <c r="T159" s="75" t="s">
        <v>239</v>
      </c>
      <c r="U159" s="29"/>
      <c r="V159" s="29"/>
    </row>
    <row r="160" spans="1:22" s="6" customFormat="1" ht="16.5" customHeight="1" x14ac:dyDescent="0.25">
      <c r="A160" s="217" t="s">
        <v>18</v>
      </c>
      <c r="B160" s="217"/>
      <c r="C160" s="79" t="s">
        <v>230</v>
      </c>
      <c r="D160" s="79" t="s">
        <v>230</v>
      </c>
      <c r="E160" s="79" t="s">
        <v>230</v>
      </c>
      <c r="F160" s="79" t="s">
        <v>230</v>
      </c>
      <c r="G160" s="79" t="s">
        <v>230</v>
      </c>
      <c r="H160" s="111">
        <f>SUM(H154:H159)</f>
        <v>5793.06</v>
      </c>
      <c r="I160" s="111">
        <f t="shared" ref="I160:P160" si="42">SUM(I154:I159)</f>
        <v>5189.57</v>
      </c>
      <c r="J160" s="111">
        <f t="shared" si="42"/>
        <v>4925.66</v>
      </c>
      <c r="K160" s="112">
        <f t="shared" si="42"/>
        <v>211</v>
      </c>
      <c r="L160" s="111">
        <f>SUM(L154:L159)</f>
        <v>13903676</v>
      </c>
      <c r="M160" s="111">
        <f t="shared" si="42"/>
        <v>0</v>
      </c>
      <c r="N160" s="111">
        <f t="shared" si="42"/>
        <v>0</v>
      </c>
      <c r="O160" s="111">
        <f t="shared" si="42"/>
        <v>0</v>
      </c>
      <c r="P160" s="111">
        <f t="shared" si="42"/>
        <v>13903676</v>
      </c>
      <c r="Q160" s="79">
        <f t="shared" si="41"/>
        <v>2400.0573099536341</v>
      </c>
      <c r="R160" s="90" t="s">
        <v>230</v>
      </c>
      <c r="S160" s="113" t="s">
        <v>230</v>
      </c>
      <c r="T160" s="75" t="s">
        <v>230</v>
      </c>
      <c r="U160" s="29"/>
      <c r="V160" s="29"/>
    </row>
    <row r="161" spans="1:22" s="6" customFormat="1" ht="21" customHeight="1" x14ac:dyDescent="0.25">
      <c r="A161" s="222" t="s">
        <v>138</v>
      </c>
      <c r="B161" s="222"/>
      <c r="C161" s="222"/>
      <c r="D161" s="222"/>
      <c r="E161" s="222"/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9"/>
      <c r="V161" s="29"/>
    </row>
    <row r="162" spans="1:22" s="6" customFormat="1" ht="15.75" customHeight="1" x14ac:dyDescent="0.25">
      <c r="A162" s="80">
        <f>A159+1</f>
        <v>95</v>
      </c>
      <c r="B162" s="83" t="s">
        <v>317</v>
      </c>
      <c r="C162" s="75">
        <v>1972</v>
      </c>
      <c r="D162" s="75"/>
      <c r="E162" s="75" t="s">
        <v>227</v>
      </c>
      <c r="F162" s="75">
        <v>5</v>
      </c>
      <c r="G162" s="75">
        <v>4</v>
      </c>
      <c r="H162" s="79">
        <v>3687</v>
      </c>
      <c r="I162" s="79">
        <v>3346.7</v>
      </c>
      <c r="J162" s="79">
        <v>2469.6999999999998</v>
      </c>
      <c r="K162" s="75">
        <v>167</v>
      </c>
      <c r="L162" s="79">
        <f>'виды работ '!C157</f>
        <v>13846574</v>
      </c>
      <c r="M162" s="79">
        <v>0</v>
      </c>
      <c r="N162" s="79">
        <v>0</v>
      </c>
      <c r="O162" s="79">
        <v>0</v>
      </c>
      <c r="P162" s="79">
        <f t="shared" ref="P162:P168" si="43">L162</f>
        <v>13846574</v>
      </c>
      <c r="Q162" s="79">
        <f t="shared" ref="Q162:Q169" si="44">L162/H162</f>
        <v>3755.5123406563603</v>
      </c>
      <c r="R162" s="81">
        <v>14593.7</v>
      </c>
      <c r="S162" s="82" t="s">
        <v>287</v>
      </c>
      <c r="T162" s="75" t="s">
        <v>239</v>
      </c>
      <c r="U162" s="29"/>
      <c r="V162" s="29"/>
    </row>
    <row r="163" spans="1:22" s="6" customFormat="1" ht="15.75" customHeight="1" x14ac:dyDescent="0.25">
      <c r="A163" s="80">
        <f t="shared" ref="A163:A168" si="45">A162+1</f>
        <v>96</v>
      </c>
      <c r="B163" s="83" t="s">
        <v>318</v>
      </c>
      <c r="C163" s="75">
        <v>1973</v>
      </c>
      <c r="D163" s="75"/>
      <c r="E163" s="75" t="s">
        <v>227</v>
      </c>
      <c r="F163" s="75">
        <v>5</v>
      </c>
      <c r="G163" s="75">
        <v>6</v>
      </c>
      <c r="H163" s="87">
        <v>5040.6000000000004</v>
      </c>
      <c r="I163" s="79">
        <v>4606.8</v>
      </c>
      <c r="J163" s="79">
        <v>3703.1</v>
      </c>
      <c r="K163" s="75">
        <v>209</v>
      </c>
      <c r="L163" s="79">
        <f>'виды работ '!C158</f>
        <v>718483</v>
      </c>
      <c r="M163" s="79">
        <v>0</v>
      </c>
      <c r="N163" s="79">
        <v>0</v>
      </c>
      <c r="O163" s="79">
        <v>0</v>
      </c>
      <c r="P163" s="79">
        <f t="shared" si="43"/>
        <v>718483</v>
      </c>
      <c r="Q163" s="79">
        <f t="shared" si="44"/>
        <v>142.53918184343132</v>
      </c>
      <c r="R163" s="81">
        <v>14593.7</v>
      </c>
      <c r="S163" s="82" t="s">
        <v>287</v>
      </c>
      <c r="T163" s="75" t="s">
        <v>239</v>
      </c>
      <c r="U163" s="29"/>
      <c r="V163" s="29"/>
    </row>
    <row r="164" spans="1:22" s="6" customFormat="1" ht="15.75" customHeight="1" x14ac:dyDescent="0.25">
      <c r="A164" s="80">
        <f t="shared" si="45"/>
        <v>97</v>
      </c>
      <c r="B164" s="83" t="s">
        <v>319</v>
      </c>
      <c r="C164" s="75">
        <v>1958</v>
      </c>
      <c r="D164" s="75"/>
      <c r="E164" s="75" t="s">
        <v>227</v>
      </c>
      <c r="F164" s="75">
        <v>3</v>
      </c>
      <c r="G164" s="75">
        <v>5</v>
      </c>
      <c r="H164" s="79">
        <v>2372.61</v>
      </c>
      <c r="I164" s="79">
        <v>2124.61</v>
      </c>
      <c r="J164" s="79">
        <v>1320.67</v>
      </c>
      <c r="K164" s="75">
        <v>110</v>
      </c>
      <c r="L164" s="79">
        <f>'виды работ '!C159</f>
        <v>493822</v>
      </c>
      <c r="M164" s="79">
        <v>0</v>
      </c>
      <c r="N164" s="79">
        <v>0</v>
      </c>
      <c r="O164" s="79">
        <v>0</v>
      </c>
      <c r="P164" s="79">
        <f t="shared" si="43"/>
        <v>493822</v>
      </c>
      <c r="Q164" s="79">
        <f t="shared" si="44"/>
        <v>208.13450166694062</v>
      </c>
      <c r="R164" s="81">
        <v>14593.7</v>
      </c>
      <c r="S164" s="82" t="s">
        <v>287</v>
      </c>
      <c r="T164" s="75" t="s">
        <v>239</v>
      </c>
      <c r="U164" s="29"/>
      <c r="V164" s="29"/>
    </row>
    <row r="165" spans="1:22" s="40" customFormat="1" ht="21" customHeight="1" x14ac:dyDescent="0.25">
      <c r="A165" s="80">
        <f t="shared" si="45"/>
        <v>98</v>
      </c>
      <c r="B165" s="78" t="s">
        <v>574</v>
      </c>
      <c r="C165" s="75">
        <v>1913</v>
      </c>
      <c r="D165" s="75"/>
      <c r="E165" s="75" t="s">
        <v>227</v>
      </c>
      <c r="F165" s="75">
        <v>3</v>
      </c>
      <c r="G165" s="75">
        <v>3</v>
      </c>
      <c r="H165" s="79">
        <v>2929.8</v>
      </c>
      <c r="I165" s="79">
        <v>2058.3000000000002</v>
      </c>
      <c r="J165" s="79">
        <v>1533.2</v>
      </c>
      <c r="K165" s="80">
        <v>114</v>
      </c>
      <c r="L165" s="79">
        <f>'виды работ '!C160</f>
        <v>3272051</v>
      </c>
      <c r="M165" s="79">
        <v>0</v>
      </c>
      <c r="N165" s="79">
        <v>0</v>
      </c>
      <c r="O165" s="79">
        <v>0</v>
      </c>
      <c r="P165" s="79">
        <f t="shared" si="43"/>
        <v>3272051</v>
      </c>
      <c r="Q165" s="79">
        <f t="shared" si="44"/>
        <v>1116.8171888866134</v>
      </c>
      <c r="R165" s="81">
        <v>14593.7</v>
      </c>
      <c r="S165" s="82" t="s">
        <v>287</v>
      </c>
      <c r="T165" s="75" t="s">
        <v>239</v>
      </c>
      <c r="U165" s="45"/>
      <c r="V165" s="45"/>
    </row>
    <row r="166" spans="1:22" s="6" customFormat="1" ht="15.75" customHeight="1" x14ac:dyDescent="0.25">
      <c r="A166" s="80">
        <f t="shared" si="45"/>
        <v>99</v>
      </c>
      <c r="B166" s="83" t="s">
        <v>320</v>
      </c>
      <c r="C166" s="75">
        <v>1968</v>
      </c>
      <c r="D166" s="75"/>
      <c r="E166" s="75" t="s">
        <v>227</v>
      </c>
      <c r="F166" s="75">
        <v>5</v>
      </c>
      <c r="G166" s="75">
        <v>6</v>
      </c>
      <c r="H166" s="79">
        <v>5001.05</v>
      </c>
      <c r="I166" s="79">
        <v>4642.7</v>
      </c>
      <c r="J166" s="79">
        <v>3775.25</v>
      </c>
      <c r="K166" s="75">
        <v>197</v>
      </c>
      <c r="L166" s="79">
        <f>'виды работ '!C161</f>
        <v>743485</v>
      </c>
      <c r="M166" s="79">
        <v>0</v>
      </c>
      <c r="N166" s="79">
        <v>0</v>
      </c>
      <c r="O166" s="79">
        <v>0</v>
      </c>
      <c r="P166" s="79">
        <f t="shared" si="43"/>
        <v>743485</v>
      </c>
      <c r="Q166" s="79">
        <f t="shared" si="44"/>
        <v>148.6657801861609</v>
      </c>
      <c r="R166" s="81">
        <v>14593.7</v>
      </c>
      <c r="S166" s="82" t="s">
        <v>287</v>
      </c>
      <c r="T166" s="75" t="s">
        <v>239</v>
      </c>
      <c r="U166" s="29"/>
      <c r="V166" s="29"/>
    </row>
    <row r="167" spans="1:22" s="6" customFormat="1" ht="15.75" customHeight="1" x14ac:dyDescent="0.25">
      <c r="A167" s="80">
        <f t="shared" si="45"/>
        <v>100</v>
      </c>
      <c r="B167" s="83" t="s">
        <v>321</v>
      </c>
      <c r="C167" s="75">
        <v>1939</v>
      </c>
      <c r="D167" s="75"/>
      <c r="E167" s="75" t="s">
        <v>227</v>
      </c>
      <c r="F167" s="75">
        <v>3</v>
      </c>
      <c r="G167" s="75">
        <v>3</v>
      </c>
      <c r="H167" s="79">
        <v>1943</v>
      </c>
      <c r="I167" s="79">
        <v>1319.6</v>
      </c>
      <c r="J167" s="79">
        <v>1149.78</v>
      </c>
      <c r="K167" s="75">
        <v>50</v>
      </c>
      <c r="L167" s="79">
        <f>'виды работ '!C162</f>
        <v>454646</v>
      </c>
      <c r="M167" s="79">
        <v>0</v>
      </c>
      <c r="N167" s="79">
        <v>0</v>
      </c>
      <c r="O167" s="79">
        <v>0</v>
      </c>
      <c r="P167" s="79">
        <f t="shared" si="43"/>
        <v>454646</v>
      </c>
      <c r="Q167" s="79">
        <f t="shared" si="44"/>
        <v>233.99176531137417</v>
      </c>
      <c r="R167" s="81">
        <v>14593.7</v>
      </c>
      <c r="S167" s="82" t="s">
        <v>287</v>
      </c>
      <c r="T167" s="75" t="s">
        <v>239</v>
      </c>
      <c r="U167" s="29"/>
      <c r="V167" s="29"/>
    </row>
    <row r="168" spans="1:22" s="40" customFormat="1" ht="21" customHeight="1" x14ac:dyDescent="0.25">
      <c r="A168" s="80">
        <f t="shared" si="45"/>
        <v>101</v>
      </c>
      <c r="B168" s="78" t="s">
        <v>575</v>
      </c>
      <c r="C168" s="75">
        <v>1951</v>
      </c>
      <c r="D168" s="75"/>
      <c r="E168" s="75" t="s">
        <v>227</v>
      </c>
      <c r="F168" s="75">
        <v>2</v>
      </c>
      <c r="G168" s="75">
        <v>2</v>
      </c>
      <c r="H168" s="79">
        <v>741.85</v>
      </c>
      <c r="I168" s="79">
        <v>667.55</v>
      </c>
      <c r="J168" s="79">
        <v>541.05999999999995</v>
      </c>
      <c r="K168" s="80">
        <v>28</v>
      </c>
      <c r="L168" s="79">
        <f>'виды работ '!C163</f>
        <v>1298453</v>
      </c>
      <c r="M168" s="79">
        <v>0</v>
      </c>
      <c r="N168" s="79">
        <v>0</v>
      </c>
      <c r="O168" s="79">
        <v>0</v>
      </c>
      <c r="P168" s="79">
        <f t="shared" si="43"/>
        <v>1298453</v>
      </c>
      <c r="Q168" s="79">
        <f t="shared" si="44"/>
        <v>1750.290489991238</v>
      </c>
      <c r="R168" s="81">
        <v>14593.7</v>
      </c>
      <c r="S168" s="82" t="s">
        <v>287</v>
      </c>
      <c r="T168" s="75" t="s">
        <v>239</v>
      </c>
      <c r="U168" s="45"/>
      <c r="V168" s="45"/>
    </row>
    <row r="169" spans="1:22" s="6" customFormat="1" ht="21" customHeight="1" x14ac:dyDescent="0.25">
      <c r="A169" s="217" t="s">
        <v>18</v>
      </c>
      <c r="B169" s="217"/>
      <c r="C169" s="79" t="s">
        <v>230</v>
      </c>
      <c r="D169" s="79" t="s">
        <v>230</v>
      </c>
      <c r="E169" s="79" t="s">
        <v>230</v>
      </c>
      <c r="F169" s="79" t="s">
        <v>230</v>
      </c>
      <c r="G169" s="79" t="s">
        <v>230</v>
      </c>
      <c r="H169" s="111">
        <f>SUM(H162:H168)</f>
        <v>21715.91</v>
      </c>
      <c r="I169" s="111">
        <f t="shared" ref="I169:P169" si="46">SUM(I162:I168)</f>
        <v>18766.259999999998</v>
      </c>
      <c r="J169" s="111">
        <f t="shared" si="46"/>
        <v>14492.76</v>
      </c>
      <c r="K169" s="112">
        <f t="shared" si="46"/>
        <v>875</v>
      </c>
      <c r="L169" s="111">
        <f t="shared" si="46"/>
        <v>20827514</v>
      </c>
      <c r="M169" s="111">
        <f t="shared" si="46"/>
        <v>0</v>
      </c>
      <c r="N169" s="111">
        <f t="shared" si="46"/>
        <v>0</v>
      </c>
      <c r="O169" s="111">
        <f t="shared" si="46"/>
        <v>0</v>
      </c>
      <c r="P169" s="111">
        <f t="shared" si="46"/>
        <v>20827514</v>
      </c>
      <c r="Q169" s="79">
        <f t="shared" si="44"/>
        <v>959.09008648497809</v>
      </c>
      <c r="R169" s="90" t="s">
        <v>230</v>
      </c>
      <c r="S169" s="113" t="s">
        <v>230</v>
      </c>
      <c r="T169" s="75" t="s">
        <v>230</v>
      </c>
      <c r="U169" s="29"/>
      <c r="V169" s="29"/>
    </row>
    <row r="170" spans="1:22" s="6" customFormat="1" ht="21" customHeight="1" x14ac:dyDescent="0.25">
      <c r="A170" s="220" t="s">
        <v>139</v>
      </c>
      <c r="B170" s="220"/>
      <c r="C170" s="220"/>
      <c r="D170" s="220"/>
      <c r="E170" s="220"/>
      <c r="F170" s="225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25"/>
      <c r="U170" s="29"/>
      <c r="V170" s="29"/>
    </row>
    <row r="171" spans="1:22" s="6" customFormat="1" ht="21" customHeight="1" x14ac:dyDescent="0.25">
      <c r="A171" s="80">
        <f>A168+1</f>
        <v>102</v>
      </c>
      <c r="B171" s="83" t="s">
        <v>322</v>
      </c>
      <c r="C171" s="75">
        <v>1986</v>
      </c>
      <c r="D171" s="75"/>
      <c r="E171" s="75" t="s">
        <v>231</v>
      </c>
      <c r="F171" s="75">
        <v>9</v>
      </c>
      <c r="G171" s="75">
        <v>5</v>
      </c>
      <c r="H171" s="75">
        <v>11063.9</v>
      </c>
      <c r="I171" s="75">
        <v>9911.5300000000007</v>
      </c>
      <c r="J171" s="75">
        <v>8612.1</v>
      </c>
      <c r="K171" s="75">
        <v>564</v>
      </c>
      <c r="L171" s="79">
        <f>'виды работ '!C166</f>
        <v>10000000</v>
      </c>
      <c r="M171" s="79">
        <v>0</v>
      </c>
      <c r="N171" s="79">
        <v>0</v>
      </c>
      <c r="O171" s="79">
        <v>0</v>
      </c>
      <c r="P171" s="79">
        <f>L171</f>
        <v>10000000</v>
      </c>
      <c r="Q171" s="79">
        <f>L171/H171</f>
        <v>903.84041793580923</v>
      </c>
      <c r="R171" s="81">
        <v>14593.7</v>
      </c>
      <c r="S171" s="82" t="s">
        <v>287</v>
      </c>
      <c r="T171" s="75" t="s">
        <v>239</v>
      </c>
      <c r="U171" s="29"/>
      <c r="V171" s="29"/>
    </row>
    <row r="172" spans="1:22" s="6" customFormat="1" ht="21" customHeight="1" x14ac:dyDescent="0.25">
      <c r="A172" s="217" t="s">
        <v>18</v>
      </c>
      <c r="B172" s="217"/>
      <c r="C172" s="79" t="s">
        <v>230</v>
      </c>
      <c r="D172" s="79" t="s">
        <v>230</v>
      </c>
      <c r="E172" s="79" t="s">
        <v>230</v>
      </c>
      <c r="F172" s="79" t="s">
        <v>230</v>
      </c>
      <c r="G172" s="79" t="s">
        <v>230</v>
      </c>
      <c r="H172" s="111">
        <f t="shared" ref="H172:P172" si="47">SUM(H171:H171)</f>
        <v>11063.9</v>
      </c>
      <c r="I172" s="111">
        <f t="shared" si="47"/>
        <v>9911.5300000000007</v>
      </c>
      <c r="J172" s="111">
        <f t="shared" si="47"/>
        <v>8612.1</v>
      </c>
      <c r="K172" s="112">
        <f t="shared" si="47"/>
        <v>564</v>
      </c>
      <c r="L172" s="111">
        <f t="shared" si="47"/>
        <v>10000000</v>
      </c>
      <c r="M172" s="111">
        <f t="shared" si="47"/>
        <v>0</v>
      </c>
      <c r="N172" s="111">
        <f t="shared" si="47"/>
        <v>0</v>
      </c>
      <c r="O172" s="111">
        <f t="shared" si="47"/>
        <v>0</v>
      </c>
      <c r="P172" s="111">
        <f t="shared" si="47"/>
        <v>10000000</v>
      </c>
      <c r="Q172" s="79">
        <f>L172/H172</f>
        <v>903.84041793580923</v>
      </c>
      <c r="R172" s="90" t="s">
        <v>230</v>
      </c>
      <c r="S172" s="113" t="s">
        <v>230</v>
      </c>
      <c r="T172" s="75" t="s">
        <v>230</v>
      </c>
      <c r="U172" s="29"/>
      <c r="V172" s="29"/>
    </row>
    <row r="173" spans="1:22" s="6" customFormat="1" ht="21" customHeight="1" x14ac:dyDescent="0.25">
      <c r="A173" s="222" t="s">
        <v>140</v>
      </c>
      <c r="B173" s="222"/>
      <c r="C173" s="222"/>
      <c r="D173" s="222"/>
      <c r="E173" s="222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9"/>
      <c r="V173" s="29"/>
    </row>
    <row r="174" spans="1:22" s="6" customFormat="1" ht="15" customHeight="1" x14ac:dyDescent="0.25">
      <c r="A174" s="80">
        <f>A171+1</f>
        <v>103</v>
      </c>
      <c r="B174" s="83" t="s">
        <v>323</v>
      </c>
      <c r="C174" s="77">
        <v>1938</v>
      </c>
      <c r="D174" s="75"/>
      <c r="E174" s="75" t="s">
        <v>227</v>
      </c>
      <c r="F174" s="77">
        <v>4</v>
      </c>
      <c r="G174" s="77">
        <v>3</v>
      </c>
      <c r="H174" s="94">
        <v>2357.1</v>
      </c>
      <c r="I174" s="94">
        <v>2077.5</v>
      </c>
      <c r="J174" s="94">
        <v>1812.5</v>
      </c>
      <c r="K174" s="77">
        <v>108</v>
      </c>
      <c r="L174" s="79">
        <f>'виды работ '!C169</f>
        <v>787367</v>
      </c>
      <c r="M174" s="79">
        <v>0</v>
      </c>
      <c r="N174" s="79">
        <v>0</v>
      </c>
      <c r="O174" s="79">
        <v>0</v>
      </c>
      <c r="P174" s="79">
        <f t="shared" ref="P174:P180" si="48">L174</f>
        <v>787367</v>
      </c>
      <c r="Q174" s="79">
        <f t="shared" ref="Q174:Q179" si="49">L174/H174</f>
        <v>334.04055831318146</v>
      </c>
      <c r="R174" s="81">
        <v>14593.7</v>
      </c>
      <c r="S174" s="82" t="s">
        <v>287</v>
      </c>
      <c r="T174" s="75" t="s">
        <v>239</v>
      </c>
      <c r="U174" s="29"/>
      <c r="V174" s="29"/>
    </row>
    <row r="175" spans="1:22" s="6" customFormat="1" ht="15" customHeight="1" x14ac:dyDescent="0.25">
      <c r="A175" s="80">
        <f t="shared" ref="A175:A180" si="50">A174+1</f>
        <v>104</v>
      </c>
      <c r="B175" s="83" t="s">
        <v>324</v>
      </c>
      <c r="C175" s="77">
        <v>1936</v>
      </c>
      <c r="D175" s="77"/>
      <c r="E175" s="75" t="s">
        <v>227</v>
      </c>
      <c r="F175" s="77">
        <v>4</v>
      </c>
      <c r="G175" s="77">
        <v>3</v>
      </c>
      <c r="H175" s="94">
        <v>2452.6</v>
      </c>
      <c r="I175" s="94">
        <v>2094.6</v>
      </c>
      <c r="J175" s="94">
        <v>1697.6</v>
      </c>
      <c r="K175" s="77">
        <v>102</v>
      </c>
      <c r="L175" s="79">
        <f>'виды работ '!C170</f>
        <v>796851</v>
      </c>
      <c r="M175" s="79">
        <v>0</v>
      </c>
      <c r="N175" s="79">
        <v>0</v>
      </c>
      <c r="O175" s="79">
        <v>0</v>
      </c>
      <c r="P175" s="79">
        <f t="shared" si="48"/>
        <v>796851</v>
      </c>
      <c r="Q175" s="79">
        <f t="shared" si="49"/>
        <v>324.9005137405203</v>
      </c>
      <c r="R175" s="81">
        <v>14593.7</v>
      </c>
      <c r="S175" s="82" t="s">
        <v>287</v>
      </c>
      <c r="T175" s="75" t="s">
        <v>239</v>
      </c>
      <c r="U175" s="29"/>
      <c r="V175" s="29"/>
    </row>
    <row r="176" spans="1:22" s="6" customFormat="1" ht="15" customHeight="1" x14ac:dyDescent="0.25">
      <c r="A176" s="80">
        <f t="shared" si="50"/>
        <v>105</v>
      </c>
      <c r="B176" s="83" t="s">
        <v>325</v>
      </c>
      <c r="C176" s="77">
        <v>1960</v>
      </c>
      <c r="D176" s="77"/>
      <c r="E176" s="75" t="s">
        <v>227</v>
      </c>
      <c r="F176" s="77">
        <v>2</v>
      </c>
      <c r="G176" s="77">
        <v>2</v>
      </c>
      <c r="H176" s="94">
        <v>694.8</v>
      </c>
      <c r="I176" s="94">
        <v>643.29999999999995</v>
      </c>
      <c r="J176" s="94">
        <v>569.20000000000005</v>
      </c>
      <c r="K176" s="77">
        <v>35</v>
      </c>
      <c r="L176" s="79">
        <f>'виды работ '!C171</f>
        <v>5150792</v>
      </c>
      <c r="M176" s="79">
        <v>0</v>
      </c>
      <c r="N176" s="79">
        <v>0</v>
      </c>
      <c r="O176" s="79">
        <v>0</v>
      </c>
      <c r="P176" s="79">
        <f t="shared" si="48"/>
        <v>5150792</v>
      </c>
      <c r="Q176" s="79">
        <f t="shared" si="49"/>
        <v>7413.3448474381121</v>
      </c>
      <c r="R176" s="81">
        <v>14593.7</v>
      </c>
      <c r="S176" s="82" t="s">
        <v>287</v>
      </c>
      <c r="T176" s="75" t="s">
        <v>239</v>
      </c>
      <c r="U176" s="29"/>
      <c r="V176" s="29"/>
    </row>
    <row r="177" spans="1:24" s="6" customFormat="1" ht="15" customHeight="1" x14ac:dyDescent="0.25">
      <c r="A177" s="80">
        <f t="shared" si="50"/>
        <v>106</v>
      </c>
      <c r="B177" s="83" t="s">
        <v>326</v>
      </c>
      <c r="C177" s="77">
        <v>1960</v>
      </c>
      <c r="D177" s="77"/>
      <c r="E177" s="75" t="s">
        <v>227</v>
      </c>
      <c r="F177" s="77">
        <v>2</v>
      </c>
      <c r="G177" s="77">
        <v>2</v>
      </c>
      <c r="H177" s="94">
        <v>698.9</v>
      </c>
      <c r="I177" s="94">
        <v>647.4</v>
      </c>
      <c r="J177" s="94">
        <v>569.20000000000005</v>
      </c>
      <c r="K177" s="77">
        <v>35</v>
      </c>
      <c r="L177" s="79">
        <f>'виды работ '!C172</f>
        <v>5153273</v>
      </c>
      <c r="M177" s="79">
        <v>0</v>
      </c>
      <c r="N177" s="79">
        <v>0</v>
      </c>
      <c r="O177" s="79">
        <v>0</v>
      </c>
      <c r="P177" s="79">
        <f t="shared" si="48"/>
        <v>5153273</v>
      </c>
      <c r="Q177" s="79">
        <f t="shared" si="49"/>
        <v>7373.4053512662758</v>
      </c>
      <c r="R177" s="81">
        <v>14593.7</v>
      </c>
      <c r="S177" s="82" t="s">
        <v>287</v>
      </c>
      <c r="T177" s="75" t="s">
        <v>239</v>
      </c>
      <c r="U177" s="29"/>
      <c r="V177" s="29"/>
    </row>
    <row r="178" spans="1:24" s="40" customFormat="1" ht="21" customHeight="1" x14ac:dyDescent="0.25">
      <c r="A178" s="80">
        <f t="shared" si="50"/>
        <v>107</v>
      </c>
      <c r="B178" s="78" t="s">
        <v>576</v>
      </c>
      <c r="C178" s="75">
        <v>1966</v>
      </c>
      <c r="D178" s="113"/>
      <c r="E178" s="75" t="s">
        <v>231</v>
      </c>
      <c r="F178" s="75">
        <v>5</v>
      </c>
      <c r="G178" s="75">
        <v>4</v>
      </c>
      <c r="H178" s="79">
        <v>3854.4</v>
      </c>
      <c r="I178" s="79">
        <v>3544.6</v>
      </c>
      <c r="J178" s="79">
        <v>3311.4</v>
      </c>
      <c r="K178" s="80">
        <v>191</v>
      </c>
      <c r="L178" s="79">
        <f>'виды работ '!C173</f>
        <v>2139374</v>
      </c>
      <c r="M178" s="79">
        <v>0</v>
      </c>
      <c r="N178" s="79">
        <v>0</v>
      </c>
      <c r="O178" s="79">
        <v>0</v>
      </c>
      <c r="P178" s="79">
        <f t="shared" si="48"/>
        <v>2139374</v>
      </c>
      <c r="Q178" s="79">
        <f t="shared" si="49"/>
        <v>555.04721876297219</v>
      </c>
      <c r="R178" s="81">
        <v>14593.7</v>
      </c>
      <c r="S178" s="82" t="s">
        <v>287</v>
      </c>
      <c r="T178" s="75" t="s">
        <v>239</v>
      </c>
      <c r="U178" s="45"/>
      <c r="V178" s="45"/>
    </row>
    <row r="179" spans="1:24" s="6" customFormat="1" ht="15" customHeight="1" x14ac:dyDescent="0.25">
      <c r="A179" s="80">
        <f t="shared" si="50"/>
        <v>108</v>
      </c>
      <c r="B179" s="83" t="s">
        <v>327</v>
      </c>
      <c r="C179" s="77">
        <v>1936</v>
      </c>
      <c r="D179" s="77"/>
      <c r="E179" s="75" t="s">
        <v>227</v>
      </c>
      <c r="F179" s="77">
        <v>4</v>
      </c>
      <c r="G179" s="77">
        <v>3</v>
      </c>
      <c r="H179" s="94">
        <v>2510.6</v>
      </c>
      <c r="I179" s="94">
        <v>1951.9</v>
      </c>
      <c r="J179" s="94">
        <v>1362.3</v>
      </c>
      <c r="K179" s="77">
        <v>109</v>
      </c>
      <c r="L179" s="79">
        <f>'виды работ '!C174</f>
        <v>490715</v>
      </c>
      <c r="M179" s="79">
        <v>0</v>
      </c>
      <c r="N179" s="79">
        <v>0</v>
      </c>
      <c r="O179" s="79">
        <v>0</v>
      </c>
      <c r="P179" s="79">
        <f t="shared" si="48"/>
        <v>490715</v>
      </c>
      <c r="Q179" s="79">
        <f t="shared" si="49"/>
        <v>195.45726121245917</v>
      </c>
      <c r="R179" s="81">
        <v>14593.7</v>
      </c>
      <c r="S179" s="82" t="s">
        <v>287</v>
      </c>
      <c r="T179" s="75" t="s">
        <v>239</v>
      </c>
      <c r="U179" s="29"/>
      <c r="V179" s="29"/>
    </row>
    <row r="180" spans="1:24" s="6" customFormat="1" ht="15" customHeight="1" x14ac:dyDescent="0.25">
      <c r="A180" s="80">
        <f t="shared" si="50"/>
        <v>109</v>
      </c>
      <c r="B180" s="83" t="s">
        <v>328</v>
      </c>
      <c r="C180" s="77">
        <v>1978</v>
      </c>
      <c r="D180" s="77"/>
      <c r="E180" s="75" t="s">
        <v>231</v>
      </c>
      <c r="F180" s="77">
        <v>5</v>
      </c>
      <c r="G180" s="77">
        <v>5</v>
      </c>
      <c r="H180" s="94">
        <v>4120.2</v>
      </c>
      <c r="I180" s="94">
        <v>3440.8</v>
      </c>
      <c r="J180" s="94">
        <v>3154.6</v>
      </c>
      <c r="K180" s="77">
        <v>190</v>
      </c>
      <c r="L180" s="79">
        <f>'виды работ '!C175</f>
        <v>311767</v>
      </c>
      <c r="M180" s="79">
        <v>0</v>
      </c>
      <c r="N180" s="79">
        <v>0</v>
      </c>
      <c r="O180" s="79">
        <v>0</v>
      </c>
      <c r="P180" s="79">
        <f t="shared" si="48"/>
        <v>311767</v>
      </c>
      <c r="Q180" s="79">
        <f t="shared" ref="Q180:Q190" si="51">L180/H180</f>
        <v>75.667928741323237</v>
      </c>
      <c r="R180" s="81">
        <v>14593.7</v>
      </c>
      <c r="S180" s="82" t="s">
        <v>287</v>
      </c>
      <c r="T180" s="75" t="s">
        <v>239</v>
      </c>
      <c r="U180" s="29"/>
      <c r="V180" s="29"/>
    </row>
    <row r="181" spans="1:24" s="6" customFormat="1" ht="21" customHeight="1" x14ac:dyDescent="0.25">
      <c r="A181" s="217" t="s">
        <v>18</v>
      </c>
      <c r="B181" s="217"/>
      <c r="C181" s="79" t="s">
        <v>230</v>
      </c>
      <c r="D181" s="79" t="s">
        <v>230</v>
      </c>
      <c r="E181" s="79" t="s">
        <v>230</v>
      </c>
      <c r="F181" s="79" t="s">
        <v>230</v>
      </c>
      <c r="G181" s="79" t="s">
        <v>230</v>
      </c>
      <c r="H181" s="111">
        <f>SUM(H174:H180)</f>
        <v>16688.599999999999</v>
      </c>
      <c r="I181" s="111">
        <f t="shared" ref="I181:P181" si="52">SUM(I174:I180)</f>
        <v>14400.099999999999</v>
      </c>
      <c r="J181" s="111">
        <f t="shared" si="52"/>
        <v>12476.8</v>
      </c>
      <c r="K181" s="112">
        <f t="shared" si="52"/>
        <v>770</v>
      </c>
      <c r="L181" s="111">
        <f t="shared" si="52"/>
        <v>14830139</v>
      </c>
      <c r="M181" s="111">
        <f t="shared" si="52"/>
        <v>0</v>
      </c>
      <c r="N181" s="111">
        <f t="shared" si="52"/>
        <v>0</v>
      </c>
      <c r="O181" s="111">
        <f t="shared" si="52"/>
        <v>0</v>
      </c>
      <c r="P181" s="111">
        <f t="shared" si="52"/>
        <v>14830139</v>
      </c>
      <c r="Q181" s="79">
        <f t="shared" si="51"/>
        <v>888.63889121915565</v>
      </c>
      <c r="R181" s="90" t="s">
        <v>230</v>
      </c>
      <c r="S181" s="113" t="s">
        <v>230</v>
      </c>
      <c r="T181" s="75" t="s">
        <v>230</v>
      </c>
      <c r="U181" s="29"/>
      <c r="V181" s="29"/>
    </row>
    <row r="182" spans="1:24" s="6" customFormat="1" ht="19.5" customHeight="1" x14ac:dyDescent="0.25">
      <c r="A182" s="222" t="s">
        <v>141</v>
      </c>
      <c r="B182" s="222"/>
      <c r="C182" s="222"/>
      <c r="D182" s="222"/>
      <c r="E182" s="222"/>
      <c r="F182" s="225"/>
      <c r="G182" s="225"/>
      <c r="H182" s="225"/>
      <c r="I182" s="225"/>
      <c r="J182" s="225"/>
      <c r="K182" s="225"/>
      <c r="L182" s="225"/>
      <c r="M182" s="225"/>
      <c r="N182" s="225"/>
      <c r="O182" s="225"/>
      <c r="P182" s="225"/>
      <c r="Q182" s="225"/>
      <c r="R182" s="225"/>
      <c r="S182" s="225"/>
      <c r="T182" s="225"/>
      <c r="U182" s="29"/>
      <c r="V182" s="29"/>
    </row>
    <row r="183" spans="1:24" s="6" customFormat="1" ht="16.5" customHeight="1" x14ac:dyDescent="0.25">
      <c r="A183" s="80">
        <f>A180+1</f>
        <v>110</v>
      </c>
      <c r="B183" s="119" t="s">
        <v>329</v>
      </c>
      <c r="C183" s="75">
        <v>1957</v>
      </c>
      <c r="D183" s="75"/>
      <c r="E183" s="75" t="s">
        <v>227</v>
      </c>
      <c r="F183" s="75">
        <v>2</v>
      </c>
      <c r="G183" s="75">
        <v>1</v>
      </c>
      <c r="H183" s="79">
        <v>317.5</v>
      </c>
      <c r="I183" s="79">
        <v>317</v>
      </c>
      <c r="J183" s="79">
        <v>201.3</v>
      </c>
      <c r="K183" s="75">
        <v>21</v>
      </c>
      <c r="L183" s="79">
        <f>'виды работ '!C178</f>
        <v>286881</v>
      </c>
      <c r="M183" s="79">
        <v>0</v>
      </c>
      <c r="N183" s="79">
        <v>0</v>
      </c>
      <c r="O183" s="79">
        <v>0</v>
      </c>
      <c r="P183" s="79">
        <f t="shared" ref="P183:P189" si="53">L183</f>
        <v>286881</v>
      </c>
      <c r="Q183" s="79">
        <f>L183/H183</f>
        <v>903.56220472440941</v>
      </c>
      <c r="R183" s="81">
        <v>14593.7</v>
      </c>
      <c r="S183" s="82" t="s">
        <v>287</v>
      </c>
      <c r="T183" s="75" t="s">
        <v>239</v>
      </c>
      <c r="U183" s="29"/>
      <c r="V183" s="29"/>
    </row>
    <row r="184" spans="1:24" s="6" customFormat="1" ht="16.5" customHeight="1" x14ac:dyDescent="0.25">
      <c r="A184" s="80">
        <f t="shared" ref="A184:A189" si="54">A183+1</f>
        <v>111</v>
      </c>
      <c r="B184" s="119" t="s">
        <v>330</v>
      </c>
      <c r="C184" s="75">
        <v>1966</v>
      </c>
      <c r="D184" s="75"/>
      <c r="E184" s="75" t="s">
        <v>227</v>
      </c>
      <c r="F184" s="75">
        <v>5</v>
      </c>
      <c r="G184" s="75">
        <v>4</v>
      </c>
      <c r="H184" s="79">
        <v>3759.7</v>
      </c>
      <c r="I184" s="85">
        <v>3426.42</v>
      </c>
      <c r="J184" s="79">
        <v>3426.4</v>
      </c>
      <c r="K184" s="75">
        <v>165</v>
      </c>
      <c r="L184" s="79">
        <f>'виды работ '!C179</f>
        <v>318479</v>
      </c>
      <c r="M184" s="79">
        <v>0</v>
      </c>
      <c r="N184" s="79">
        <v>0</v>
      </c>
      <c r="O184" s="79">
        <v>0</v>
      </c>
      <c r="P184" s="79">
        <f t="shared" si="53"/>
        <v>318479</v>
      </c>
      <c r="Q184" s="79">
        <f>L184/H184</f>
        <v>84.708620368646436</v>
      </c>
      <c r="R184" s="81">
        <v>14593.7</v>
      </c>
      <c r="S184" s="82" t="s">
        <v>287</v>
      </c>
      <c r="T184" s="75" t="s">
        <v>239</v>
      </c>
      <c r="U184" s="29"/>
      <c r="V184" s="29"/>
    </row>
    <row r="185" spans="1:24" s="6" customFormat="1" ht="16.5" customHeight="1" x14ac:dyDescent="0.25">
      <c r="A185" s="80">
        <f t="shared" si="54"/>
        <v>112</v>
      </c>
      <c r="B185" s="119" t="s">
        <v>331</v>
      </c>
      <c r="C185" s="75">
        <v>1972</v>
      </c>
      <c r="D185" s="75"/>
      <c r="E185" s="75" t="s">
        <v>227</v>
      </c>
      <c r="F185" s="75">
        <v>2</v>
      </c>
      <c r="G185" s="75">
        <v>2</v>
      </c>
      <c r="H185" s="79">
        <v>583.70000000000005</v>
      </c>
      <c r="I185" s="79">
        <v>532.9</v>
      </c>
      <c r="J185" s="79">
        <v>532.9</v>
      </c>
      <c r="K185" s="75">
        <v>23</v>
      </c>
      <c r="L185" s="79">
        <f>'виды работ '!C180</f>
        <v>1975113</v>
      </c>
      <c r="M185" s="79">
        <v>0</v>
      </c>
      <c r="N185" s="79">
        <v>0</v>
      </c>
      <c r="O185" s="79">
        <v>0</v>
      </c>
      <c r="P185" s="79">
        <f t="shared" si="53"/>
        <v>1975113</v>
      </c>
      <c r="Q185" s="79">
        <f>L185/H185</f>
        <v>3383.7810519102277</v>
      </c>
      <c r="R185" s="81">
        <v>14593.7</v>
      </c>
      <c r="S185" s="82" t="s">
        <v>287</v>
      </c>
      <c r="T185" s="75" t="s">
        <v>239</v>
      </c>
      <c r="U185" s="29"/>
      <c r="V185" s="29"/>
    </row>
    <row r="186" spans="1:24" s="6" customFormat="1" ht="16.5" customHeight="1" x14ac:dyDescent="0.25">
      <c r="A186" s="80">
        <f t="shared" si="54"/>
        <v>113</v>
      </c>
      <c r="B186" s="119" t="s">
        <v>332</v>
      </c>
      <c r="C186" s="75">
        <v>1964</v>
      </c>
      <c r="D186" s="75"/>
      <c r="E186" s="75" t="s">
        <v>227</v>
      </c>
      <c r="F186" s="75">
        <v>2</v>
      </c>
      <c r="G186" s="75">
        <v>2</v>
      </c>
      <c r="H186" s="85">
        <v>662.7</v>
      </c>
      <c r="I186" s="79">
        <v>662</v>
      </c>
      <c r="J186" s="79">
        <v>459.2</v>
      </c>
      <c r="K186" s="75">
        <v>28</v>
      </c>
      <c r="L186" s="79">
        <f>'виды работ '!C181</f>
        <v>411201</v>
      </c>
      <c r="M186" s="79">
        <v>0</v>
      </c>
      <c r="N186" s="79">
        <v>0</v>
      </c>
      <c r="O186" s="79">
        <v>0</v>
      </c>
      <c r="P186" s="79">
        <f t="shared" si="53"/>
        <v>411201</v>
      </c>
      <c r="Q186" s="79">
        <f>L186/H186</f>
        <v>620.49343594386596</v>
      </c>
      <c r="R186" s="81">
        <v>14593.7</v>
      </c>
      <c r="S186" s="82" t="s">
        <v>287</v>
      </c>
      <c r="T186" s="75" t="s">
        <v>239</v>
      </c>
      <c r="U186" s="29"/>
      <c r="V186" s="29"/>
    </row>
    <row r="187" spans="1:24" s="6" customFormat="1" ht="16.5" customHeight="1" x14ac:dyDescent="0.25">
      <c r="A187" s="80">
        <f t="shared" si="54"/>
        <v>114</v>
      </c>
      <c r="B187" s="119" t="s">
        <v>333</v>
      </c>
      <c r="C187" s="75">
        <v>1956</v>
      </c>
      <c r="D187" s="75"/>
      <c r="E187" s="75" t="s">
        <v>227</v>
      </c>
      <c r="F187" s="75">
        <v>2</v>
      </c>
      <c r="G187" s="75">
        <v>2</v>
      </c>
      <c r="H187" s="120">
        <v>880</v>
      </c>
      <c r="I187" s="79">
        <v>854.9</v>
      </c>
      <c r="J187" s="79">
        <v>820.2</v>
      </c>
      <c r="K187" s="75">
        <v>30</v>
      </c>
      <c r="L187" s="79">
        <f>'виды работ '!C182</f>
        <v>581331</v>
      </c>
      <c r="M187" s="79">
        <v>0</v>
      </c>
      <c r="N187" s="79">
        <v>0</v>
      </c>
      <c r="O187" s="79">
        <v>0</v>
      </c>
      <c r="P187" s="79">
        <f t="shared" si="53"/>
        <v>581331</v>
      </c>
      <c r="Q187" s="79">
        <f t="shared" si="51"/>
        <v>660.60340909090905</v>
      </c>
      <c r="R187" s="81">
        <v>14593.7</v>
      </c>
      <c r="S187" s="82" t="s">
        <v>287</v>
      </c>
      <c r="T187" s="75" t="s">
        <v>239</v>
      </c>
      <c r="U187" s="29"/>
      <c r="V187" s="29"/>
    </row>
    <row r="188" spans="1:24" s="6" customFormat="1" ht="16.5" customHeight="1" x14ac:dyDescent="0.25">
      <c r="A188" s="80">
        <f t="shared" si="54"/>
        <v>115</v>
      </c>
      <c r="B188" s="119" t="s">
        <v>334</v>
      </c>
      <c r="C188" s="75">
        <v>1964</v>
      </c>
      <c r="D188" s="75"/>
      <c r="E188" s="75" t="s">
        <v>227</v>
      </c>
      <c r="F188" s="75">
        <v>2</v>
      </c>
      <c r="G188" s="75">
        <v>2</v>
      </c>
      <c r="H188" s="85">
        <v>662.5</v>
      </c>
      <c r="I188" s="79">
        <v>662</v>
      </c>
      <c r="J188" s="79">
        <v>605.70000000000005</v>
      </c>
      <c r="K188" s="75">
        <v>38</v>
      </c>
      <c r="L188" s="79">
        <f>'виды работ '!C183</f>
        <v>414919</v>
      </c>
      <c r="M188" s="79">
        <v>0</v>
      </c>
      <c r="N188" s="79">
        <v>0</v>
      </c>
      <c r="O188" s="79">
        <v>0</v>
      </c>
      <c r="P188" s="79">
        <f t="shared" si="53"/>
        <v>414919</v>
      </c>
      <c r="Q188" s="79">
        <f t="shared" si="51"/>
        <v>626.2928301886792</v>
      </c>
      <c r="R188" s="81">
        <v>14593.7</v>
      </c>
      <c r="S188" s="82" t="s">
        <v>287</v>
      </c>
      <c r="T188" s="75" t="s">
        <v>239</v>
      </c>
      <c r="U188" s="29"/>
      <c r="V188" s="29"/>
    </row>
    <row r="189" spans="1:24" s="6" customFormat="1" ht="16.5" customHeight="1" x14ac:dyDescent="0.25">
      <c r="A189" s="80">
        <f t="shared" si="54"/>
        <v>116</v>
      </c>
      <c r="B189" s="119" t="s">
        <v>335</v>
      </c>
      <c r="C189" s="75">
        <v>1956</v>
      </c>
      <c r="D189" s="75"/>
      <c r="E189" s="75" t="s">
        <v>227</v>
      </c>
      <c r="F189" s="75">
        <v>2</v>
      </c>
      <c r="G189" s="75">
        <v>2</v>
      </c>
      <c r="H189" s="79">
        <v>887.3</v>
      </c>
      <c r="I189" s="87">
        <v>849.89</v>
      </c>
      <c r="J189" s="87">
        <v>849.89</v>
      </c>
      <c r="K189" s="75">
        <v>30</v>
      </c>
      <c r="L189" s="79">
        <f>'виды работ '!C184</f>
        <v>581670</v>
      </c>
      <c r="M189" s="79">
        <v>0</v>
      </c>
      <c r="N189" s="79">
        <v>0</v>
      </c>
      <c r="O189" s="79">
        <v>0</v>
      </c>
      <c r="P189" s="79">
        <f t="shared" si="53"/>
        <v>581670</v>
      </c>
      <c r="Q189" s="79">
        <f t="shared" si="51"/>
        <v>655.55054660205121</v>
      </c>
      <c r="R189" s="81">
        <v>14593.7</v>
      </c>
      <c r="S189" s="82" t="s">
        <v>287</v>
      </c>
      <c r="T189" s="75" t="s">
        <v>239</v>
      </c>
      <c r="U189" s="29"/>
      <c r="V189" s="29"/>
    </row>
    <row r="190" spans="1:24" s="6" customFormat="1" ht="20.25" customHeight="1" x14ac:dyDescent="0.25">
      <c r="A190" s="217" t="s">
        <v>18</v>
      </c>
      <c r="B190" s="217"/>
      <c r="C190" s="79" t="s">
        <v>230</v>
      </c>
      <c r="D190" s="79" t="s">
        <v>230</v>
      </c>
      <c r="E190" s="79" t="s">
        <v>230</v>
      </c>
      <c r="F190" s="79" t="s">
        <v>230</v>
      </c>
      <c r="G190" s="79" t="s">
        <v>230</v>
      </c>
      <c r="H190" s="79">
        <f>SUM(H183:H189)</f>
        <v>7753.4</v>
      </c>
      <c r="I190" s="79">
        <f t="shared" ref="I190:P190" si="55">SUM(I183:I189)</f>
        <v>7305.11</v>
      </c>
      <c r="J190" s="79">
        <f t="shared" si="55"/>
        <v>6895.59</v>
      </c>
      <c r="K190" s="80">
        <f t="shared" si="55"/>
        <v>335</v>
      </c>
      <c r="L190" s="79">
        <f>SUM(L183:L189)</f>
        <v>4569594</v>
      </c>
      <c r="M190" s="79">
        <f t="shared" si="55"/>
        <v>0</v>
      </c>
      <c r="N190" s="79">
        <f t="shared" si="55"/>
        <v>0</v>
      </c>
      <c r="O190" s="79">
        <f t="shared" si="55"/>
        <v>0</v>
      </c>
      <c r="P190" s="79">
        <f t="shared" si="55"/>
        <v>4569594</v>
      </c>
      <c r="Q190" s="79">
        <f t="shared" si="51"/>
        <v>589.36647148347822</v>
      </c>
      <c r="R190" s="90" t="s">
        <v>230</v>
      </c>
      <c r="S190" s="75" t="s">
        <v>230</v>
      </c>
      <c r="T190" s="75" t="s">
        <v>230</v>
      </c>
      <c r="U190" s="31"/>
      <c r="V190" s="31"/>
      <c r="W190" s="23"/>
      <c r="X190" s="23"/>
    </row>
    <row r="191" spans="1:24" s="7" customFormat="1" ht="18.75" customHeight="1" x14ac:dyDescent="0.25">
      <c r="A191" s="220" t="s">
        <v>142</v>
      </c>
      <c r="B191" s="220"/>
      <c r="C191" s="220"/>
      <c r="D191" s="95" t="s">
        <v>230</v>
      </c>
      <c r="E191" s="95" t="s">
        <v>230</v>
      </c>
      <c r="F191" s="95" t="s">
        <v>230</v>
      </c>
      <c r="G191" s="95" t="s">
        <v>230</v>
      </c>
      <c r="H191" s="95">
        <f t="shared" ref="H191:P191" si="56">H147+H152+H160+H169+H172+H181+H190</f>
        <v>80783.329999999987</v>
      </c>
      <c r="I191" s="95">
        <f t="shared" si="56"/>
        <v>69528.759999999995</v>
      </c>
      <c r="J191" s="95">
        <f t="shared" si="56"/>
        <v>60123.56</v>
      </c>
      <c r="K191" s="121">
        <f t="shared" si="56"/>
        <v>3367</v>
      </c>
      <c r="L191" s="95">
        <f t="shared" si="56"/>
        <v>99027917</v>
      </c>
      <c r="M191" s="95">
        <f t="shared" si="56"/>
        <v>0</v>
      </c>
      <c r="N191" s="95">
        <f t="shared" si="56"/>
        <v>0</v>
      </c>
      <c r="O191" s="95">
        <f t="shared" si="56"/>
        <v>0</v>
      </c>
      <c r="P191" s="95">
        <f t="shared" si="56"/>
        <v>99027917</v>
      </c>
      <c r="Q191" s="95">
        <f>L191/H191</f>
        <v>1225.8459387598905</v>
      </c>
      <c r="R191" s="98" t="s">
        <v>230</v>
      </c>
      <c r="S191" s="100" t="s">
        <v>230</v>
      </c>
      <c r="T191" s="100" t="s">
        <v>230</v>
      </c>
      <c r="U191" s="28"/>
      <c r="V191" s="28"/>
      <c r="W191" s="24"/>
      <c r="X191" s="24"/>
    </row>
    <row r="192" spans="1:24" s="6" customFormat="1" ht="15" customHeight="1" x14ac:dyDescent="0.25">
      <c r="A192" s="230" t="s">
        <v>41</v>
      </c>
      <c r="B192" s="230"/>
      <c r="C192" s="230"/>
      <c r="D192" s="230"/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  <c r="O192" s="230"/>
      <c r="P192" s="230"/>
      <c r="Q192" s="230"/>
      <c r="R192" s="230"/>
      <c r="S192" s="230"/>
      <c r="T192" s="230"/>
      <c r="U192" s="31"/>
      <c r="V192" s="31"/>
      <c r="W192" s="23"/>
      <c r="X192" s="23"/>
    </row>
    <row r="193" spans="1:24" s="6" customFormat="1" ht="15" customHeight="1" x14ac:dyDescent="0.25">
      <c r="A193" s="216" t="s">
        <v>236</v>
      </c>
      <c r="B193" s="216"/>
      <c r="C193" s="216"/>
      <c r="D193" s="216"/>
      <c r="E193" s="216"/>
      <c r="F193" s="230"/>
      <c r="G193" s="230"/>
      <c r="H193" s="230"/>
      <c r="I193" s="230"/>
      <c r="J193" s="230"/>
      <c r="K193" s="230"/>
      <c r="L193" s="230"/>
      <c r="M193" s="230"/>
      <c r="N193" s="230"/>
      <c r="O193" s="230"/>
      <c r="P193" s="230"/>
      <c r="Q193" s="230"/>
      <c r="R193" s="230"/>
      <c r="S193" s="230"/>
      <c r="T193" s="230"/>
      <c r="U193" s="25"/>
      <c r="V193" s="25"/>
      <c r="W193" s="25"/>
      <c r="X193" s="25"/>
    </row>
    <row r="194" spans="1:24" s="40" customFormat="1" ht="15" customHeight="1" x14ac:dyDescent="0.25">
      <c r="A194" s="89">
        <f>A189+1</f>
        <v>117</v>
      </c>
      <c r="B194" s="78" t="s">
        <v>577</v>
      </c>
      <c r="C194" s="75">
        <v>1957</v>
      </c>
      <c r="D194" s="75"/>
      <c r="E194" s="75" t="s">
        <v>227</v>
      </c>
      <c r="F194" s="75">
        <v>4</v>
      </c>
      <c r="G194" s="75">
        <v>5</v>
      </c>
      <c r="H194" s="79">
        <v>3142.92</v>
      </c>
      <c r="I194" s="79">
        <v>2712.75</v>
      </c>
      <c r="J194" s="79">
        <v>2072.4899999999998</v>
      </c>
      <c r="K194" s="80">
        <v>110</v>
      </c>
      <c r="L194" s="79">
        <f>'виды работ '!C189</f>
        <v>988542</v>
      </c>
      <c r="M194" s="79">
        <v>0</v>
      </c>
      <c r="N194" s="79">
        <v>0</v>
      </c>
      <c r="O194" s="79">
        <v>0</v>
      </c>
      <c r="P194" s="79">
        <f>L194</f>
        <v>988542</v>
      </c>
      <c r="Q194" s="79">
        <f>L194/H194</f>
        <v>314.52980031308465</v>
      </c>
      <c r="R194" s="81">
        <v>14593.7</v>
      </c>
      <c r="S194" s="82" t="s">
        <v>287</v>
      </c>
      <c r="T194" s="75" t="s">
        <v>239</v>
      </c>
      <c r="U194" s="43"/>
      <c r="V194" s="43"/>
      <c r="W194" s="43"/>
      <c r="X194" s="43"/>
    </row>
    <row r="195" spans="1:24" s="6" customFormat="1" ht="12.75" customHeight="1" x14ac:dyDescent="0.25">
      <c r="A195" s="80">
        <f>A194+1</f>
        <v>118</v>
      </c>
      <c r="B195" s="83" t="s">
        <v>337</v>
      </c>
      <c r="C195" s="77">
        <v>1976</v>
      </c>
      <c r="D195" s="77"/>
      <c r="E195" s="75" t="s">
        <v>231</v>
      </c>
      <c r="F195" s="77">
        <v>9</v>
      </c>
      <c r="G195" s="77">
        <v>4</v>
      </c>
      <c r="H195" s="75">
        <v>7907.28</v>
      </c>
      <c r="I195" s="81">
        <v>5050.34</v>
      </c>
      <c r="J195" s="81">
        <v>3529.04</v>
      </c>
      <c r="K195" s="77">
        <v>386</v>
      </c>
      <c r="L195" s="79">
        <f>'виды работ '!C190</f>
        <v>7170000</v>
      </c>
      <c r="M195" s="79">
        <v>0</v>
      </c>
      <c r="N195" s="79">
        <v>0</v>
      </c>
      <c r="O195" s="79">
        <v>0</v>
      </c>
      <c r="P195" s="79">
        <f>L195</f>
        <v>7170000</v>
      </c>
      <c r="Q195" s="79">
        <f>L195/H195</f>
        <v>906.75934075940154</v>
      </c>
      <c r="R195" s="81">
        <v>14593.7</v>
      </c>
      <c r="S195" s="82" t="s">
        <v>287</v>
      </c>
      <c r="T195" s="75" t="s">
        <v>239</v>
      </c>
      <c r="U195" s="32"/>
      <c r="V195" s="31"/>
      <c r="W195" s="23"/>
      <c r="X195" s="23"/>
    </row>
    <row r="196" spans="1:24" s="6" customFormat="1" ht="12.75" customHeight="1" x14ac:dyDescent="0.25">
      <c r="A196" s="80">
        <f>A195+1</f>
        <v>119</v>
      </c>
      <c r="B196" s="83" t="s">
        <v>338</v>
      </c>
      <c r="C196" s="77">
        <v>1976</v>
      </c>
      <c r="D196" s="77"/>
      <c r="E196" s="75" t="s">
        <v>227</v>
      </c>
      <c r="F196" s="77">
        <v>7</v>
      </c>
      <c r="G196" s="77">
        <v>3</v>
      </c>
      <c r="H196" s="81">
        <v>5011.22</v>
      </c>
      <c r="I196" s="81">
        <v>4853.16</v>
      </c>
      <c r="J196" s="81">
        <v>4478.13</v>
      </c>
      <c r="K196" s="77">
        <v>173</v>
      </c>
      <c r="L196" s="79">
        <f>'виды работ '!C191</f>
        <v>4832920</v>
      </c>
      <c r="M196" s="79">
        <v>0</v>
      </c>
      <c r="N196" s="79">
        <v>0</v>
      </c>
      <c r="O196" s="79">
        <v>0</v>
      </c>
      <c r="P196" s="79">
        <f>L196</f>
        <v>4832920</v>
      </c>
      <c r="Q196" s="79">
        <f>L196/H196</f>
        <v>964.41984187483285</v>
      </c>
      <c r="R196" s="81">
        <v>14593.7</v>
      </c>
      <c r="S196" s="82" t="s">
        <v>287</v>
      </c>
      <c r="T196" s="75" t="s">
        <v>239</v>
      </c>
      <c r="U196" s="32"/>
      <c r="V196" s="31"/>
      <c r="W196" s="23"/>
      <c r="X196" s="23"/>
    </row>
    <row r="197" spans="1:24" s="6" customFormat="1" ht="12.75" customHeight="1" x14ac:dyDescent="0.25">
      <c r="A197" s="80">
        <f>A196+1</f>
        <v>120</v>
      </c>
      <c r="B197" s="83" t="s">
        <v>336</v>
      </c>
      <c r="C197" s="77" t="s">
        <v>244</v>
      </c>
      <c r="D197" s="77"/>
      <c r="E197" s="75" t="s">
        <v>227</v>
      </c>
      <c r="F197" s="77">
        <v>7</v>
      </c>
      <c r="G197" s="77">
        <v>6</v>
      </c>
      <c r="H197" s="81">
        <v>7576</v>
      </c>
      <c r="I197" s="81">
        <v>5686.2</v>
      </c>
      <c r="J197" s="81">
        <v>4397.79</v>
      </c>
      <c r="K197" s="77">
        <v>221</v>
      </c>
      <c r="L197" s="79">
        <f>'виды работ '!C192</f>
        <v>2906720</v>
      </c>
      <c r="M197" s="79">
        <v>0</v>
      </c>
      <c r="N197" s="79">
        <v>0</v>
      </c>
      <c r="O197" s="79">
        <v>0</v>
      </c>
      <c r="P197" s="79">
        <f>L197</f>
        <v>2906720</v>
      </c>
      <c r="Q197" s="79">
        <f>L197/H197</f>
        <v>383.67476240760294</v>
      </c>
      <c r="R197" s="81">
        <v>14593.7</v>
      </c>
      <c r="S197" s="82" t="s">
        <v>287</v>
      </c>
      <c r="T197" s="75" t="s">
        <v>239</v>
      </c>
      <c r="U197" s="32"/>
      <c r="V197" s="31"/>
      <c r="W197" s="23"/>
      <c r="X197" s="23"/>
    </row>
    <row r="198" spans="1:24" s="6" customFormat="1" ht="13.2" x14ac:dyDescent="0.25">
      <c r="A198" s="217" t="s">
        <v>18</v>
      </c>
      <c r="B198" s="217"/>
      <c r="C198" s="217"/>
      <c r="D198" s="79" t="s">
        <v>230</v>
      </c>
      <c r="E198" s="79" t="s">
        <v>230</v>
      </c>
      <c r="F198" s="79" t="s">
        <v>230</v>
      </c>
      <c r="G198" s="79" t="s">
        <v>230</v>
      </c>
      <c r="H198" s="79">
        <f t="shared" ref="H198:P198" si="57">SUM(H194:H197)</f>
        <v>23637.420000000002</v>
      </c>
      <c r="I198" s="79">
        <f t="shared" si="57"/>
        <v>18302.45</v>
      </c>
      <c r="J198" s="79">
        <f t="shared" si="57"/>
        <v>14477.45</v>
      </c>
      <c r="K198" s="80">
        <f t="shared" si="57"/>
        <v>890</v>
      </c>
      <c r="L198" s="79">
        <f t="shared" si="57"/>
        <v>15898182</v>
      </c>
      <c r="M198" s="79">
        <f t="shared" si="57"/>
        <v>0</v>
      </c>
      <c r="N198" s="79">
        <f t="shared" si="57"/>
        <v>0</v>
      </c>
      <c r="O198" s="79">
        <f t="shared" si="57"/>
        <v>0</v>
      </c>
      <c r="P198" s="79">
        <f t="shared" si="57"/>
        <v>15898182</v>
      </c>
      <c r="Q198" s="79">
        <f>L198/H198</f>
        <v>672.58533291704418</v>
      </c>
      <c r="R198" s="90" t="s">
        <v>230</v>
      </c>
      <c r="S198" s="75" t="s">
        <v>230</v>
      </c>
      <c r="T198" s="75" t="s">
        <v>230</v>
      </c>
      <c r="U198" s="32"/>
      <c r="V198" s="31"/>
      <c r="W198" s="23"/>
      <c r="X198" s="23"/>
    </row>
    <row r="199" spans="1:24" s="6" customFormat="1" ht="13.2" x14ac:dyDescent="0.25">
      <c r="A199" s="220" t="s">
        <v>43</v>
      </c>
      <c r="B199" s="220"/>
      <c r="C199" s="220"/>
      <c r="D199" s="220"/>
      <c r="E199" s="220"/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231"/>
      <c r="T199" s="231"/>
      <c r="U199" s="32"/>
      <c r="V199" s="31"/>
      <c r="W199" s="23"/>
      <c r="X199" s="23"/>
    </row>
    <row r="200" spans="1:24" s="6" customFormat="1" ht="15.75" customHeight="1" x14ac:dyDescent="0.25">
      <c r="A200" s="80">
        <f>A197+1</f>
        <v>121</v>
      </c>
      <c r="B200" s="83" t="s">
        <v>339</v>
      </c>
      <c r="C200" s="77">
        <v>1940</v>
      </c>
      <c r="D200" s="77"/>
      <c r="E200" s="75" t="s">
        <v>263</v>
      </c>
      <c r="F200" s="77">
        <v>2</v>
      </c>
      <c r="G200" s="77">
        <v>2</v>
      </c>
      <c r="H200" s="85">
        <v>248.4</v>
      </c>
      <c r="I200" s="85">
        <v>247.19</v>
      </c>
      <c r="J200" s="77">
        <v>134.63</v>
      </c>
      <c r="K200" s="88">
        <v>11</v>
      </c>
      <c r="L200" s="81">
        <f>'виды работ '!C195</f>
        <v>1345809</v>
      </c>
      <c r="M200" s="79">
        <v>0</v>
      </c>
      <c r="N200" s="79">
        <v>0</v>
      </c>
      <c r="O200" s="79">
        <v>0</v>
      </c>
      <c r="P200" s="79">
        <f t="shared" ref="P200:P207" si="58">L200</f>
        <v>1345809</v>
      </c>
      <c r="Q200" s="79">
        <f t="shared" ref="Q200:Q210" si="59">L200/H200</f>
        <v>5417.9106280193237</v>
      </c>
      <c r="R200" s="81">
        <v>14593.7</v>
      </c>
      <c r="S200" s="82" t="s">
        <v>287</v>
      </c>
      <c r="T200" s="75" t="s">
        <v>239</v>
      </c>
      <c r="U200" s="14"/>
      <c r="V200" s="29"/>
    </row>
    <row r="201" spans="1:24" s="6" customFormat="1" ht="15.75" customHeight="1" x14ac:dyDescent="0.25">
      <c r="A201" s="80">
        <f t="shared" ref="A201:A209" si="60">A200+1</f>
        <v>122</v>
      </c>
      <c r="B201" s="83" t="s">
        <v>340</v>
      </c>
      <c r="C201" s="77">
        <v>1970</v>
      </c>
      <c r="D201" s="77"/>
      <c r="E201" s="75" t="s">
        <v>227</v>
      </c>
      <c r="F201" s="77">
        <v>5</v>
      </c>
      <c r="G201" s="77">
        <v>4</v>
      </c>
      <c r="H201" s="81">
        <v>3469.68</v>
      </c>
      <c r="I201" s="77">
        <v>3349.37</v>
      </c>
      <c r="J201" s="77">
        <v>2914.5</v>
      </c>
      <c r="K201" s="77">
        <v>134</v>
      </c>
      <c r="L201" s="81">
        <f>'виды работ '!C196</f>
        <v>1198258</v>
      </c>
      <c r="M201" s="79">
        <v>0</v>
      </c>
      <c r="N201" s="79">
        <v>0</v>
      </c>
      <c r="O201" s="79">
        <v>0</v>
      </c>
      <c r="P201" s="79">
        <f t="shared" si="58"/>
        <v>1198258</v>
      </c>
      <c r="Q201" s="79">
        <f t="shared" si="59"/>
        <v>345.35115630259855</v>
      </c>
      <c r="R201" s="81">
        <v>14593.7</v>
      </c>
      <c r="S201" s="82" t="s">
        <v>287</v>
      </c>
      <c r="T201" s="75" t="s">
        <v>239</v>
      </c>
      <c r="U201" s="14"/>
      <c r="V201" s="29"/>
    </row>
    <row r="202" spans="1:24" s="6" customFormat="1" ht="15.75" customHeight="1" x14ac:dyDescent="0.25">
      <c r="A202" s="80">
        <f t="shared" si="60"/>
        <v>123</v>
      </c>
      <c r="B202" s="83" t="s">
        <v>341</v>
      </c>
      <c r="C202" s="77">
        <v>1965</v>
      </c>
      <c r="D202" s="77"/>
      <c r="E202" s="75" t="s">
        <v>227</v>
      </c>
      <c r="F202" s="77">
        <v>2</v>
      </c>
      <c r="G202" s="77">
        <v>1</v>
      </c>
      <c r="H202" s="77">
        <v>381.97</v>
      </c>
      <c r="I202" s="77">
        <v>380.23</v>
      </c>
      <c r="J202" s="77">
        <v>380.23</v>
      </c>
      <c r="K202" s="77">
        <v>8</v>
      </c>
      <c r="L202" s="81">
        <f>'виды работ '!C197</f>
        <v>156792</v>
      </c>
      <c r="M202" s="79">
        <v>0</v>
      </c>
      <c r="N202" s="79">
        <v>0</v>
      </c>
      <c r="O202" s="79">
        <v>0</v>
      </c>
      <c r="P202" s="79">
        <f t="shared" si="58"/>
        <v>156792</v>
      </c>
      <c r="Q202" s="79">
        <f t="shared" si="59"/>
        <v>410.4824986255465</v>
      </c>
      <c r="R202" s="81">
        <v>14593.7</v>
      </c>
      <c r="S202" s="82" t="s">
        <v>287</v>
      </c>
      <c r="T202" s="75" t="s">
        <v>239</v>
      </c>
      <c r="U202" s="14"/>
      <c r="V202" s="29"/>
    </row>
    <row r="203" spans="1:24" s="6" customFormat="1" ht="15.75" customHeight="1" x14ac:dyDescent="0.25">
      <c r="A203" s="80">
        <f t="shared" si="60"/>
        <v>124</v>
      </c>
      <c r="B203" s="83" t="s">
        <v>342</v>
      </c>
      <c r="C203" s="77">
        <v>1968</v>
      </c>
      <c r="D203" s="77"/>
      <c r="E203" s="75" t="s">
        <v>227</v>
      </c>
      <c r="F203" s="77">
        <v>5</v>
      </c>
      <c r="G203" s="77">
        <v>4</v>
      </c>
      <c r="H203" s="77">
        <v>4147.5</v>
      </c>
      <c r="I203" s="77">
        <v>3291.29</v>
      </c>
      <c r="J203" s="77">
        <v>2731.49</v>
      </c>
      <c r="K203" s="77">
        <v>145</v>
      </c>
      <c r="L203" s="81">
        <f>'виды работ '!C198</f>
        <v>921773</v>
      </c>
      <c r="M203" s="79">
        <v>0</v>
      </c>
      <c r="N203" s="79">
        <v>0</v>
      </c>
      <c r="O203" s="79">
        <v>0</v>
      </c>
      <c r="P203" s="79">
        <f t="shared" si="58"/>
        <v>921773</v>
      </c>
      <c r="Q203" s="79">
        <f t="shared" si="59"/>
        <v>222.24786015672092</v>
      </c>
      <c r="R203" s="81">
        <v>14593.7</v>
      </c>
      <c r="S203" s="82" t="s">
        <v>287</v>
      </c>
      <c r="T203" s="75" t="s">
        <v>239</v>
      </c>
      <c r="U203" s="14"/>
      <c r="V203" s="29"/>
    </row>
    <row r="204" spans="1:24" s="6" customFormat="1" ht="15.75" customHeight="1" x14ac:dyDescent="0.25">
      <c r="A204" s="80">
        <f t="shared" si="60"/>
        <v>125</v>
      </c>
      <c r="B204" s="83" t="s">
        <v>343</v>
      </c>
      <c r="C204" s="77">
        <v>1964</v>
      </c>
      <c r="D204" s="77"/>
      <c r="E204" s="75" t="s">
        <v>227</v>
      </c>
      <c r="F204" s="77">
        <v>4</v>
      </c>
      <c r="G204" s="77">
        <v>2</v>
      </c>
      <c r="H204" s="85">
        <v>1307.17</v>
      </c>
      <c r="I204" s="85">
        <v>1284.5</v>
      </c>
      <c r="J204" s="77">
        <v>1197.8800000000001</v>
      </c>
      <c r="K204" s="88">
        <v>47</v>
      </c>
      <c r="L204" s="81">
        <f>'виды работ '!C199</f>
        <v>747117</v>
      </c>
      <c r="M204" s="79">
        <v>0</v>
      </c>
      <c r="N204" s="79">
        <v>0</v>
      </c>
      <c r="O204" s="79">
        <v>0</v>
      </c>
      <c r="P204" s="79">
        <f t="shared" si="58"/>
        <v>747117</v>
      </c>
      <c r="Q204" s="79">
        <f t="shared" si="59"/>
        <v>571.55304971809323</v>
      </c>
      <c r="R204" s="81">
        <v>14593.7</v>
      </c>
      <c r="S204" s="82" t="s">
        <v>287</v>
      </c>
      <c r="T204" s="75" t="s">
        <v>239</v>
      </c>
      <c r="U204" s="14"/>
      <c r="V204" s="29"/>
    </row>
    <row r="205" spans="1:24" s="6" customFormat="1" ht="13.2" x14ac:dyDescent="0.25">
      <c r="A205" s="80">
        <f t="shared" si="60"/>
        <v>126</v>
      </c>
      <c r="B205" s="83" t="s">
        <v>347</v>
      </c>
      <c r="C205" s="77">
        <v>1984</v>
      </c>
      <c r="D205" s="77"/>
      <c r="E205" s="75" t="s">
        <v>231</v>
      </c>
      <c r="F205" s="77">
        <v>5</v>
      </c>
      <c r="G205" s="77">
        <v>4</v>
      </c>
      <c r="H205" s="85">
        <f>4624.7+12</f>
        <v>4636.7</v>
      </c>
      <c r="I205" s="85">
        <v>4577.3999999999996</v>
      </c>
      <c r="J205" s="77">
        <v>3758.05</v>
      </c>
      <c r="K205" s="88">
        <v>238</v>
      </c>
      <c r="L205" s="81">
        <f>'виды работ '!C200</f>
        <v>1620521</v>
      </c>
      <c r="M205" s="79">
        <v>0</v>
      </c>
      <c r="N205" s="79">
        <v>0</v>
      </c>
      <c r="O205" s="79">
        <v>0</v>
      </c>
      <c r="P205" s="79">
        <f>L205</f>
        <v>1620521</v>
      </c>
      <c r="Q205" s="79">
        <f>L205/H205</f>
        <v>349.49878146095284</v>
      </c>
      <c r="R205" s="81">
        <v>14593.7</v>
      </c>
      <c r="S205" s="82" t="s">
        <v>287</v>
      </c>
      <c r="T205" s="75" t="s">
        <v>239</v>
      </c>
      <c r="U205" s="14"/>
      <c r="V205" s="29"/>
    </row>
    <row r="206" spans="1:24" s="6" customFormat="1" ht="13.2" x14ac:dyDescent="0.25">
      <c r="A206" s="80">
        <f t="shared" si="60"/>
        <v>127</v>
      </c>
      <c r="B206" s="83" t="s">
        <v>344</v>
      </c>
      <c r="C206" s="77">
        <v>1972</v>
      </c>
      <c r="D206" s="77"/>
      <c r="E206" s="75" t="s">
        <v>227</v>
      </c>
      <c r="F206" s="77">
        <v>2</v>
      </c>
      <c r="G206" s="77">
        <v>2</v>
      </c>
      <c r="H206" s="85">
        <v>769.64</v>
      </c>
      <c r="I206" s="85">
        <v>751.3</v>
      </c>
      <c r="J206" s="77">
        <v>408.7</v>
      </c>
      <c r="K206" s="88">
        <v>25</v>
      </c>
      <c r="L206" s="81">
        <f>'виды работ '!C201</f>
        <v>366420</v>
      </c>
      <c r="M206" s="79">
        <v>0</v>
      </c>
      <c r="N206" s="79">
        <v>0</v>
      </c>
      <c r="O206" s="79">
        <v>0</v>
      </c>
      <c r="P206" s="79">
        <f t="shared" si="58"/>
        <v>366420</v>
      </c>
      <c r="Q206" s="79">
        <f t="shared" si="59"/>
        <v>476.09271867366562</v>
      </c>
      <c r="R206" s="81">
        <v>14593.7</v>
      </c>
      <c r="S206" s="82" t="s">
        <v>287</v>
      </c>
      <c r="T206" s="75" t="s">
        <v>239</v>
      </c>
      <c r="U206" s="14"/>
      <c r="V206" s="29"/>
    </row>
    <row r="207" spans="1:24" s="6" customFormat="1" ht="13.2" x14ac:dyDescent="0.25">
      <c r="A207" s="80">
        <f t="shared" si="60"/>
        <v>128</v>
      </c>
      <c r="B207" s="83" t="s">
        <v>345</v>
      </c>
      <c r="C207" s="75">
        <v>1972</v>
      </c>
      <c r="D207" s="77"/>
      <c r="E207" s="75" t="s">
        <v>227</v>
      </c>
      <c r="F207" s="77">
        <v>2</v>
      </c>
      <c r="G207" s="77">
        <v>2</v>
      </c>
      <c r="H207" s="85">
        <v>827.71</v>
      </c>
      <c r="I207" s="85">
        <v>768.28</v>
      </c>
      <c r="J207" s="77">
        <v>261.91000000000003</v>
      </c>
      <c r="K207" s="88">
        <v>32</v>
      </c>
      <c r="L207" s="81">
        <f>'виды работ '!C202</f>
        <v>2997237</v>
      </c>
      <c r="M207" s="79">
        <v>0</v>
      </c>
      <c r="N207" s="79">
        <v>0</v>
      </c>
      <c r="O207" s="79">
        <v>0</v>
      </c>
      <c r="P207" s="79">
        <f t="shared" si="58"/>
        <v>2997237</v>
      </c>
      <c r="Q207" s="79">
        <f t="shared" si="59"/>
        <v>3621.1197158425052</v>
      </c>
      <c r="R207" s="81">
        <v>14593.7</v>
      </c>
      <c r="S207" s="82" t="s">
        <v>287</v>
      </c>
      <c r="T207" s="75" t="s">
        <v>239</v>
      </c>
      <c r="U207" s="14"/>
      <c r="V207" s="29"/>
    </row>
    <row r="208" spans="1:24" s="40" customFormat="1" ht="13.2" x14ac:dyDescent="0.25">
      <c r="A208" s="80">
        <f t="shared" si="60"/>
        <v>129</v>
      </c>
      <c r="B208" s="122" t="s">
        <v>614</v>
      </c>
      <c r="C208" s="91">
        <v>1966</v>
      </c>
      <c r="D208" s="79"/>
      <c r="E208" s="75" t="s">
        <v>227</v>
      </c>
      <c r="F208" s="89">
        <v>2</v>
      </c>
      <c r="G208" s="89">
        <v>2</v>
      </c>
      <c r="H208" s="81">
        <v>620.24</v>
      </c>
      <c r="I208" s="81">
        <v>615.55999999999995</v>
      </c>
      <c r="J208" s="81">
        <v>263.48</v>
      </c>
      <c r="K208" s="89">
        <v>35</v>
      </c>
      <c r="L208" s="79">
        <f>'виды работ '!C203</f>
        <v>1689739</v>
      </c>
      <c r="M208" s="79">
        <v>0</v>
      </c>
      <c r="N208" s="79">
        <v>0</v>
      </c>
      <c r="O208" s="79">
        <v>0</v>
      </c>
      <c r="P208" s="79">
        <f>L208</f>
        <v>1689739</v>
      </c>
      <c r="Q208" s="79">
        <f>L208/H208</f>
        <v>2724.3309041661291</v>
      </c>
      <c r="R208" s="81">
        <v>14593.7</v>
      </c>
      <c r="S208" s="82" t="s">
        <v>287</v>
      </c>
      <c r="T208" s="75" t="s">
        <v>239</v>
      </c>
      <c r="U208" s="55"/>
      <c r="V208" s="48"/>
      <c r="W208" s="56"/>
      <c r="X208" s="56"/>
    </row>
    <row r="209" spans="1:22" s="6" customFormat="1" ht="13.2" x14ac:dyDescent="0.25">
      <c r="A209" s="80">
        <f t="shared" si="60"/>
        <v>130</v>
      </c>
      <c r="B209" s="83" t="s">
        <v>346</v>
      </c>
      <c r="C209" s="77">
        <v>1961</v>
      </c>
      <c r="D209" s="77"/>
      <c r="E209" s="75" t="s">
        <v>227</v>
      </c>
      <c r="F209" s="77">
        <v>2</v>
      </c>
      <c r="G209" s="77">
        <v>2</v>
      </c>
      <c r="H209" s="85">
        <v>513.36</v>
      </c>
      <c r="I209" s="85">
        <v>443.97</v>
      </c>
      <c r="J209" s="77">
        <v>194.82</v>
      </c>
      <c r="K209" s="88">
        <v>13</v>
      </c>
      <c r="L209" s="81">
        <f>'виды работ '!C204</f>
        <v>157480</v>
      </c>
      <c r="M209" s="79">
        <v>0</v>
      </c>
      <c r="N209" s="79">
        <v>0</v>
      </c>
      <c r="O209" s="79">
        <v>0</v>
      </c>
      <c r="P209" s="79">
        <f>L209</f>
        <v>157480</v>
      </c>
      <c r="Q209" s="79">
        <f>L209/H209</f>
        <v>306.76328502415458</v>
      </c>
      <c r="R209" s="81">
        <v>14593.7</v>
      </c>
      <c r="S209" s="82" t="s">
        <v>287</v>
      </c>
      <c r="T209" s="75" t="s">
        <v>239</v>
      </c>
      <c r="U209" s="14"/>
      <c r="V209" s="29"/>
    </row>
    <row r="210" spans="1:22" s="6" customFormat="1" ht="13.2" x14ac:dyDescent="0.25">
      <c r="A210" s="217" t="s">
        <v>18</v>
      </c>
      <c r="B210" s="217"/>
      <c r="C210" s="217"/>
      <c r="D210" s="79" t="s">
        <v>230</v>
      </c>
      <c r="E210" s="79" t="s">
        <v>230</v>
      </c>
      <c r="F210" s="80" t="s">
        <v>230</v>
      </c>
      <c r="G210" s="80" t="s">
        <v>230</v>
      </c>
      <c r="H210" s="79">
        <f t="shared" ref="H210:P210" si="61">SUM(H200:H209)</f>
        <v>16922.37</v>
      </c>
      <c r="I210" s="79">
        <f t="shared" si="61"/>
        <v>15709.089999999998</v>
      </c>
      <c r="J210" s="79">
        <f t="shared" si="61"/>
        <v>12245.69</v>
      </c>
      <c r="K210" s="80">
        <f t="shared" si="61"/>
        <v>688</v>
      </c>
      <c r="L210" s="79">
        <f t="shared" si="61"/>
        <v>11201146</v>
      </c>
      <c r="M210" s="79">
        <f t="shared" si="61"/>
        <v>0</v>
      </c>
      <c r="N210" s="79">
        <f t="shared" si="61"/>
        <v>0</v>
      </c>
      <c r="O210" s="79">
        <f t="shared" si="61"/>
        <v>0</v>
      </c>
      <c r="P210" s="79">
        <f t="shared" si="61"/>
        <v>11201146</v>
      </c>
      <c r="Q210" s="79">
        <f t="shared" si="59"/>
        <v>661.91354993419952</v>
      </c>
      <c r="R210" s="90" t="s">
        <v>230</v>
      </c>
      <c r="S210" s="82" t="s">
        <v>230</v>
      </c>
      <c r="T210" s="75" t="s">
        <v>230</v>
      </c>
      <c r="U210" s="14"/>
      <c r="V210" s="29"/>
    </row>
    <row r="211" spans="1:22" s="6" customFormat="1" ht="15.75" customHeight="1" x14ac:dyDescent="0.25">
      <c r="A211" s="220" t="s">
        <v>44</v>
      </c>
      <c r="B211" s="220"/>
      <c r="C211" s="220"/>
      <c r="D211" s="220"/>
      <c r="E211" s="220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  <c r="R211" s="232"/>
      <c r="S211" s="232"/>
      <c r="T211" s="232"/>
      <c r="U211" s="14"/>
      <c r="V211" s="29"/>
    </row>
    <row r="212" spans="1:22" s="6" customFormat="1" ht="13.2" x14ac:dyDescent="0.25">
      <c r="A212" s="80">
        <f>A209+1</f>
        <v>131</v>
      </c>
      <c r="B212" s="83" t="s">
        <v>45</v>
      </c>
      <c r="C212" s="75">
        <v>1960</v>
      </c>
      <c r="D212" s="75"/>
      <c r="E212" s="75" t="s">
        <v>227</v>
      </c>
      <c r="F212" s="75">
        <v>2</v>
      </c>
      <c r="G212" s="75">
        <v>2</v>
      </c>
      <c r="H212" s="85">
        <v>573.29999999999995</v>
      </c>
      <c r="I212" s="75">
        <v>513.29999999999995</v>
      </c>
      <c r="J212" s="75">
        <v>330.34</v>
      </c>
      <c r="K212" s="75">
        <v>16</v>
      </c>
      <c r="L212" s="79">
        <f>'виды работ '!C207</f>
        <v>2063894</v>
      </c>
      <c r="M212" s="79">
        <v>0</v>
      </c>
      <c r="N212" s="79">
        <v>0</v>
      </c>
      <c r="O212" s="79">
        <v>0</v>
      </c>
      <c r="P212" s="79">
        <f>L212</f>
        <v>2063894</v>
      </c>
      <c r="Q212" s="79">
        <f>L212/H212</f>
        <v>3600.0244200244201</v>
      </c>
      <c r="R212" s="81">
        <v>14593.7</v>
      </c>
      <c r="S212" s="82" t="s">
        <v>287</v>
      </c>
      <c r="T212" s="75" t="s">
        <v>239</v>
      </c>
      <c r="U212" s="14"/>
      <c r="V212" s="29"/>
    </row>
    <row r="213" spans="1:22" s="6" customFormat="1" ht="13.2" x14ac:dyDescent="0.25">
      <c r="A213" s="80">
        <f>A212+1</f>
        <v>132</v>
      </c>
      <c r="B213" s="83" t="s">
        <v>46</v>
      </c>
      <c r="C213" s="75">
        <v>1971</v>
      </c>
      <c r="D213" s="75"/>
      <c r="E213" s="75" t="s">
        <v>231</v>
      </c>
      <c r="F213" s="75">
        <v>5</v>
      </c>
      <c r="G213" s="75">
        <v>4</v>
      </c>
      <c r="H213" s="75">
        <v>3503.2</v>
      </c>
      <c r="I213" s="75">
        <v>3503.22</v>
      </c>
      <c r="J213" s="75">
        <v>2201.5300000000002</v>
      </c>
      <c r="K213" s="75">
        <v>178</v>
      </c>
      <c r="L213" s="79">
        <f>'виды работ '!C208</f>
        <v>360002</v>
      </c>
      <c r="M213" s="79">
        <v>0</v>
      </c>
      <c r="N213" s="79">
        <v>0</v>
      </c>
      <c r="O213" s="79">
        <v>0</v>
      </c>
      <c r="P213" s="79">
        <f>L213</f>
        <v>360002</v>
      </c>
      <c r="Q213" s="79">
        <f>L213/H213</f>
        <v>102.76375884905229</v>
      </c>
      <c r="R213" s="81">
        <v>14593.7</v>
      </c>
      <c r="S213" s="82" t="s">
        <v>287</v>
      </c>
      <c r="T213" s="75" t="s">
        <v>239</v>
      </c>
      <c r="U213" s="14"/>
      <c r="V213" s="29"/>
    </row>
    <row r="214" spans="1:22" s="6" customFormat="1" ht="13.2" x14ac:dyDescent="0.25">
      <c r="A214" s="217" t="s">
        <v>18</v>
      </c>
      <c r="B214" s="217"/>
      <c r="C214" s="217"/>
      <c r="D214" s="79" t="s">
        <v>230</v>
      </c>
      <c r="E214" s="79" t="s">
        <v>230</v>
      </c>
      <c r="F214" s="79" t="s">
        <v>230</v>
      </c>
      <c r="G214" s="79" t="s">
        <v>230</v>
      </c>
      <c r="H214" s="81">
        <f>SUM(H212:H213)</f>
        <v>4076.5</v>
      </c>
      <c r="I214" s="81">
        <f t="shared" ref="I214:O214" si="62">SUM(I212:I213)</f>
        <v>4016.5199999999995</v>
      </c>
      <c r="J214" s="81">
        <f t="shared" si="62"/>
        <v>2531.8700000000003</v>
      </c>
      <c r="K214" s="89">
        <f t="shared" si="62"/>
        <v>194</v>
      </c>
      <c r="L214" s="81">
        <f>SUM(L212:L213)</f>
        <v>2423896</v>
      </c>
      <c r="M214" s="81">
        <f t="shared" si="62"/>
        <v>0</v>
      </c>
      <c r="N214" s="81">
        <f t="shared" si="62"/>
        <v>0</v>
      </c>
      <c r="O214" s="81">
        <f t="shared" si="62"/>
        <v>0</v>
      </c>
      <c r="P214" s="81">
        <f>SUM(P212:P213)</f>
        <v>2423896</v>
      </c>
      <c r="Q214" s="79">
        <f>L214/H214</f>
        <v>594.6022323071262</v>
      </c>
      <c r="R214" s="90" t="s">
        <v>230</v>
      </c>
      <c r="S214" s="82" t="s">
        <v>230</v>
      </c>
      <c r="T214" s="82" t="s">
        <v>230</v>
      </c>
      <c r="U214" s="29"/>
      <c r="V214" s="29"/>
    </row>
    <row r="215" spans="1:22" s="40" customFormat="1" ht="12.75" customHeight="1" x14ac:dyDescent="0.25">
      <c r="A215" s="220" t="s">
        <v>578</v>
      </c>
      <c r="B215" s="220"/>
      <c r="C215" s="220"/>
      <c r="D215" s="220"/>
      <c r="E215" s="220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232"/>
      <c r="Q215" s="232"/>
      <c r="R215" s="232"/>
      <c r="S215" s="232"/>
      <c r="T215" s="232"/>
      <c r="U215" s="45"/>
      <c r="V215" s="45"/>
    </row>
    <row r="216" spans="1:22" s="40" customFormat="1" ht="13.2" x14ac:dyDescent="0.25">
      <c r="A216" s="80">
        <f>A213+1</f>
        <v>133</v>
      </c>
      <c r="B216" s="123" t="s">
        <v>580</v>
      </c>
      <c r="C216" s="75">
        <v>1968</v>
      </c>
      <c r="D216" s="75"/>
      <c r="E216" s="75" t="s">
        <v>227</v>
      </c>
      <c r="F216" s="75">
        <v>5</v>
      </c>
      <c r="G216" s="75">
        <v>4</v>
      </c>
      <c r="H216" s="75">
        <v>4091.36</v>
      </c>
      <c r="I216" s="75">
        <v>3479</v>
      </c>
      <c r="J216" s="75">
        <v>3058.72</v>
      </c>
      <c r="K216" s="75">
        <v>130</v>
      </c>
      <c r="L216" s="81">
        <f>'виды работ '!C211</f>
        <v>4643098</v>
      </c>
      <c r="M216" s="79">
        <v>0</v>
      </c>
      <c r="N216" s="79">
        <v>0</v>
      </c>
      <c r="O216" s="79">
        <v>0</v>
      </c>
      <c r="P216" s="79">
        <f>L216</f>
        <v>4643098</v>
      </c>
      <c r="Q216" s="79">
        <f>L216/H216</f>
        <v>1134.8544249344961</v>
      </c>
      <c r="R216" s="81">
        <v>14593.7</v>
      </c>
      <c r="S216" s="82" t="s">
        <v>287</v>
      </c>
      <c r="T216" s="75" t="s">
        <v>239</v>
      </c>
      <c r="U216" s="45"/>
      <c r="V216" s="45"/>
    </row>
    <row r="217" spans="1:22" s="40" customFormat="1" ht="13.2" x14ac:dyDescent="0.25">
      <c r="A217" s="217" t="s">
        <v>18</v>
      </c>
      <c r="B217" s="217"/>
      <c r="C217" s="217"/>
      <c r="D217" s="79" t="s">
        <v>230</v>
      </c>
      <c r="E217" s="79" t="s">
        <v>230</v>
      </c>
      <c r="F217" s="79" t="s">
        <v>230</v>
      </c>
      <c r="G217" s="79" t="s">
        <v>230</v>
      </c>
      <c r="H217" s="81">
        <f t="shared" ref="H217:P217" si="63">SUM(H216:H216)</f>
        <v>4091.36</v>
      </c>
      <c r="I217" s="81">
        <f t="shared" si="63"/>
        <v>3479</v>
      </c>
      <c r="J217" s="81">
        <f t="shared" si="63"/>
        <v>3058.72</v>
      </c>
      <c r="K217" s="89">
        <f t="shared" si="63"/>
        <v>130</v>
      </c>
      <c r="L217" s="81">
        <f t="shared" si="63"/>
        <v>4643098</v>
      </c>
      <c r="M217" s="81">
        <f t="shared" si="63"/>
        <v>0</v>
      </c>
      <c r="N217" s="81">
        <f t="shared" si="63"/>
        <v>0</v>
      </c>
      <c r="O217" s="81">
        <f t="shared" si="63"/>
        <v>0</v>
      </c>
      <c r="P217" s="81">
        <f t="shared" si="63"/>
        <v>4643098</v>
      </c>
      <c r="Q217" s="79">
        <f>L217/H217</f>
        <v>1134.8544249344961</v>
      </c>
      <c r="R217" s="90" t="s">
        <v>230</v>
      </c>
      <c r="S217" s="82" t="s">
        <v>230</v>
      </c>
      <c r="T217" s="82" t="s">
        <v>230</v>
      </c>
      <c r="U217" s="45"/>
      <c r="V217" s="45"/>
    </row>
    <row r="218" spans="1:22" s="6" customFormat="1" ht="13.2" x14ac:dyDescent="0.25">
      <c r="A218" s="220" t="s">
        <v>47</v>
      </c>
      <c r="B218" s="220"/>
      <c r="C218" s="220"/>
      <c r="D218" s="220"/>
      <c r="E218" s="220"/>
      <c r="F218" s="79"/>
      <c r="G218" s="79"/>
      <c r="H218" s="81"/>
      <c r="I218" s="81"/>
      <c r="J218" s="81"/>
      <c r="K218" s="81"/>
      <c r="L218" s="81"/>
      <c r="M218" s="81"/>
      <c r="N218" s="81"/>
      <c r="O218" s="81"/>
      <c r="P218" s="81"/>
      <c r="Q218" s="79"/>
      <c r="R218" s="90"/>
      <c r="S218" s="82"/>
      <c r="T218" s="82"/>
      <c r="U218" s="29"/>
      <c r="V218" s="29"/>
    </row>
    <row r="219" spans="1:22" s="6" customFormat="1" ht="13.2" x14ac:dyDescent="0.25">
      <c r="A219" s="80">
        <f>A216+1</f>
        <v>134</v>
      </c>
      <c r="B219" s="83" t="s">
        <v>348</v>
      </c>
      <c r="C219" s="77">
        <v>1982</v>
      </c>
      <c r="D219" s="124"/>
      <c r="E219" s="75" t="s">
        <v>227</v>
      </c>
      <c r="F219" s="77">
        <v>5</v>
      </c>
      <c r="G219" s="77">
        <v>8</v>
      </c>
      <c r="H219" s="81">
        <v>9083.5</v>
      </c>
      <c r="I219" s="81">
        <v>6440.3</v>
      </c>
      <c r="J219" s="81">
        <v>4390.5</v>
      </c>
      <c r="K219" s="77">
        <v>295</v>
      </c>
      <c r="L219" s="81">
        <f>'виды работ '!C214</f>
        <v>2881894</v>
      </c>
      <c r="M219" s="79">
        <v>0</v>
      </c>
      <c r="N219" s="79">
        <v>0</v>
      </c>
      <c r="O219" s="79">
        <v>0</v>
      </c>
      <c r="P219" s="79">
        <f>L219</f>
        <v>2881894</v>
      </c>
      <c r="Q219" s="79">
        <f t="shared" ref="Q219:Q223" si="64">L219/H219</f>
        <v>317.26691253371496</v>
      </c>
      <c r="R219" s="81">
        <v>14593.7</v>
      </c>
      <c r="S219" s="82" t="s">
        <v>287</v>
      </c>
      <c r="T219" s="75" t="s">
        <v>239</v>
      </c>
      <c r="U219" s="29"/>
      <c r="V219" s="29"/>
    </row>
    <row r="220" spans="1:22" s="6" customFormat="1" ht="13.2" x14ac:dyDescent="0.25">
      <c r="A220" s="80">
        <f>A219+1</f>
        <v>135</v>
      </c>
      <c r="B220" s="83" t="s">
        <v>349</v>
      </c>
      <c r="C220" s="77">
        <v>1968</v>
      </c>
      <c r="D220" s="124"/>
      <c r="E220" s="75" t="s">
        <v>227</v>
      </c>
      <c r="F220" s="77">
        <v>5</v>
      </c>
      <c r="G220" s="77">
        <v>4</v>
      </c>
      <c r="H220" s="75">
        <v>4362.45</v>
      </c>
      <c r="I220" s="81">
        <v>2562.11</v>
      </c>
      <c r="J220" s="81">
        <v>2033.86</v>
      </c>
      <c r="K220" s="77">
        <v>109</v>
      </c>
      <c r="L220" s="81">
        <f>'виды работ '!C215</f>
        <v>5356806</v>
      </c>
      <c r="M220" s="79">
        <v>0</v>
      </c>
      <c r="N220" s="79">
        <v>0</v>
      </c>
      <c r="O220" s="79">
        <v>0</v>
      </c>
      <c r="P220" s="79">
        <f>L220</f>
        <v>5356806</v>
      </c>
      <c r="Q220" s="79">
        <f t="shared" si="64"/>
        <v>1227.9352198879071</v>
      </c>
      <c r="R220" s="81">
        <v>14593.7</v>
      </c>
      <c r="S220" s="82" t="s">
        <v>287</v>
      </c>
      <c r="T220" s="75" t="s">
        <v>239</v>
      </c>
      <c r="U220" s="29"/>
      <c r="V220" s="29"/>
    </row>
    <row r="221" spans="1:22" s="6" customFormat="1" ht="13.2" x14ac:dyDescent="0.25">
      <c r="A221" s="80">
        <f>A220+1</f>
        <v>136</v>
      </c>
      <c r="B221" s="83" t="s">
        <v>350</v>
      </c>
      <c r="C221" s="77">
        <v>1969</v>
      </c>
      <c r="D221" s="124"/>
      <c r="E221" s="75" t="s">
        <v>227</v>
      </c>
      <c r="F221" s="77">
        <v>5</v>
      </c>
      <c r="G221" s="77">
        <v>4</v>
      </c>
      <c r="H221" s="75">
        <v>5234.9399999999996</v>
      </c>
      <c r="I221" s="81">
        <v>2621.16</v>
      </c>
      <c r="J221" s="81">
        <v>2392.42</v>
      </c>
      <c r="K221" s="77">
        <v>132</v>
      </c>
      <c r="L221" s="81">
        <f>'виды работ '!C216</f>
        <v>5197614</v>
      </c>
      <c r="M221" s="79">
        <v>0</v>
      </c>
      <c r="N221" s="79">
        <v>0</v>
      </c>
      <c r="O221" s="79">
        <v>0</v>
      </c>
      <c r="P221" s="79">
        <f>L221</f>
        <v>5197614</v>
      </c>
      <c r="Q221" s="79">
        <f t="shared" si="64"/>
        <v>992.86983231899512</v>
      </c>
      <c r="R221" s="81">
        <v>14593.7</v>
      </c>
      <c r="S221" s="82" t="s">
        <v>287</v>
      </c>
      <c r="T221" s="75" t="s">
        <v>239</v>
      </c>
      <c r="U221" s="29"/>
      <c r="V221" s="29"/>
    </row>
    <row r="222" spans="1:22" s="6" customFormat="1" ht="13.2" x14ac:dyDescent="0.25">
      <c r="A222" s="80">
        <f>A221+1</f>
        <v>137</v>
      </c>
      <c r="B222" s="83" t="s">
        <v>351</v>
      </c>
      <c r="C222" s="77">
        <v>1971</v>
      </c>
      <c r="D222" s="124"/>
      <c r="E222" s="75" t="s">
        <v>227</v>
      </c>
      <c r="F222" s="77">
        <v>5</v>
      </c>
      <c r="G222" s="77">
        <v>4</v>
      </c>
      <c r="H222" s="75">
        <v>4362.45</v>
      </c>
      <c r="I222" s="81">
        <v>3125.09</v>
      </c>
      <c r="J222" s="81">
        <v>2643.44</v>
      </c>
      <c r="K222" s="77">
        <v>109</v>
      </c>
      <c r="L222" s="81">
        <f>'виды работ '!C217</f>
        <v>5206227</v>
      </c>
      <c r="M222" s="79">
        <v>0</v>
      </c>
      <c r="N222" s="79">
        <v>0</v>
      </c>
      <c r="O222" s="79">
        <v>0</v>
      </c>
      <c r="P222" s="79">
        <f>L222</f>
        <v>5206227</v>
      </c>
      <c r="Q222" s="79">
        <f t="shared" si="64"/>
        <v>1193.4181480590037</v>
      </c>
      <c r="R222" s="81">
        <v>14593.7</v>
      </c>
      <c r="S222" s="82" t="s">
        <v>287</v>
      </c>
      <c r="T222" s="75" t="s">
        <v>239</v>
      </c>
      <c r="U222" s="29"/>
      <c r="V222" s="29"/>
    </row>
    <row r="223" spans="1:22" s="6" customFormat="1" ht="13.2" x14ac:dyDescent="0.25">
      <c r="A223" s="217" t="s">
        <v>18</v>
      </c>
      <c r="B223" s="217"/>
      <c r="C223" s="217"/>
      <c r="D223" s="79" t="s">
        <v>230</v>
      </c>
      <c r="E223" s="79" t="s">
        <v>230</v>
      </c>
      <c r="F223" s="79" t="s">
        <v>230</v>
      </c>
      <c r="G223" s="79" t="s">
        <v>230</v>
      </c>
      <c r="H223" s="81">
        <f t="shared" ref="H223:P223" si="65">SUM(H219:H222)</f>
        <v>23043.34</v>
      </c>
      <c r="I223" s="81">
        <f t="shared" si="65"/>
        <v>14748.66</v>
      </c>
      <c r="J223" s="81">
        <f t="shared" si="65"/>
        <v>11460.22</v>
      </c>
      <c r="K223" s="89">
        <f t="shared" si="65"/>
        <v>645</v>
      </c>
      <c r="L223" s="81">
        <f t="shared" si="65"/>
        <v>18642541</v>
      </c>
      <c r="M223" s="81">
        <f t="shared" si="65"/>
        <v>0</v>
      </c>
      <c r="N223" s="81">
        <f t="shared" si="65"/>
        <v>0</v>
      </c>
      <c r="O223" s="81">
        <f t="shared" si="65"/>
        <v>0</v>
      </c>
      <c r="P223" s="81">
        <f t="shared" si="65"/>
        <v>18642541</v>
      </c>
      <c r="Q223" s="79">
        <f t="shared" si="64"/>
        <v>809.02078431338509</v>
      </c>
      <c r="R223" s="90" t="s">
        <v>230</v>
      </c>
      <c r="S223" s="82" t="s">
        <v>230</v>
      </c>
      <c r="T223" s="75" t="s">
        <v>230</v>
      </c>
      <c r="U223" s="29"/>
      <c r="V223" s="29"/>
    </row>
    <row r="224" spans="1:22" s="6" customFormat="1" ht="15.75" customHeight="1" x14ac:dyDescent="0.25">
      <c r="A224" s="220" t="s">
        <v>48</v>
      </c>
      <c r="B224" s="220"/>
      <c r="C224" s="220"/>
      <c r="D224" s="220"/>
      <c r="E224" s="220"/>
      <c r="F224" s="233"/>
      <c r="G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233"/>
      <c r="U224" s="29"/>
      <c r="V224" s="29"/>
    </row>
    <row r="225" spans="1:22" s="6" customFormat="1" ht="15.75" customHeight="1" x14ac:dyDescent="0.25">
      <c r="A225" s="80">
        <f>A222+1</f>
        <v>138</v>
      </c>
      <c r="B225" s="123" t="s">
        <v>579</v>
      </c>
      <c r="C225" s="75">
        <v>1956</v>
      </c>
      <c r="D225" s="75"/>
      <c r="E225" s="75" t="s">
        <v>227</v>
      </c>
      <c r="F225" s="75">
        <v>2</v>
      </c>
      <c r="G225" s="75">
        <v>2</v>
      </c>
      <c r="H225" s="79">
        <v>373.4</v>
      </c>
      <c r="I225" s="79">
        <v>264.37</v>
      </c>
      <c r="J225" s="79">
        <v>54.1</v>
      </c>
      <c r="K225" s="80">
        <v>31</v>
      </c>
      <c r="L225" s="81">
        <f>'виды работ '!C220</f>
        <v>572306</v>
      </c>
      <c r="M225" s="79">
        <v>0</v>
      </c>
      <c r="N225" s="79">
        <v>0</v>
      </c>
      <c r="O225" s="79">
        <v>0</v>
      </c>
      <c r="P225" s="79">
        <f>L225</f>
        <v>572306</v>
      </c>
      <c r="Q225" s="79">
        <f>L225/H225</f>
        <v>1532.6888055704339</v>
      </c>
      <c r="R225" s="81">
        <v>14593.7</v>
      </c>
      <c r="S225" s="82" t="s">
        <v>287</v>
      </c>
      <c r="T225" s="75" t="s">
        <v>239</v>
      </c>
      <c r="U225" s="29"/>
      <c r="V225" s="29"/>
    </row>
    <row r="226" spans="1:22" s="6" customFormat="1" ht="13.2" x14ac:dyDescent="0.25">
      <c r="A226" s="80">
        <f>A225+1</f>
        <v>139</v>
      </c>
      <c r="B226" s="106" t="s">
        <v>352</v>
      </c>
      <c r="C226" s="75">
        <v>1964</v>
      </c>
      <c r="D226" s="75"/>
      <c r="E226" s="75" t="s">
        <v>356</v>
      </c>
      <c r="F226" s="75">
        <v>2</v>
      </c>
      <c r="G226" s="75">
        <v>2</v>
      </c>
      <c r="H226" s="75">
        <v>620.5</v>
      </c>
      <c r="I226" s="75">
        <v>620.5</v>
      </c>
      <c r="J226" s="75">
        <v>455.2</v>
      </c>
      <c r="K226" s="75">
        <v>26</v>
      </c>
      <c r="L226" s="79">
        <f>'виды работ '!C221</f>
        <v>509676</v>
      </c>
      <c r="M226" s="79">
        <v>0</v>
      </c>
      <c r="N226" s="79">
        <v>0</v>
      </c>
      <c r="O226" s="79">
        <v>0</v>
      </c>
      <c r="P226" s="79">
        <f>L226</f>
        <v>509676</v>
      </c>
      <c r="Q226" s="79">
        <f t="shared" ref="Q226:Q231" si="66">L226/H226</f>
        <v>821.39564867042702</v>
      </c>
      <c r="R226" s="81">
        <v>14593.7</v>
      </c>
      <c r="S226" s="82" t="s">
        <v>287</v>
      </c>
      <c r="T226" s="75" t="s">
        <v>239</v>
      </c>
      <c r="U226" s="14"/>
      <c r="V226" s="29"/>
    </row>
    <row r="227" spans="1:22" s="6" customFormat="1" ht="13.2" x14ac:dyDescent="0.25">
      <c r="A227" s="80">
        <f>A226+1</f>
        <v>140</v>
      </c>
      <c r="B227" s="106" t="s">
        <v>353</v>
      </c>
      <c r="C227" s="85">
        <v>1961</v>
      </c>
      <c r="D227" s="75"/>
      <c r="E227" s="75" t="s">
        <v>227</v>
      </c>
      <c r="F227" s="85">
        <v>2</v>
      </c>
      <c r="G227" s="85">
        <v>2</v>
      </c>
      <c r="H227" s="117">
        <v>461</v>
      </c>
      <c r="I227" s="117">
        <v>461</v>
      </c>
      <c r="J227" s="117">
        <v>217.5</v>
      </c>
      <c r="K227" s="85">
        <v>22</v>
      </c>
      <c r="L227" s="79">
        <f>'виды работ '!C222</f>
        <v>511146</v>
      </c>
      <c r="M227" s="79">
        <v>0</v>
      </c>
      <c r="N227" s="79">
        <v>0</v>
      </c>
      <c r="O227" s="79">
        <v>0</v>
      </c>
      <c r="P227" s="79">
        <f>L227</f>
        <v>511146</v>
      </c>
      <c r="Q227" s="79">
        <f>L227/H227</f>
        <v>1108.7765726681127</v>
      </c>
      <c r="R227" s="81">
        <v>14593.7</v>
      </c>
      <c r="S227" s="82" t="s">
        <v>287</v>
      </c>
      <c r="T227" s="75" t="s">
        <v>239</v>
      </c>
      <c r="U227" s="14"/>
      <c r="V227" s="29"/>
    </row>
    <row r="228" spans="1:22" s="6" customFormat="1" ht="13.2" x14ac:dyDescent="0.25">
      <c r="A228" s="80">
        <f>A227+1</f>
        <v>141</v>
      </c>
      <c r="B228" s="106" t="s">
        <v>354</v>
      </c>
      <c r="C228" s="85">
        <v>1972</v>
      </c>
      <c r="D228" s="75"/>
      <c r="E228" s="75" t="s">
        <v>231</v>
      </c>
      <c r="F228" s="85">
        <v>5</v>
      </c>
      <c r="G228" s="85">
        <v>4</v>
      </c>
      <c r="H228" s="94">
        <v>2712.2</v>
      </c>
      <c r="I228" s="117">
        <v>2695.62</v>
      </c>
      <c r="J228" s="94">
        <v>1872.45</v>
      </c>
      <c r="K228" s="85">
        <v>151</v>
      </c>
      <c r="L228" s="79">
        <f>'виды работ '!C223</f>
        <v>1996286</v>
      </c>
      <c r="M228" s="79">
        <v>0</v>
      </c>
      <c r="N228" s="79">
        <v>0</v>
      </c>
      <c r="O228" s="79">
        <v>0</v>
      </c>
      <c r="P228" s="79">
        <f>L228</f>
        <v>1996286</v>
      </c>
      <c r="Q228" s="79">
        <f t="shared" si="66"/>
        <v>736.03937762701867</v>
      </c>
      <c r="R228" s="81">
        <v>14593.7</v>
      </c>
      <c r="S228" s="82" t="s">
        <v>287</v>
      </c>
      <c r="T228" s="75" t="s">
        <v>239</v>
      </c>
      <c r="U228" s="14"/>
      <c r="V228" s="29"/>
    </row>
    <row r="229" spans="1:22" s="6" customFormat="1" ht="13.2" x14ac:dyDescent="0.25">
      <c r="A229" s="80">
        <f>A228+1</f>
        <v>142</v>
      </c>
      <c r="B229" s="106" t="s">
        <v>355</v>
      </c>
      <c r="C229" s="85">
        <v>1972</v>
      </c>
      <c r="D229" s="75"/>
      <c r="E229" s="75" t="s">
        <v>231</v>
      </c>
      <c r="F229" s="85">
        <v>5</v>
      </c>
      <c r="G229" s="85">
        <v>4</v>
      </c>
      <c r="H229" s="94">
        <v>2712.2</v>
      </c>
      <c r="I229" s="117">
        <v>2695.62</v>
      </c>
      <c r="J229" s="117">
        <v>1864.82</v>
      </c>
      <c r="K229" s="85">
        <v>157</v>
      </c>
      <c r="L229" s="79">
        <f>'виды работ '!C224</f>
        <v>1996286</v>
      </c>
      <c r="M229" s="79">
        <v>0</v>
      </c>
      <c r="N229" s="79">
        <v>0</v>
      </c>
      <c r="O229" s="79">
        <v>0</v>
      </c>
      <c r="P229" s="79">
        <f>L229</f>
        <v>1996286</v>
      </c>
      <c r="Q229" s="79">
        <f t="shared" si="66"/>
        <v>736.03937762701867</v>
      </c>
      <c r="R229" s="81">
        <v>14593.7</v>
      </c>
      <c r="S229" s="82" t="s">
        <v>287</v>
      </c>
      <c r="T229" s="75" t="s">
        <v>239</v>
      </c>
      <c r="U229" s="14"/>
      <c r="V229" s="29"/>
    </row>
    <row r="230" spans="1:22" s="6" customFormat="1" ht="13.2" x14ac:dyDescent="0.25">
      <c r="A230" s="217" t="s">
        <v>18</v>
      </c>
      <c r="B230" s="217"/>
      <c r="C230" s="217"/>
      <c r="D230" s="79" t="s">
        <v>230</v>
      </c>
      <c r="E230" s="79" t="s">
        <v>230</v>
      </c>
      <c r="F230" s="79" t="s">
        <v>230</v>
      </c>
      <c r="G230" s="79" t="s">
        <v>230</v>
      </c>
      <c r="H230" s="79">
        <f t="shared" ref="H230:P230" si="67">SUM(H225:H229)</f>
        <v>6879.3</v>
      </c>
      <c r="I230" s="79">
        <f t="shared" si="67"/>
        <v>6737.11</v>
      </c>
      <c r="J230" s="79">
        <f t="shared" si="67"/>
        <v>4464.07</v>
      </c>
      <c r="K230" s="80">
        <f t="shared" si="67"/>
        <v>387</v>
      </c>
      <c r="L230" s="79">
        <f t="shared" si="67"/>
        <v>5585700</v>
      </c>
      <c r="M230" s="79">
        <f t="shared" si="67"/>
        <v>0</v>
      </c>
      <c r="N230" s="79">
        <f t="shared" si="67"/>
        <v>0</v>
      </c>
      <c r="O230" s="79">
        <f t="shared" si="67"/>
        <v>0</v>
      </c>
      <c r="P230" s="79">
        <f t="shared" si="67"/>
        <v>5585700</v>
      </c>
      <c r="Q230" s="79">
        <f t="shared" si="66"/>
        <v>811.95761196633373</v>
      </c>
      <c r="R230" s="90" t="s">
        <v>230</v>
      </c>
      <c r="S230" s="82" t="s">
        <v>230</v>
      </c>
      <c r="T230" s="82" t="s">
        <v>230</v>
      </c>
      <c r="U230" s="29"/>
      <c r="V230" s="29"/>
    </row>
    <row r="231" spans="1:22" s="7" customFormat="1" ht="13.2" x14ac:dyDescent="0.25">
      <c r="A231" s="220" t="s">
        <v>49</v>
      </c>
      <c r="B231" s="220"/>
      <c r="C231" s="220"/>
      <c r="D231" s="95" t="s">
        <v>230</v>
      </c>
      <c r="E231" s="95" t="s">
        <v>230</v>
      </c>
      <c r="F231" s="95" t="s">
        <v>230</v>
      </c>
      <c r="G231" s="95" t="s">
        <v>230</v>
      </c>
      <c r="H231" s="96">
        <f t="shared" ref="H231:P231" si="68">H230+H214+H210+H198+H223+H217</f>
        <v>78650.289999999994</v>
      </c>
      <c r="I231" s="96">
        <f t="shared" si="68"/>
        <v>62992.83</v>
      </c>
      <c r="J231" s="96">
        <f t="shared" si="68"/>
        <v>48238.020000000004</v>
      </c>
      <c r="K231" s="97">
        <f t="shared" si="68"/>
        <v>2934</v>
      </c>
      <c r="L231" s="96">
        <f t="shared" si="68"/>
        <v>58394563</v>
      </c>
      <c r="M231" s="96">
        <f t="shared" si="68"/>
        <v>0</v>
      </c>
      <c r="N231" s="96">
        <f t="shared" si="68"/>
        <v>0</v>
      </c>
      <c r="O231" s="96">
        <f t="shared" si="68"/>
        <v>0</v>
      </c>
      <c r="P231" s="96">
        <f t="shared" si="68"/>
        <v>58394563</v>
      </c>
      <c r="Q231" s="95">
        <f t="shared" si="66"/>
        <v>742.45833041429353</v>
      </c>
      <c r="R231" s="98" t="s">
        <v>230</v>
      </c>
      <c r="S231" s="99" t="s">
        <v>230</v>
      </c>
      <c r="T231" s="99" t="s">
        <v>230</v>
      </c>
      <c r="U231" s="10"/>
      <c r="V231" s="10"/>
    </row>
    <row r="232" spans="1:22" s="6" customFormat="1" ht="15" customHeight="1" x14ac:dyDescent="0.25">
      <c r="A232" s="234" t="s">
        <v>237</v>
      </c>
      <c r="B232" s="234"/>
      <c r="C232" s="234"/>
      <c r="D232" s="234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  <c r="R232" s="234"/>
      <c r="S232" s="234"/>
      <c r="T232" s="234"/>
      <c r="U232" s="29"/>
      <c r="V232" s="29"/>
    </row>
    <row r="233" spans="1:22" s="6" customFormat="1" ht="15.75" customHeight="1" x14ac:dyDescent="0.25">
      <c r="A233" s="220" t="s">
        <v>144</v>
      </c>
      <c r="B233" s="220"/>
      <c r="C233" s="220"/>
      <c r="D233" s="220"/>
      <c r="E233" s="220"/>
      <c r="F233" s="230"/>
      <c r="G233" s="230"/>
      <c r="H233" s="230"/>
      <c r="I233" s="230"/>
      <c r="J233" s="230"/>
      <c r="K233" s="230"/>
      <c r="L233" s="230"/>
      <c r="M233" s="230"/>
      <c r="N233" s="230"/>
      <c r="O233" s="230"/>
      <c r="P233" s="230"/>
      <c r="Q233" s="230"/>
      <c r="R233" s="230"/>
      <c r="S233" s="230"/>
      <c r="T233" s="230"/>
      <c r="U233" s="29"/>
      <c r="V233" s="29"/>
    </row>
    <row r="234" spans="1:22" s="6" customFormat="1" ht="13.2" x14ac:dyDescent="0.25">
      <c r="A234" s="80">
        <f>A229+1</f>
        <v>143</v>
      </c>
      <c r="B234" s="83" t="s">
        <v>357</v>
      </c>
      <c r="C234" s="114">
        <v>1976</v>
      </c>
      <c r="D234" s="125"/>
      <c r="E234" s="75" t="s">
        <v>227</v>
      </c>
      <c r="F234" s="114">
        <v>5</v>
      </c>
      <c r="G234" s="114">
        <v>4</v>
      </c>
      <c r="H234" s="126">
        <v>2857</v>
      </c>
      <c r="I234" s="114">
        <v>2716.9</v>
      </c>
      <c r="J234" s="114">
        <v>2259.9</v>
      </c>
      <c r="K234" s="114">
        <v>143</v>
      </c>
      <c r="L234" s="79">
        <f>'виды работ '!C229</f>
        <v>1754281</v>
      </c>
      <c r="M234" s="79">
        <v>0</v>
      </c>
      <c r="N234" s="79">
        <v>0</v>
      </c>
      <c r="O234" s="79">
        <v>0</v>
      </c>
      <c r="P234" s="79">
        <f>L234</f>
        <v>1754281</v>
      </c>
      <c r="Q234" s="79">
        <f>L234/H234</f>
        <v>614.02905145257262</v>
      </c>
      <c r="R234" s="81">
        <v>14593.7</v>
      </c>
      <c r="S234" s="82" t="s">
        <v>287</v>
      </c>
      <c r="T234" s="75" t="s">
        <v>239</v>
      </c>
      <c r="U234" s="29"/>
      <c r="V234" s="29"/>
    </row>
    <row r="235" spans="1:22" s="6" customFormat="1" ht="13.2" x14ac:dyDescent="0.25">
      <c r="A235" s="217" t="s">
        <v>18</v>
      </c>
      <c r="B235" s="217"/>
      <c r="C235" s="217"/>
      <c r="D235" s="79" t="s">
        <v>230</v>
      </c>
      <c r="E235" s="79" t="s">
        <v>230</v>
      </c>
      <c r="F235" s="79" t="s">
        <v>230</v>
      </c>
      <c r="G235" s="79" t="s">
        <v>230</v>
      </c>
      <c r="H235" s="94">
        <f t="shared" ref="H235:Q235" si="69">SUM(H234:H234)</f>
        <v>2857</v>
      </c>
      <c r="I235" s="77">
        <f t="shared" si="69"/>
        <v>2716.9</v>
      </c>
      <c r="J235" s="77">
        <f t="shared" si="69"/>
        <v>2259.9</v>
      </c>
      <c r="K235" s="77">
        <f t="shared" si="69"/>
        <v>143</v>
      </c>
      <c r="L235" s="81">
        <f t="shared" si="69"/>
        <v>1754281</v>
      </c>
      <c r="M235" s="81">
        <f t="shared" si="69"/>
        <v>0</v>
      </c>
      <c r="N235" s="81">
        <f t="shared" si="69"/>
        <v>0</v>
      </c>
      <c r="O235" s="81">
        <f t="shared" si="69"/>
        <v>0</v>
      </c>
      <c r="P235" s="81">
        <f t="shared" si="69"/>
        <v>1754281</v>
      </c>
      <c r="Q235" s="81">
        <f t="shared" si="69"/>
        <v>614.02905145257262</v>
      </c>
      <c r="R235" s="90" t="s">
        <v>230</v>
      </c>
      <c r="S235" s="82" t="s">
        <v>230</v>
      </c>
      <c r="T235" s="82" t="s">
        <v>230</v>
      </c>
      <c r="U235" s="29"/>
      <c r="V235" s="29"/>
    </row>
    <row r="236" spans="1:22" s="6" customFormat="1" ht="15.75" customHeight="1" x14ac:dyDescent="0.25">
      <c r="A236" s="220" t="s">
        <v>145</v>
      </c>
      <c r="B236" s="220"/>
      <c r="C236" s="220"/>
      <c r="D236" s="220"/>
      <c r="E236" s="220"/>
      <c r="F236" s="230"/>
      <c r="G236" s="230"/>
      <c r="H236" s="230"/>
      <c r="I236" s="230"/>
      <c r="J236" s="230"/>
      <c r="K236" s="230"/>
      <c r="L236" s="230"/>
      <c r="M236" s="230"/>
      <c r="N236" s="230"/>
      <c r="O236" s="230"/>
      <c r="P236" s="230"/>
      <c r="Q236" s="230"/>
      <c r="R236" s="230"/>
      <c r="S236" s="230"/>
      <c r="T236" s="230"/>
      <c r="U236" s="29"/>
      <c r="V236" s="29"/>
    </row>
    <row r="237" spans="1:22" s="40" customFormat="1" ht="15.75" customHeight="1" x14ac:dyDescent="0.25">
      <c r="A237" s="80">
        <f>A234+1</f>
        <v>144</v>
      </c>
      <c r="B237" s="78" t="s">
        <v>581</v>
      </c>
      <c r="C237" s="92">
        <v>1941</v>
      </c>
      <c r="D237" s="92"/>
      <c r="E237" s="75" t="s">
        <v>227</v>
      </c>
      <c r="F237" s="92">
        <v>4</v>
      </c>
      <c r="G237" s="92">
        <v>3</v>
      </c>
      <c r="H237" s="79">
        <v>2167.14</v>
      </c>
      <c r="I237" s="79">
        <v>1715.83</v>
      </c>
      <c r="J237" s="79">
        <v>1546.6</v>
      </c>
      <c r="K237" s="80">
        <v>10</v>
      </c>
      <c r="L237" s="79">
        <f>'виды работ '!C232</f>
        <v>9277018</v>
      </c>
      <c r="M237" s="79">
        <v>0</v>
      </c>
      <c r="N237" s="79">
        <v>0</v>
      </c>
      <c r="O237" s="79">
        <v>0</v>
      </c>
      <c r="P237" s="79">
        <f t="shared" ref="P237:P244" si="70">L237</f>
        <v>9277018</v>
      </c>
      <c r="Q237" s="79">
        <f>L237/H237</f>
        <v>4280.7654327823766</v>
      </c>
      <c r="R237" s="81">
        <v>14593.7</v>
      </c>
      <c r="S237" s="82" t="s">
        <v>287</v>
      </c>
      <c r="T237" s="75" t="s">
        <v>239</v>
      </c>
      <c r="U237" s="45"/>
      <c r="V237" s="45"/>
    </row>
    <row r="238" spans="1:22" s="40" customFormat="1" ht="15.75" customHeight="1" x14ac:dyDescent="0.25">
      <c r="A238" s="80">
        <f>A237+1</f>
        <v>145</v>
      </c>
      <c r="B238" s="78" t="s">
        <v>582</v>
      </c>
      <c r="C238" s="92">
        <v>1941</v>
      </c>
      <c r="D238" s="127"/>
      <c r="E238" s="75" t="s">
        <v>227</v>
      </c>
      <c r="F238" s="92">
        <v>4</v>
      </c>
      <c r="G238" s="92">
        <v>3</v>
      </c>
      <c r="H238" s="79">
        <v>2180.27</v>
      </c>
      <c r="I238" s="79">
        <v>1790.7</v>
      </c>
      <c r="J238" s="79">
        <v>1659.26</v>
      </c>
      <c r="K238" s="80">
        <v>90</v>
      </c>
      <c r="L238" s="79">
        <f>'виды работ '!C233</f>
        <v>11286114</v>
      </c>
      <c r="M238" s="79">
        <v>0</v>
      </c>
      <c r="N238" s="79">
        <v>0</v>
      </c>
      <c r="O238" s="79">
        <v>0</v>
      </c>
      <c r="P238" s="79">
        <f t="shared" si="70"/>
        <v>11286114</v>
      </c>
      <c r="Q238" s="79">
        <f>L238/H238</f>
        <v>5176.4753906626247</v>
      </c>
      <c r="R238" s="81">
        <v>14593.7</v>
      </c>
      <c r="S238" s="82" t="s">
        <v>287</v>
      </c>
      <c r="T238" s="75" t="s">
        <v>239</v>
      </c>
      <c r="U238" s="45"/>
      <c r="V238" s="45"/>
    </row>
    <row r="239" spans="1:22" s="40" customFormat="1" ht="15.75" customHeight="1" x14ac:dyDescent="0.25">
      <c r="A239" s="80">
        <f t="shared" ref="A239:A264" si="71">A238+1</f>
        <v>146</v>
      </c>
      <c r="B239" s="78" t="s">
        <v>583</v>
      </c>
      <c r="C239" s="92">
        <v>1941</v>
      </c>
      <c r="D239" s="127"/>
      <c r="E239" s="75" t="s">
        <v>227</v>
      </c>
      <c r="F239" s="92">
        <v>4</v>
      </c>
      <c r="G239" s="92">
        <v>3</v>
      </c>
      <c r="H239" s="79">
        <v>2238.29</v>
      </c>
      <c r="I239" s="79">
        <v>1746.24</v>
      </c>
      <c r="J239" s="79">
        <v>1631.39</v>
      </c>
      <c r="K239" s="80">
        <v>92</v>
      </c>
      <c r="L239" s="79">
        <f>'виды работ '!C234</f>
        <v>11123879</v>
      </c>
      <c r="M239" s="79">
        <v>0</v>
      </c>
      <c r="N239" s="79">
        <v>0</v>
      </c>
      <c r="O239" s="79">
        <v>0</v>
      </c>
      <c r="P239" s="79">
        <f t="shared" si="70"/>
        <v>11123879</v>
      </c>
      <c r="Q239" s="79">
        <f>L239/H239</f>
        <v>4969.8113291843329</v>
      </c>
      <c r="R239" s="81">
        <v>14593.7</v>
      </c>
      <c r="S239" s="82" t="s">
        <v>287</v>
      </c>
      <c r="T239" s="75" t="s">
        <v>239</v>
      </c>
      <c r="U239" s="45"/>
      <c r="V239" s="45"/>
    </row>
    <row r="240" spans="1:22" s="6" customFormat="1" ht="13.2" x14ac:dyDescent="0.25">
      <c r="A240" s="80">
        <f t="shared" si="71"/>
        <v>147</v>
      </c>
      <c r="B240" s="83" t="s">
        <v>276</v>
      </c>
      <c r="C240" s="85">
        <v>1968</v>
      </c>
      <c r="D240" s="128"/>
      <c r="E240" s="75" t="s">
        <v>227</v>
      </c>
      <c r="F240" s="80">
        <v>5</v>
      </c>
      <c r="G240" s="114">
        <v>4</v>
      </c>
      <c r="H240" s="129">
        <v>3447.25</v>
      </c>
      <c r="I240" s="129">
        <v>3447.25</v>
      </c>
      <c r="J240" s="79">
        <v>2719.25</v>
      </c>
      <c r="K240" s="80">
        <v>148</v>
      </c>
      <c r="L240" s="79">
        <f>'виды работ '!C235</f>
        <v>4650159</v>
      </c>
      <c r="M240" s="79">
        <v>0</v>
      </c>
      <c r="N240" s="79">
        <v>0</v>
      </c>
      <c r="O240" s="79">
        <v>0</v>
      </c>
      <c r="P240" s="79">
        <f t="shared" si="70"/>
        <v>4650159</v>
      </c>
      <c r="Q240" s="79">
        <f t="shared" ref="Q240:Q264" si="72">L240/H240</f>
        <v>1348.9474218580028</v>
      </c>
      <c r="R240" s="81">
        <v>14593.7</v>
      </c>
      <c r="S240" s="82" t="s">
        <v>287</v>
      </c>
      <c r="T240" s="75" t="s">
        <v>239</v>
      </c>
      <c r="U240" s="29"/>
      <c r="V240" s="29"/>
    </row>
    <row r="241" spans="1:22" s="6" customFormat="1" ht="13.2" x14ac:dyDescent="0.25">
      <c r="A241" s="80">
        <f t="shared" si="71"/>
        <v>148</v>
      </c>
      <c r="B241" s="83" t="s">
        <v>277</v>
      </c>
      <c r="C241" s="85">
        <v>1968</v>
      </c>
      <c r="D241" s="128"/>
      <c r="E241" s="75" t="s">
        <v>231</v>
      </c>
      <c r="F241" s="88">
        <v>5</v>
      </c>
      <c r="G241" s="80">
        <v>4</v>
      </c>
      <c r="H241" s="129">
        <v>3487.36</v>
      </c>
      <c r="I241" s="129">
        <v>3487.36</v>
      </c>
      <c r="J241" s="79">
        <v>2759.36</v>
      </c>
      <c r="K241" s="80">
        <v>150</v>
      </c>
      <c r="L241" s="79">
        <f>'виды работ '!C236</f>
        <v>1169830</v>
      </c>
      <c r="M241" s="79">
        <v>0</v>
      </c>
      <c r="N241" s="79">
        <v>0</v>
      </c>
      <c r="O241" s="79">
        <v>0</v>
      </c>
      <c r="P241" s="79">
        <f t="shared" si="70"/>
        <v>1169830</v>
      </c>
      <c r="Q241" s="79">
        <f t="shared" si="72"/>
        <v>335.44859148467606</v>
      </c>
      <c r="R241" s="81">
        <v>14593.7</v>
      </c>
      <c r="S241" s="82" t="s">
        <v>287</v>
      </c>
      <c r="T241" s="75" t="s">
        <v>239</v>
      </c>
      <c r="U241" s="29"/>
      <c r="V241" s="29"/>
    </row>
    <row r="242" spans="1:22" s="6" customFormat="1" ht="13.2" x14ac:dyDescent="0.25">
      <c r="A242" s="80">
        <f t="shared" si="71"/>
        <v>149</v>
      </c>
      <c r="B242" s="83" t="s">
        <v>278</v>
      </c>
      <c r="C242" s="85">
        <v>1967</v>
      </c>
      <c r="D242" s="92"/>
      <c r="E242" s="75" t="s">
        <v>231</v>
      </c>
      <c r="F242" s="88">
        <v>5</v>
      </c>
      <c r="G242" s="80">
        <v>4</v>
      </c>
      <c r="H242" s="129">
        <v>3493</v>
      </c>
      <c r="I242" s="129">
        <v>3493</v>
      </c>
      <c r="J242" s="79">
        <v>2765</v>
      </c>
      <c r="K242" s="80">
        <v>149</v>
      </c>
      <c r="L242" s="94">
        <f>'виды работ '!C237</f>
        <v>2920293</v>
      </c>
      <c r="M242" s="79">
        <v>0</v>
      </c>
      <c r="N242" s="79">
        <v>0</v>
      </c>
      <c r="O242" s="79">
        <v>0</v>
      </c>
      <c r="P242" s="79">
        <f t="shared" si="70"/>
        <v>2920293</v>
      </c>
      <c r="Q242" s="79">
        <f t="shared" si="72"/>
        <v>836.04151159461776</v>
      </c>
      <c r="R242" s="81">
        <v>14593.7</v>
      </c>
      <c r="S242" s="82" t="s">
        <v>287</v>
      </c>
      <c r="T242" s="75" t="s">
        <v>239</v>
      </c>
      <c r="U242" s="29"/>
      <c r="V242" s="29"/>
    </row>
    <row r="243" spans="1:22" s="6" customFormat="1" ht="13.2" x14ac:dyDescent="0.25">
      <c r="A243" s="80">
        <f t="shared" si="71"/>
        <v>150</v>
      </c>
      <c r="B243" s="83" t="s">
        <v>279</v>
      </c>
      <c r="C243" s="85">
        <v>1968</v>
      </c>
      <c r="D243" s="130"/>
      <c r="E243" s="75" t="s">
        <v>231</v>
      </c>
      <c r="F243" s="88">
        <v>5</v>
      </c>
      <c r="G243" s="75">
        <v>4</v>
      </c>
      <c r="H243" s="129">
        <v>3572.07</v>
      </c>
      <c r="I243" s="129">
        <v>3572.07</v>
      </c>
      <c r="J243" s="79">
        <v>2844.07</v>
      </c>
      <c r="K243" s="80">
        <v>161</v>
      </c>
      <c r="L243" s="79">
        <f>'виды работ '!C238</f>
        <v>2955873</v>
      </c>
      <c r="M243" s="79">
        <v>0</v>
      </c>
      <c r="N243" s="79">
        <v>0</v>
      </c>
      <c r="O243" s="79">
        <v>0</v>
      </c>
      <c r="P243" s="79">
        <f t="shared" si="70"/>
        <v>2955873</v>
      </c>
      <c r="Q243" s="79">
        <f t="shared" si="72"/>
        <v>827.4958217504136</v>
      </c>
      <c r="R243" s="81">
        <v>14593.7</v>
      </c>
      <c r="S243" s="82" t="s">
        <v>287</v>
      </c>
      <c r="T243" s="75" t="s">
        <v>239</v>
      </c>
      <c r="U243" s="29"/>
      <c r="V243" s="29"/>
    </row>
    <row r="244" spans="1:22" s="6" customFormat="1" ht="13.2" x14ac:dyDescent="0.25">
      <c r="A244" s="80">
        <f t="shared" si="71"/>
        <v>151</v>
      </c>
      <c r="B244" s="83" t="s">
        <v>280</v>
      </c>
      <c r="C244" s="85">
        <v>1971</v>
      </c>
      <c r="D244" s="130"/>
      <c r="E244" s="75" t="s">
        <v>231</v>
      </c>
      <c r="F244" s="75">
        <v>5</v>
      </c>
      <c r="G244" s="75">
        <v>3</v>
      </c>
      <c r="H244" s="129">
        <v>2325.15</v>
      </c>
      <c r="I244" s="129">
        <v>2325.15</v>
      </c>
      <c r="J244" s="79">
        <v>1597.15</v>
      </c>
      <c r="K244" s="80">
        <v>120</v>
      </c>
      <c r="L244" s="79">
        <f>'виды работ '!C239</f>
        <v>3191320</v>
      </c>
      <c r="M244" s="79">
        <v>0</v>
      </c>
      <c r="N244" s="79">
        <v>0</v>
      </c>
      <c r="O244" s="79">
        <v>0</v>
      </c>
      <c r="P244" s="79">
        <f t="shared" si="70"/>
        <v>3191320</v>
      </c>
      <c r="Q244" s="79">
        <f t="shared" si="72"/>
        <v>1372.5222028686321</v>
      </c>
      <c r="R244" s="81">
        <v>14593.7</v>
      </c>
      <c r="S244" s="82" t="s">
        <v>287</v>
      </c>
      <c r="T244" s="75" t="s">
        <v>239</v>
      </c>
      <c r="U244" s="29"/>
      <c r="V244" s="29"/>
    </row>
    <row r="245" spans="1:22" s="6" customFormat="1" ht="13.2" x14ac:dyDescent="0.25">
      <c r="A245" s="80">
        <f t="shared" si="71"/>
        <v>152</v>
      </c>
      <c r="B245" s="83" t="s">
        <v>146</v>
      </c>
      <c r="C245" s="85">
        <v>1964</v>
      </c>
      <c r="D245" s="77"/>
      <c r="E245" s="75" t="s">
        <v>227</v>
      </c>
      <c r="F245" s="91">
        <v>4</v>
      </c>
      <c r="G245" s="91">
        <v>3</v>
      </c>
      <c r="H245" s="129">
        <v>1992.17</v>
      </c>
      <c r="I245" s="129">
        <v>1992.17</v>
      </c>
      <c r="J245" s="81">
        <v>1264.17</v>
      </c>
      <c r="K245" s="80">
        <v>91</v>
      </c>
      <c r="L245" s="79">
        <f>'виды работ '!C240</f>
        <v>3603485</v>
      </c>
      <c r="M245" s="79">
        <v>0</v>
      </c>
      <c r="N245" s="79">
        <v>0</v>
      </c>
      <c r="O245" s="79">
        <v>0</v>
      </c>
      <c r="P245" s="79">
        <f t="shared" ref="P245:P262" si="73">L245</f>
        <v>3603485</v>
      </c>
      <c r="Q245" s="79">
        <f t="shared" si="72"/>
        <v>1808.8240461406406</v>
      </c>
      <c r="R245" s="81">
        <v>14593.7</v>
      </c>
      <c r="S245" s="82" t="s">
        <v>287</v>
      </c>
      <c r="T245" s="75" t="s">
        <v>239</v>
      </c>
      <c r="U245" s="29"/>
      <c r="V245" s="29"/>
    </row>
    <row r="246" spans="1:22" s="6" customFormat="1" ht="13.2" x14ac:dyDescent="0.25">
      <c r="A246" s="80">
        <f t="shared" si="71"/>
        <v>153</v>
      </c>
      <c r="B246" s="83" t="s">
        <v>147</v>
      </c>
      <c r="C246" s="87">
        <v>1917</v>
      </c>
      <c r="D246" s="131"/>
      <c r="E246" s="75" t="s">
        <v>263</v>
      </c>
      <c r="F246" s="80">
        <v>2</v>
      </c>
      <c r="G246" s="80">
        <v>2</v>
      </c>
      <c r="H246" s="132">
        <v>180.1</v>
      </c>
      <c r="I246" s="132">
        <v>180.1</v>
      </c>
      <c r="J246" s="79">
        <v>160</v>
      </c>
      <c r="K246" s="80">
        <v>12</v>
      </c>
      <c r="L246" s="79">
        <f>'виды работ '!C241</f>
        <v>2602746</v>
      </c>
      <c r="M246" s="79">
        <v>0</v>
      </c>
      <c r="N246" s="79">
        <v>0</v>
      </c>
      <c r="O246" s="79">
        <v>0</v>
      </c>
      <c r="P246" s="79">
        <f t="shared" si="73"/>
        <v>2602746</v>
      </c>
      <c r="Q246" s="79">
        <f t="shared" si="72"/>
        <v>14451.671293725709</v>
      </c>
      <c r="R246" s="81">
        <v>14593.7</v>
      </c>
      <c r="S246" s="82" t="s">
        <v>287</v>
      </c>
      <c r="T246" s="75" t="s">
        <v>239</v>
      </c>
      <c r="U246" s="29"/>
      <c r="V246" s="29"/>
    </row>
    <row r="247" spans="1:22" s="6" customFormat="1" ht="13.2" x14ac:dyDescent="0.25">
      <c r="A247" s="80">
        <f t="shared" si="71"/>
        <v>154</v>
      </c>
      <c r="B247" s="83" t="s">
        <v>148</v>
      </c>
      <c r="C247" s="85">
        <v>1960</v>
      </c>
      <c r="D247" s="79"/>
      <c r="E247" s="75" t="s">
        <v>227</v>
      </c>
      <c r="F247" s="80">
        <v>3</v>
      </c>
      <c r="G247" s="80">
        <v>3</v>
      </c>
      <c r="H247" s="129">
        <v>1525.29</v>
      </c>
      <c r="I247" s="129">
        <v>1525.29</v>
      </c>
      <c r="J247" s="79">
        <v>797.29</v>
      </c>
      <c r="K247" s="80">
        <v>57</v>
      </c>
      <c r="L247" s="79">
        <f>'виды работ '!C242</f>
        <v>578301</v>
      </c>
      <c r="M247" s="79">
        <v>0</v>
      </c>
      <c r="N247" s="79">
        <v>0</v>
      </c>
      <c r="O247" s="79">
        <v>0</v>
      </c>
      <c r="P247" s="79">
        <f t="shared" si="73"/>
        <v>578301</v>
      </c>
      <c r="Q247" s="79">
        <f t="shared" si="72"/>
        <v>379.14167141986115</v>
      </c>
      <c r="R247" s="81">
        <v>14593.7</v>
      </c>
      <c r="S247" s="82" t="s">
        <v>287</v>
      </c>
      <c r="T247" s="75" t="s">
        <v>239</v>
      </c>
      <c r="U247" s="29"/>
      <c r="V247" s="29"/>
    </row>
    <row r="248" spans="1:22" s="6" customFormat="1" ht="13.2" x14ac:dyDescent="0.25">
      <c r="A248" s="80">
        <f t="shared" si="71"/>
        <v>155</v>
      </c>
      <c r="B248" s="83" t="s">
        <v>149</v>
      </c>
      <c r="C248" s="85">
        <v>1968</v>
      </c>
      <c r="D248" s="131"/>
      <c r="E248" s="75" t="s">
        <v>231</v>
      </c>
      <c r="F248" s="80">
        <v>5</v>
      </c>
      <c r="G248" s="80">
        <v>4</v>
      </c>
      <c r="H248" s="129">
        <v>3499.34</v>
      </c>
      <c r="I248" s="129">
        <v>3499.34</v>
      </c>
      <c r="J248" s="79">
        <v>2771.34</v>
      </c>
      <c r="K248" s="80">
        <v>124</v>
      </c>
      <c r="L248" s="79">
        <f>'виды работ '!C243</f>
        <v>3419116</v>
      </c>
      <c r="M248" s="79">
        <v>0</v>
      </c>
      <c r="N248" s="79">
        <v>0</v>
      </c>
      <c r="O248" s="79">
        <v>0</v>
      </c>
      <c r="P248" s="79">
        <f t="shared" si="73"/>
        <v>3419116</v>
      </c>
      <c r="Q248" s="79">
        <f t="shared" si="72"/>
        <v>977.07453405499314</v>
      </c>
      <c r="R248" s="81">
        <v>14593.7</v>
      </c>
      <c r="S248" s="82" t="s">
        <v>287</v>
      </c>
      <c r="T248" s="75" t="s">
        <v>239</v>
      </c>
      <c r="U248" s="29"/>
      <c r="V248" s="29"/>
    </row>
    <row r="249" spans="1:22" s="6" customFormat="1" ht="13.2" x14ac:dyDescent="0.25">
      <c r="A249" s="80">
        <f t="shared" si="71"/>
        <v>156</v>
      </c>
      <c r="B249" s="83" t="s">
        <v>150</v>
      </c>
      <c r="C249" s="85">
        <v>1961</v>
      </c>
      <c r="D249" s="130"/>
      <c r="E249" s="75" t="s">
        <v>231</v>
      </c>
      <c r="F249" s="75">
        <v>4</v>
      </c>
      <c r="G249" s="75">
        <v>5</v>
      </c>
      <c r="H249" s="129">
        <v>3302.23</v>
      </c>
      <c r="I249" s="129">
        <v>3302.23</v>
      </c>
      <c r="J249" s="79">
        <v>2574.23</v>
      </c>
      <c r="K249" s="80">
        <v>109</v>
      </c>
      <c r="L249" s="79">
        <f>'виды работ '!C244</f>
        <v>4863604</v>
      </c>
      <c r="M249" s="79">
        <v>0</v>
      </c>
      <c r="N249" s="79">
        <v>0</v>
      </c>
      <c r="O249" s="79">
        <v>0</v>
      </c>
      <c r="P249" s="79">
        <f t="shared" si="73"/>
        <v>4863604</v>
      </c>
      <c r="Q249" s="79">
        <f t="shared" si="72"/>
        <v>1472.8241218812741</v>
      </c>
      <c r="R249" s="81">
        <v>14593.7</v>
      </c>
      <c r="S249" s="82" t="s">
        <v>287</v>
      </c>
      <c r="T249" s="75" t="s">
        <v>239</v>
      </c>
      <c r="U249" s="29"/>
      <c r="V249" s="29"/>
    </row>
    <row r="250" spans="1:22" s="6" customFormat="1" ht="13.2" x14ac:dyDescent="0.25">
      <c r="A250" s="80">
        <f t="shared" si="71"/>
        <v>157</v>
      </c>
      <c r="B250" s="83" t="s">
        <v>195</v>
      </c>
      <c r="C250" s="85">
        <v>1964</v>
      </c>
      <c r="D250" s="131"/>
      <c r="E250" s="75" t="s">
        <v>227</v>
      </c>
      <c r="F250" s="80">
        <v>2</v>
      </c>
      <c r="G250" s="80">
        <v>2</v>
      </c>
      <c r="H250" s="129">
        <v>728.4</v>
      </c>
      <c r="I250" s="129">
        <v>728.4</v>
      </c>
      <c r="J250" s="79">
        <v>610</v>
      </c>
      <c r="K250" s="80">
        <v>29</v>
      </c>
      <c r="L250" s="79">
        <f>'виды работ '!C245</f>
        <v>729435</v>
      </c>
      <c r="M250" s="79">
        <v>0</v>
      </c>
      <c r="N250" s="79">
        <v>0</v>
      </c>
      <c r="O250" s="79">
        <v>0</v>
      </c>
      <c r="P250" s="79">
        <f t="shared" si="73"/>
        <v>729435</v>
      </c>
      <c r="Q250" s="79">
        <f t="shared" si="72"/>
        <v>1001.4209225700165</v>
      </c>
      <c r="R250" s="81">
        <v>14593.7</v>
      </c>
      <c r="S250" s="82" t="s">
        <v>287</v>
      </c>
      <c r="T250" s="75" t="s">
        <v>239</v>
      </c>
      <c r="U250" s="29"/>
      <c r="V250" s="29"/>
    </row>
    <row r="251" spans="1:22" s="40" customFormat="1" ht="15" customHeight="1" x14ac:dyDescent="0.25">
      <c r="A251" s="80">
        <f t="shared" si="71"/>
        <v>158</v>
      </c>
      <c r="B251" s="133" t="s">
        <v>605</v>
      </c>
      <c r="C251" s="92">
        <v>1917</v>
      </c>
      <c r="D251" s="128"/>
      <c r="E251" s="75" t="s">
        <v>263</v>
      </c>
      <c r="F251" s="80">
        <v>2</v>
      </c>
      <c r="G251" s="80">
        <v>1</v>
      </c>
      <c r="H251" s="79">
        <v>367</v>
      </c>
      <c r="I251" s="79">
        <v>281.2</v>
      </c>
      <c r="J251" s="79">
        <v>136.4</v>
      </c>
      <c r="K251" s="80">
        <v>5</v>
      </c>
      <c r="L251" s="79">
        <f>'виды работ '!C246</f>
        <v>5137971</v>
      </c>
      <c r="M251" s="79">
        <v>0</v>
      </c>
      <c r="N251" s="79">
        <v>0</v>
      </c>
      <c r="O251" s="79">
        <v>0</v>
      </c>
      <c r="P251" s="79">
        <f>L251</f>
        <v>5137971</v>
      </c>
      <c r="Q251" s="79">
        <f>L251/H251</f>
        <v>13999.92098092643</v>
      </c>
      <c r="R251" s="81">
        <v>14593.7</v>
      </c>
      <c r="S251" s="82" t="s">
        <v>287</v>
      </c>
      <c r="T251" s="75" t="s">
        <v>239</v>
      </c>
      <c r="U251" s="45"/>
      <c r="V251" s="45"/>
    </row>
    <row r="252" spans="1:22" s="40" customFormat="1" ht="15" customHeight="1" x14ac:dyDescent="0.25">
      <c r="A252" s="80">
        <f t="shared" si="71"/>
        <v>159</v>
      </c>
      <c r="B252" s="133" t="s">
        <v>606</v>
      </c>
      <c r="C252" s="92">
        <v>1917</v>
      </c>
      <c r="D252" s="131"/>
      <c r="E252" s="75" t="s">
        <v>263</v>
      </c>
      <c r="F252" s="80">
        <v>2</v>
      </c>
      <c r="G252" s="80">
        <v>1</v>
      </c>
      <c r="H252" s="79">
        <v>541.70000000000005</v>
      </c>
      <c r="I252" s="79">
        <v>486.1</v>
      </c>
      <c r="J252" s="79">
        <v>372.4</v>
      </c>
      <c r="K252" s="80">
        <v>9</v>
      </c>
      <c r="L252" s="79">
        <f>'виды работ '!C247</f>
        <v>3869297</v>
      </c>
      <c r="M252" s="79">
        <v>0</v>
      </c>
      <c r="N252" s="79">
        <v>0</v>
      </c>
      <c r="O252" s="79">
        <v>0</v>
      </c>
      <c r="P252" s="79">
        <f>L252</f>
        <v>3869297</v>
      </c>
      <c r="Q252" s="79">
        <f>L252/H252</f>
        <v>7142.8779767398919</v>
      </c>
      <c r="R252" s="81">
        <v>14593.7</v>
      </c>
      <c r="S252" s="82" t="s">
        <v>287</v>
      </c>
      <c r="T252" s="75" t="s">
        <v>239</v>
      </c>
      <c r="U252" s="45"/>
      <c r="V252" s="45"/>
    </row>
    <row r="253" spans="1:22" s="6" customFormat="1" ht="13.2" x14ac:dyDescent="0.25">
      <c r="A253" s="80">
        <f t="shared" si="71"/>
        <v>160</v>
      </c>
      <c r="B253" s="83" t="s">
        <v>281</v>
      </c>
      <c r="C253" s="85">
        <v>1964</v>
      </c>
      <c r="D253" s="131"/>
      <c r="E253" s="75" t="s">
        <v>231</v>
      </c>
      <c r="F253" s="80">
        <v>5</v>
      </c>
      <c r="G253" s="80">
        <v>4</v>
      </c>
      <c r="H253" s="129">
        <v>3518.98</v>
      </c>
      <c r="I253" s="129">
        <v>3518.98</v>
      </c>
      <c r="J253" s="79">
        <v>2790.98</v>
      </c>
      <c r="K253" s="80">
        <v>116</v>
      </c>
      <c r="L253" s="79">
        <f>'виды работ '!C248</f>
        <v>1425083</v>
      </c>
      <c r="M253" s="79">
        <v>0</v>
      </c>
      <c r="N253" s="79">
        <v>0</v>
      </c>
      <c r="O253" s="79">
        <v>0</v>
      </c>
      <c r="P253" s="79">
        <f t="shared" si="73"/>
        <v>1425083</v>
      </c>
      <c r="Q253" s="79">
        <f t="shared" si="72"/>
        <v>404.97047439883147</v>
      </c>
      <c r="R253" s="81">
        <v>14593.7</v>
      </c>
      <c r="S253" s="82" t="s">
        <v>287</v>
      </c>
      <c r="T253" s="75" t="s">
        <v>239</v>
      </c>
      <c r="U253" s="29"/>
      <c r="V253" s="29"/>
    </row>
    <row r="254" spans="1:22" s="6" customFormat="1" ht="13.2" x14ac:dyDescent="0.25">
      <c r="A254" s="80">
        <f t="shared" si="71"/>
        <v>161</v>
      </c>
      <c r="B254" s="83" t="s">
        <v>282</v>
      </c>
      <c r="C254" s="85">
        <v>1966</v>
      </c>
      <c r="D254" s="131"/>
      <c r="E254" s="75" t="s">
        <v>231</v>
      </c>
      <c r="F254" s="80">
        <v>5</v>
      </c>
      <c r="G254" s="80">
        <v>3</v>
      </c>
      <c r="H254" s="129">
        <v>2573.34</v>
      </c>
      <c r="I254" s="129">
        <v>2573.34</v>
      </c>
      <c r="J254" s="79">
        <v>1845.3400000000001</v>
      </c>
      <c r="K254" s="80">
        <v>89</v>
      </c>
      <c r="L254" s="79">
        <f>'виды работ '!C249</f>
        <v>1186382</v>
      </c>
      <c r="M254" s="79">
        <v>0</v>
      </c>
      <c r="N254" s="79">
        <v>0</v>
      </c>
      <c r="O254" s="79">
        <v>0</v>
      </c>
      <c r="P254" s="79">
        <f t="shared" si="73"/>
        <v>1186382</v>
      </c>
      <c r="Q254" s="79">
        <f t="shared" si="72"/>
        <v>461.02808023813407</v>
      </c>
      <c r="R254" s="81">
        <v>14593.7</v>
      </c>
      <c r="S254" s="82" t="s">
        <v>287</v>
      </c>
      <c r="T254" s="75" t="s">
        <v>239</v>
      </c>
      <c r="U254" s="29"/>
      <c r="V254" s="29"/>
    </row>
    <row r="255" spans="1:22" s="6" customFormat="1" ht="13.2" x14ac:dyDescent="0.25">
      <c r="A255" s="80">
        <f t="shared" si="71"/>
        <v>162</v>
      </c>
      <c r="B255" s="83" t="s">
        <v>283</v>
      </c>
      <c r="C255" s="85">
        <v>1959</v>
      </c>
      <c r="D255" s="77"/>
      <c r="E255" s="75" t="s">
        <v>227</v>
      </c>
      <c r="F255" s="91">
        <v>3</v>
      </c>
      <c r="G255" s="91">
        <v>3</v>
      </c>
      <c r="H255" s="129">
        <v>1427.73</v>
      </c>
      <c r="I255" s="129">
        <v>1427.73</v>
      </c>
      <c r="J255" s="81">
        <v>699.73</v>
      </c>
      <c r="K255" s="80">
        <v>92</v>
      </c>
      <c r="L255" s="79">
        <f>'виды работ '!C250</f>
        <v>1821298</v>
      </c>
      <c r="M255" s="79">
        <v>0</v>
      </c>
      <c r="N255" s="79">
        <v>0</v>
      </c>
      <c r="O255" s="79">
        <v>0</v>
      </c>
      <c r="P255" s="79">
        <f t="shared" si="73"/>
        <v>1821298</v>
      </c>
      <c r="Q255" s="79">
        <f t="shared" si="72"/>
        <v>1275.6599637186303</v>
      </c>
      <c r="R255" s="81">
        <v>14593.7</v>
      </c>
      <c r="S255" s="82" t="s">
        <v>287</v>
      </c>
      <c r="T255" s="75" t="s">
        <v>239</v>
      </c>
      <c r="U255" s="29"/>
      <c r="V255" s="29"/>
    </row>
    <row r="256" spans="1:22" s="6" customFormat="1" ht="13.2" x14ac:dyDescent="0.25">
      <c r="A256" s="80">
        <f t="shared" si="71"/>
        <v>163</v>
      </c>
      <c r="B256" s="83" t="s">
        <v>284</v>
      </c>
      <c r="C256" s="87">
        <v>1951</v>
      </c>
      <c r="D256" s="134"/>
      <c r="E256" s="75" t="s">
        <v>227</v>
      </c>
      <c r="F256" s="75">
        <v>2</v>
      </c>
      <c r="G256" s="75">
        <v>2</v>
      </c>
      <c r="H256" s="132">
        <v>686.3</v>
      </c>
      <c r="I256" s="132">
        <v>686.3</v>
      </c>
      <c r="J256" s="79">
        <v>574</v>
      </c>
      <c r="K256" s="80">
        <v>38</v>
      </c>
      <c r="L256" s="79">
        <f>'виды работ '!C251</f>
        <v>4470640</v>
      </c>
      <c r="M256" s="79">
        <v>0</v>
      </c>
      <c r="N256" s="79">
        <v>0</v>
      </c>
      <c r="O256" s="79">
        <v>0</v>
      </c>
      <c r="P256" s="79">
        <f t="shared" si="73"/>
        <v>4470640</v>
      </c>
      <c r="Q256" s="79">
        <f t="shared" si="72"/>
        <v>6514.119189858663</v>
      </c>
      <c r="R256" s="81">
        <v>14593.7</v>
      </c>
      <c r="S256" s="82" t="s">
        <v>287</v>
      </c>
      <c r="T256" s="75" t="s">
        <v>239</v>
      </c>
      <c r="U256" s="29"/>
      <c r="V256" s="29"/>
    </row>
    <row r="257" spans="1:22" s="40" customFormat="1" ht="15.75" customHeight="1" x14ac:dyDescent="0.25">
      <c r="A257" s="80">
        <f t="shared" si="71"/>
        <v>164</v>
      </c>
      <c r="B257" s="78" t="s">
        <v>584</v>
      </c>
      <c r="C257" s="92">
        <v>1961</v>
      </c>
      <c r="D257" s="127"/>
      <c r="E257" s="75" t="s">
        <v>227</v>
      </c>
      <c r="F257" s="92">
        <v>4</v>
      </c>
      <c r="G257" s="92">
        <v>3</v>
      </c>
      <c r="H257" s="79">
        <v>1974.15</v>
      </c>
      <c r="I257" s="79">
        <v>1264.19</v>
      </c>
      <c r="J257" s="79">
        <v>1081.8</v>
      </c>
      <c r="K257" s="80">
        <v>80</v>
      </c>
      <c r="L257" s="79">
        <f>'виды работ '!C252</f>
        <v>755406</v>
      </c>
      <c r="M257" s="79">
        <v>0</v>
      </c>
      <c r="N257" s="79">
        <v>0</v>
      </c>
      <c r="O257" s="79">
        <v>0</v>
      </c>
      <c r="P257" s="79">
        <f>L257</f>
        <v>755406</v>
      </c>
      <c r="Q257" s="79">
        <f>L257/H257</f>
        <v>382.64873489856393</v>
      </c>
      <c r="R257" s="81">
        <v>14593.7</v>
      </c>
      <c r="S257" s="82" t="s">
        <v>287</v>
      </c>
      <c r="T257" s="75" t="s">
        <v>239</v>
      </c>
      <c r="U257" s="45"/>
      <c r="V257" s="45"/>
    </row>
    <row r="258" spans="1:22" s="6" customFormat="1" ht="13.2" x14ac:dyDescent="0.25">
      <c r="A258" s="80">
        <f t="shared" si="71"/>
        <v>165</v>
      </c>
      <c r="B258" s="83" t="s">
        <v>285</v>
      </c>
      <c r="C258" s="87">
        <v>1947</v>
      </c>
      <c r="D258" s="128"/>
      <c r="E258" s="75" t="s">
        <v>356</v>
      </c>
      <c r="F258" s="80">
        <v>2</v>
      </c>
      <c r="G258" s="80">
        <v>2</v>
      </c>
      <c r="H258" s="132">
        <v>462.52</v>
      </c>
      <c r="I258" s="132">
        <v>462.52</v>
      </c>
      <c r="J258" s="79">
        <v>329</v>
      </c>
      <c r="K258" s="80">
        <v>27</v>
      </c>
      <c r="L258" s="79">
        <f>'виды работ '!C253</f>
        <v>619995</v>
      </c>
      <c r="M258" s="79">
        <v>0</v>
      </c>
      <c r="N258" s="79">
        <v>0</v>
      </c>
      <c r="O258" s="79">
        <v>0</v>
      </c>
      <c r="P258" s="79">
        <f t="shared" si="73"/>
        <v>619995</v>
      </c>
      <c r="Q258" s="79">
        <f t="shared" si="72"/>
        <v>1340.4717633832051</v>
      </c>
      <c r="R258" s="81">
        <v>14593.7</v>
      </c>
      <c r="S258" s="82" t="s">
        <v>287</v>
      </c>
      <c r="T258" s="75" t="s">
        <v>239</v>
      </c>
      <c r="U258" s="29"/>
      <c r="V258" s="29"/>
    </row>
    <row r="259" spans="1:22" s="40" customFormat="1" ht="15.75" customHeight="1" x14ac:dyDescent="0.25">
      <c r="A259" s="80">
        <f t="shared" si="71"/>
        <v>166</v>
      </c>
      <c r="B259" s="78" t="s">
        <v>585</v>
      </c>
      <c r="C259" s="92">
        <v>1917</v>
      </c>
      <c r="D259" s="92"/>
      <c r="E259" s="75" t="s">
        <v>263</v>
      </c>
      <c r="F259" s="92">
        <v>2</v>
      </c>
      <c r="G259" s="92">
        <v>1</v>
      </c>
      <c r="H259" s="79">
        <v>1021.1</v>
      </c>
      <c r="I259" s="79">
        <v>508.3</v>
      </c>
      <c r="J259" s="79">
        <v>456.95</v>
      </c>
      <c r="K259" s="80">
        <v>29</v>
      </c>
      <c r="L259" s="79">
        <f>'виды работ '!C254</f>
        <v>1151653</v>
      </c>
      <c r="M259" s="79">
        <v>0</v>
      </c>
      <c r="N259" s="79">
        <v>0</v>
      </c>
      <c r="O259" s="79">
        <v>0</v>
      </c>
      <c r="P259" s="79">
        <f>L259</f>
        <v>1151653</v>
      </c>
      <c r="Q259" s="79">
        <f>L259/H259</f>
        <v>1127.8552541376946</v>
      </c>
      <c r="R259" s="81">
        <v>14593.7</v>
      </c>
      <c r="S259" s="82" t="s">
        <v>287</v>
      </c>
      <c r="T259" s="75" t="s">
        <v>239</v>
      </c>
      <c r="U259" s="45"/>
      <c r="V259" s="45"/>
    </row>
    <row r="260" spans="1:22" s="6" customFormat="1" ht="13.2" x14ac:dyDescent="0.25">
      <c r="A260" s="80">
        <f t="shared" si="71"/>
        <v>167</v>
      </c>
      <c r="B260" s="83" t="s">
        <v>151</v>
      </c>
      <c r="C260" s="85">
        <v>1962</v>
      </c>
      <c r="D260" s="135"/>
      <c r="E260" s="75" t="s">
        <v>227</v>
      </c>
      <c r="F260" s="136">
        <v>3</v>
      </c>
      <c r="G260" s="136">
        <v>2</v>
      </c>
      <c r="H260" s="129">
        <v>961.66</v>
      </c>
      <c r="I260" s="129">
        <v>961.66</v>
      </c>
      <c r="J260" s="137">
        <v>542</v>
      </c>
      <c r="K260" s="80">
        <v>65</v>
      </c>
      <c r="L260" s="79">
        <f>'виды работ '!C255</f>
        <v>3700638</v>
      </c>
      <c r="M260" s="79">
        <v>0</v>
      </c>
      <c r="N260" s="79">
        <v>0</v>
      </c>
      <c r="O260" s="79">
        <v>0</v>
      </c>
      <c r="P260" s="79">
        <f t="shared" si="73"/>
        <v>3700638</v>
      </c>
      <c r="Q260" s="79">
        <f t="shared" si="72"/>
        <v>3848.177110413244</v>
      </c>
      <c r="R260" s="81">
        <v>14593.7</v>
      </c>
      <c r="S260" s="82" t="s">
        <v>287</v>
      </c>
      <c r="T260" s="75" t="s">
        <v>239</v>
      </c>
      <c r="U260" s="29"/>
      <c r="V260" s="29"/>
    </row>
    <row r="261" spans="1:22" s="6" customFormat="1" ht="13.2" x14ac:dyDescent="0.25">
      <c r="A261" s="80">
        <f t="shared" si="71"/>
        <v>168</v>
      </c>
      <c r="B261" s="83" t="s">
        <v>152</v>
      </c>
      <c r="C261" s="85">
        <v>1970</v>
      </c>
      <c r="D261" s="131"/>
      <c r="E261" s="75" t="s">
        <v>231</v>
      </c>
      <c r="F261" s="80">
        <v>5</v>
      </c>
      <c r="G261" s="80">
        <v>6</v>
      </c>
      <c r="H261" s="129">
        <v>4391.34</v>
      </c>
      <c r="I261" s="129">
        <v>4391.34</v>
      </c>
      <c r="J261" s="79">
        <v>3663.34</v>
      </c>
      <c r="K261" s="80">
        <v>180</v>
      </c>
      <c r="L261" s="79">
        <f>'виды работ '!C256</f>
        <v>4443255</v>
      </c>
      <c r="M261" s="79">
        <v>0</v>
      </c>
      <c r="N261" s="79">
        <v>0</v>
      </c>
      <c r="O261" s="79">
        <v>0</v>
      </c>
      <c r="P261" s="79">
        <f t="shared" si="73"/>
        <v>4443255</v>
      </c>
      <c r="Q261" s="79">
        <f t="shared" si="72"/>
        <v>1011.8221317411086</v>
      </c>
      <c r="R261" s="81">
        <v>14593.7</v>
      </c>
      <c r="S261" s="82" t="s">
        <v>287</v>
      </c>
      <c r="T261" s="75" t="s">
        <v>239</v>
      </c>
      <c r="U261" s="29"/>
      <c r="V261" s="29"/>
    </row>
    <row r="262" spans="1:22" s="6" customFormat="1" ht="13.2" x14ac:dyDescent="0.25">
      <c r="A262" s="80">
        <f t="shared" si="71"/>
        <v>169</v>
      </c>
      <c r="B262" s="83" t="s">
        <v>153</v>
      </c>
      <c r="C262" s="85">
        <v>1961</v>
      </c>
      <c r="D262" s="130"/>
      <c r="E262" s="75" t="s">
        <v>227</v>
      </c>
      <c r="F262" s="75">
        <v>3</v>
      </c>
      <c r="G262" s="75">
        <v>3</v>
      </c>
      <c r="H262" s="129">
        <v>1529.63</v>
      </c>
      <c r="I262" s="129">
        <v>1529.63</v>
      </c>
      <c r="J262" s="79">
        <v>801.63000000000011</v>
      </c>
      <c r="K262" s="80">
        <v>68</v>
      </c>
      <c r="L262" s="79">
        <f>'виды работ '!C257</f>
        <v>1862234</v>
      </c>
      <c r="M262" s="79">
        <v>0</v>
      </c>
      <c r="N262" s="79">
        <v>0</v>
      </c>
      <c r="O262" s="79">
        <v>0</v>
      </c>
      <c r="P262" s="79">
        <f t="shared" si="73"/>
        <v>1862234</v>
      </c>
      <c r="Q262" s="79">
        <f t="shared" si="72"/>
        <v>1217.4408190215934</v>
      </c>
      <c r="R262" s="81">
        <v>14593.7</v>
      </c>
      <c r="S262" s="82" t="s">
        <v>287</v>
      </c>
      <c r="T262" s="75" t="s">
        <v>239</v>
      </c>
      <c r="U262" s="29"/>
      <c r="V262" s="29"/>
    </row>
    <row r="263" spans="1:22" s="6" customFormat="1" ht="13.2" x14ac:dyDescent="0.25">
      <c r="A263" s="80">
        <f t="shared" si="71"/>
        <v>170</v>
      </c>
      <c r="B263" s="83" t="s">
        <v>154</v>
      </c>
      <c r="C263" s="85">
        <v>1961</v>
      </c>
      <c r="D263" s="77"/>
      <c r="E263" s="75" t="s">
        <v>227</v>
      </c>
      <c r="F263" s="91">
        <v>3</v>
      </c>
      <c r="G263" s="91">
        <v>2</v>
      </c>
      <c r="H263" s="129">
        <v>941.51</v>
      </c>
      <c r="I263" s="129">
        <v>941.51</v>
      </c>
      <c r="J263" s="81">
        <v>472</v>
      </c>
      <c r="K263" s="80">
        <v>53</v>
      </c>
      <c r="L263" s="79">
        <f>'виды работ '!C258</f>
        <v>3977037</v>
      </c>
      <c r="M263" s="79">
        <v>0</v>
      </c>
      <c r="N263" s="79">
        <v>0</v>
      </c>
      <c r="O263" s="79">
        <v>0</v>
      </c>
      <c r="P263" s="79">
        <f>L263</f>
        <v>3977037</v>
      </c>
      <c r="Q263" s="79">
        <f t="shared" si="72"/>
        <v>4224.1048953277186</v>
      </c>
      <c r="R263" s="81">
        <v>14593.7</v>
      </c>
      <c r="S263" s="82" t="s">
        <v>287</v>
      </c>
      <c r="T263" s="75" t="s">
        <v>239</v>
      </c>
      <c r="U263" s="29"/>
      <c r="V263" s="29"/>
    </row>
    <row r="264" spans="1:22" s="6" customFormat="1" ht="13.2" x14ac:dyDescent="0.25">
      <c r="A264" s="80">
        <f t="shared" si="71"/>
        <v>171</v>
      </c>
      <c r="B264" s="83" t="s">
        <v>155</v>
      </c>
      <c r="C264" s="85">
        <v>1961</v>
      </c>
      <c r="D264" s="134"/>
      <c r="E264" s="75" t="s">
        <v>227</v>
      </c>
      <c r="F264" s="75">
        <v>3</v>
      </c>
      <c r="G264" s="75">
        <v>2</v>
      </c>
      <c r="H264" s="129">
        <v>946.37</v>
      </c>
      <c r="I264" s="129">
        <v>946.37</v>
      </c>
      <c r="J264" s="79">
        <v>628</v>
      </c>
      <c r="K264" s="80">
        <v>48</v>
      </c>
      <c r="L264" s="79">
        <f>'виды работ '!C259</f>
        <v>5098708</v>
      </c>
      <c r="M264" s="79">
        <v>0</v>
      </c>
      <c r="N264" s="79">
        <v>0</v>
      </c>
      <c r="O264" s="79">
        <v>0</v>
      </c>
      <c r="P264" s="79">
        <f>L264</f>
        <v>5098708</v>
      </c>
      <c r="Q264" s="79">
        <f t="shared" si="72"/>
        <v>5387.6475374325055</v>
      </c>
      <c r="R264" s="81">
        <v>14593.7</v>
      </c>
      <c r="S264" s="82" t="s">
        <v>287</v>
      </c>
      <c r="T264" s="75" t="s">
        <v>239</v>
      </c>
      <c r="U264" s="29"/>
      <c r="V264" s="29"/>
    </row>
    <row r="265" spans="1:22" s="6" customFormat="1" ht="13.2" x14ac:dyDescent="0.25">
      <c r="A265" s="217" t="s">
        <v>18</v>
      </c>
      <c r="B265" s="217"/>
      <c r="C265" s="217"/>
      <c r="D265" s="79" t="s">
        <v>230</v>
      </c>
      <c r="E265" s="79" t="s">
        <v>230</v>
      </c>
      <c r="F265" s="79" t="s">
        <v>230</v>
      </c>
      <c r="G265" s="79" t="s">
        <v>230</v>
      </c>
      <c r="H265" s="81">
        <f t="shared" ref="H265:P265" si="74">SUM(H237:H264)</f>
        <v>55481.390000000007</v>
      </c>
      <c r="I265" s="81">
        <f t="shared" si="74"/>
        <v>52784.30000000001</v>
      </c>
      <c r="J265" s="81">
        <f t="shared" si="74"/>
        <v>40092.68</v>
      </c>
      <c r="K265" s="89">
        <f t="shared" si="74"/>
        <v>2241</v>
      </c>
      <c r="L265" s="81">
        <f t="shared" si="74"/>
        <v>101890770</v>
      </c>
      <c r="M265" s="81">
        <f t="shared" si="74"/>
        <v>0</v>
      </c>
      <c r="N265" s="81">
        <f t="shared" si="74"/>
        <v>0</v>
      </c>
      <c r="O265" s="81">
        <f t="shared" si="74"/>
        <v>0</v>
      </c>
      <c r="P265" s="81">
        <f t="shared" si="74"/>
        <v>101890770</v>
      </c>
      <c r="Q265" s="79">
        <f>L265/H265</f>
        <v>1836.4855314547813</v>
      </c>
      <c r="R265" s="90" t="s">
        <v>230</v>
      </c>
      <c r="S265" s="82" t="s">
        <v>230</v>
      </c>
      <c r="T265" s="82" t="s">
        <v>230</v>
      </c>
      <c r="U265" s="29"/>
      <c r="V265" s="29"/>
    </row>
    <row r="266" spans="1:22" s="6" customFormat="1" ht="13.2" x14ac:dyDescent="0.25">
      <c r="A266" s="227" t="s">
        <v>156</v>
      </c>
      <c r="B266" s="227"/>
      <c r="C266" s="227"/>
      <c r="D266" s="227"/>
      <c r="E266" s="227"/>
      <c r="F266" s="230"/>
      <c r="G266" s="230"/>
      <c r="H266" s="230"/>
      <c r="I266" s="230"/>
      <c r="J266" s="230"/>
      <c r="K266" s="230"/>
      <c r="L266" s="230"/>
      <c r="M266" s="230"/>
      <c r="N266" s="230"/>
      <c r="O266" s="230"/>
      <c r="P266" s="230"/>
      <c r="Q266" s="230"/>
      <c r="R266" s="230"/>
      <c r="S266" s="230"/>
      <c r="T266" s="230"/>
      <c r="U266" s="29"/>
      <c r="V266" s="29"/>
    </row>
    <row r="267" spans="1:22" s="6" customFormat="1" ht="13.2" x14ac:dyDescent="0.25">
      <c r="A267" s="80">
        <f>A264+1</f>
        <v>172</v>
      </c>
      <c r="B267" s="83" t="s">
        <v>358</v>
      </c>
      <c r="C267" s="77">
        <v>1982</v>
      </c>
      <c r="D267" s="77"/>
      <c r="E267" s="75" t="s">
        <v>231</v>
      </c>
      <c r="F267" s="77">
        <v>5</v>
      </c>
      <c r="G267" s="77">
        <v>4</v>
      </c>
      <c r="H267" s="75">
        <v>3269.27</v>
      </c>
      <c r="I267" s="81">
        <v>3267.88</v>
      </c>
      <c r="J267" s="81">
        <v>2782.1</v>
      </c>
      <c r="K267" s="77">
        <v>134</v>
      </c>
      <c r="L267" s="81">
        <f>'виды работ '!C262</f>
        <v>365187</v>
      </c>
      <c r="M267" s="79">
        <v>0</v>
      </c>
      <c r="N267" s="79">
        <v>0</v>
      </c>
      <c r="O267" s="79">
        <v>0</v>
      </c>
      <c r="P267" s="79">
        <f>L267</f>
        <v>365187</v>
      </c>
      <c r="Q267" s="79">
        <f>L267/H267</f>
        <v>111.70291838850875</v>
      </c>
      <c r="R267" s="81">
        <v>14593.7</v>
      </c>
      <c r="S267" s="82" t="s">
        <v>287</v>
      </c>
      <c r="T267" s="75" t="s">
        <v>239</v>
      </c>
      <c r="U267" s="29"/>
      <c r="V267" s="29"/>
    </row>
    <row r="268" spans="1:22" s="6" customFormat="1" ht="13.2" x14ac:dyDescent="0.25">
      <c r="A268" s="217" t="s">
        <v>18</v>
      </c>
      <c r="B268" s="217"/>
      <c r="C268" s="217"/>
      <c r="D268" s="79" t="s">
        <v>230</v>
      </c>
      <c r="E268" s="79" t="s">
        <v>230</v>
      </c>
      <c r="F268" s="79" t="s">
        <v>230</v>
      </c>
      <c r="G268" s="79" t="s">
        <v>230</v>
      </c>
      <c r="H268" s="81">
        <f>SUM(H267)</f>
        <v>3269.27</v>
      </c>
      <c r="I268" s="81">
        <f t="shared" ref="I268:P268" si="75">SUM(I267)</f>
        <v>3267.88</v>
      </c>
      <c r="J268" s="81">
        <f t="shared" si="75"/>
        <v>2782.1</v>
      </c>
      <c r="K268" s="89">
        <f t="shared" si="75"/>
        <v>134</v>
      </c>
      <c r="L268" s="81">
        <f t="shared" si="75"/>
        <v>365187</v>
      </c>
      <c r="M268" s="81">
        <f t="shared" si="75"/>
        <v>0</v>
      </c>
      <c r="N268" s="81">
        <f t="shared" si="75"/>
        <v>0</v>
      </c>
      <c r="O268" s="81">
        <f t="shared" si="75"/>
        <v>0</v>
      </c>
      <c r="P268" s="81">
        <f t="shared" si="75"/>
        <v>365187</v>
      </c>
      <c r="Q268" s="79">
        <f>L268/H268</f>
        <v>111.70291838850875</v>
      </c>
      <c r="R268" s="90" t="s">
        <v>230</v>
      </c>
      <c r="S268" s="82" t="s">
        <v>230</v>
      </c>
      <c r="T268" s="82" t="s">
        <v>230</v>
      </c>
      <c r="U268" s="29"/>
      <c r="V268" s="29"/>
    </row>
    <row r="269" spans="1:22" s="6" customFormat="1" ht="13.2" x14ac:dyDescent="0.25">
      <c r="A269" s="220" t="s">
        <v>157</v>
      </c>
      <c r="B269" s="220"/>
      <c r="C269" s="220"/>
      <c r="D269" s="220"/>
      <c r="E269" s="220"/>
      <c r="F269" s="230"/>
      <c r="G269" s="230"/>
      <c r="H269" s="230"/>
      <c r="I269" s="230"/>
      <c r="J269" s="230"/>
      <c r="K269" s="230"/>
      <c r="L269" s="230"/>
      <c r="M269" s="230"/>
      <c r="N269" s="230"/>
      <c r="O269" s="230"/>
      <c r="P269" s="230"/>
      <c r="Q269" s="230"/>
      <c r="R269" s="230"/>
      <c r="S269" s="230"/>
      <c r="T269" s="230"/>
      <c r="U269" s="29"/>
      <c r="V269" s="29"/>
    </row>
    <row r="270" spans="1:22" s="6" customFormat="1" ht="13.2" x14ac:dyDescent="0.25">
      <c r="A270" s="80">
        <f>A267+1</f>
        <v>173</v>
      </c>
      <c r="B270" s="83" t="s">
        <v>359</v>
      </c>
      <c r="C270" s="114">
        <v>1962</v>
      </c>
      <c r="D270" s="114"/>
      <c r="E270" s="75" t="s">
        <v>227</v>
      </c>
      <c r="F270" s="114">
        <v>4</v>
      </c>
      <c r="G270" s="114">
        <v>2</v>
      </c>
      <c r="H270" s="138">
        <v>1628.8</v>
      </c>
      <c r="I270" s="138">
        <v>1628.8</v>
      </c>
      <c r="J270" s="138">
        <v>1163.0999999999999</v>
      </c>
      <c r="K270" s="114">
        <v>59</v>
      </c>
      <c r="L270" s="81">
        <f>'виды работ '!C265</f>
        <v>219297</v>
      </c>
      <c r="M270" s="79">
        <v>0</v>
      </c>
      <c r="N270" s="79">
        <v>0</v>
      </c>
      <c r="O270" s="79">
        <v>0</v>
      </c>
      <c r="P270" s="79">
        <f>L270</f>
        <v>219297</v>
      </c>
      <c r="Q270" s="79">
        <f>L270/H270</f>
        <v>134.6371561886051</v>
      </c>
      <c r="R270" s="81">
        <v>14593.7</v>
      </c>
      <c r="S270" s="82" t="s">
        <v>287</v>
      </c>
      <c r="T270" s="75" t="s">
        <v>239</v>
      </c>
      <c r="U270" s="29"/>
      <c r="V270" s="29"/>
    </row>
    <row r="271" spans="1:22" s="6" customFormat="1" ht="13.2" x14ac:dyDescent="0.25">
      <c r="A271" s="80">
        <f>A270+1</f>
        <v>174</v>
      </c>
      <c r="B271" s="83" t="s">
        <v>360</v>
      </c>
      <c r="C271" s="114">
        <v>1984</v>
      </c>
      <c r="D271" s="114"/>
      <c r="E271" s="75" t="s">
        <v>231</v>
      </c>
      <c r="F271" s="114">
        <v>12</v>
      </c>
      <c r="G271" s="114">
        <v>1</v>
      </c>
      <c r="H271" s="138">
        <v>3378.8</v>
      </c>
      <c r="I271" s="138">
        <v>3378.8</v>
      </c>
      <c r="J271" s="138">
        <v>2377.4</v>
      </c>
      <c r="K271" s="114">
        <v>152</v>
      </c>
      <c r="L271" s="81">
        <f>'виды работ '!C266</f>
        <v>867343</v>
      </c>
      <c r="M271" s="79">
        <v>0</v>
      </c>
      <c r="N271" s="79">
        <v>0</v>
      </c>
      <c r="O271" s="79">
        <v>0</v>
      </c>
      <c r="P271" s="79">
        <f>L271</f>
        <v>867343</v>
      </c>
      <c r="Q271" s="79">
        <f>L271/H271</f>
        <v>256.70149165384157</v>
      </c>
      <c r="R271" s="81">
        <v>14593.7</v>
      </c>
      <c r="S271" s="82" t="s">
        <v>287</v>
      </c>
      <c r="T271" s="75" t="s">
        <v>239</v>
      </c>
      <c r="U271" s="29"/>
      <c r="V271" s="29"/>
    </row>
    <row r="272" spans="1:22" s="6" customFormat="1" ht="13.2" x14ac:dyDescent="0.25">
      <c r="A272" s="80">
        <f>A271+1</f>
        <v>175</v>
      </c>
      <c r="B272" s="83" t="s">
        <v>361</v>
      </c>
      <c r="C272" s="114">
        <v>1981</v>
      </c>
      <c r="D272" s="114"/>
      <c r="E272" s="75" t="s">
        <v>231</v>
      </c>
      <c r="F272" s="114">
        <v>5</v>
      </c>
      <c r="G272" s="114">
        <v>6</v>
      </c>
      <c r="H272" s="138">
        <v>6365.4</v>
      </c>
      <c r="I272" s="138">
        <v>6365.4</v>
      </c>
      <c r="J272" s="138">
        <v>4912.2</v>
      </c>
      <c r="K272" s="114">
        <v>260</v>
      </c>
      <c r="L272" s="81">
        <f>'виды работ '!C267</f>
        <v>2212485</v>
      </c>
      <c r="M272" s="79">
        <v>0</v>
      </c>
      <c r="N272" s="79">
        <v>0</v>
      </c>
      <c r="O272" s="79">
        <v>0</v>
      </c>
      <c r="P272" s="79">
        <f>L272</f>
        <v>2212485</v>
      </c>
      <c r="Q272" s="79">
        <f>L272/H272</f>
        <v>347.57988500329913</v>
      </c>
      <c r="R272" s="81">
        <v>14593.7</v>
      </c>
      <c r="S272" s="82" t="s">
        <v>287</v>
      </c>
      <c r="T272" s="75" t="s">
        <v>239</v>
      </c>
      <c r="U272" s="29"/>
      <c r="V272" s="29"/>
    </row>
    <row r="273" spans="1:22" s="6" customFormat="1" ht="13.2" x14ac:dyDescent="0.25">
      <c r="A273" s="80">
        <f>A272+1</f>
        <v>176</v>
      </c>
      <c r="B273" s="83" t="s">
        <v>362</v>
      </c>
      <c r="C273" s="114">
        <v>2004</v>
      </c>
      <c r="D273" s="124"/>
      <c r="E273" s="75" t="s">
        <v>356</v>
      </c>
      <c r="F273" s="114">
        <v>10</v>
      </c>
      <c r="G273" s="114">
        <v>3</v>
      </c>
      <c r="H273" s="117">
        <v>11746.9</v>
      </c>
      <c r="I273" s="138">
        <v>11744.2</v>
      </c>
      <c r="J273" s="138">
        <v>9258</v>
      </c>
      <c r="K273" s="114">
        <v>363</v>
      </c>
      <c r="L273" s="81">
        <f>'виды работ '!C268</f>
        <v>1836027</v>
      </c>
      <c r="M273" s="79">
        <v>0</v>
      </c>
      <c r="N273" s="79">
        <v>0</v>
      </c>
      <c r="O273" s="79">
        <v>0</v>
      </c>
      <c r="P273" s="79">
        <f>L273</f>
        <v>1836027</v>
      </c>
      <c r="Q273" s="79">
        <f>L273/H273</f>
        <v>156.29885331449148</v>
      </c>
      <c r="R273" s="81">
        <v>14593.7</v>
      </c>
      <c r="S273" s="82" t="s">
        <v>287</v>
      </c>
      <c r="T273" s="75" t="s">
        <v>239</v>
      </c>
      <c r="U273" s="29"/>
      <c r="V273" s="29"/>
    </row>
    <row r="274" spans="1:22" s="6" customFormat="1" ht="13.2" x14ac:dyDescent="0.25">
      <c r="A274" s="217" t="s">
        <v>18</v>
      </c>
      <c r="B274" s="217"/>
      <c r="C274" s="217"/>
      <c r="D274" s="79" t="s">
        <v>230</v>
      </c>
      <c r="E274" s="79" t="s">
        <v>230</v>
      </c>
      <c r="F274" s="79" t="s">
        <v>230</v>
      </c>
      <c r="G274" s="79" t="s">
        <v>230</v>
      </c>
      <c r="H274" s="81">
        <f>SUM(H270:H273)</f>
        <v>23119.9</v>
      </c>
      <c r="I274" s="81">
        <f t="shared" ref="I274:P274" si="76">SUM(I270:I273)</f>
        <v>23117.200000000001</v>
      </c>
      <c r="J274" s="81">
        <f t="shared" si="76"/>
        <v>17710.7</v>
      </c>
      <c r="K274" s="89">
        <f>SUM(K270:K273)</f>
        <v>834</v>
      </c>
      <c r="L274" s="81">
        <f>SUM(L270:L273)</f>
        <v>5135152</v>
      </c>
      <c r="M274" s="81">
        <f t="shared" si="76"/>
        <v>0</v>
      </c>
      <c r="N274" s="81">
        <f t="shared" si="76"/>
        <v>0</v>
      </c>
      <c r="O274" s="81">
        <f t="shared" si="76"/>
        <v>0</v>
      </c>
      <c r="P274" s="81">
        <f t="shared" si="76"/>
        <v>5135152</v>
      </c>
      <c r="Q274" s="79">
        <f>L274/H274</f>
        <v>222.10961120074046</v>
      </c>
      <c r="R274" s="90" t="s">
        <v>230</v>
      </c>
      <c r="S274" s="82" t="s">
        <v>230</v>
      </c>
      <c r="T274" s="82" t="s">
        <v>230</v>
      </c>
      <c r="U274" s="29"/>
      <c r="V274" s="29"/>
    </row>
    <row r="275" spans="1:22" s="6" customFormat="1" ht="13.2" x14ac:dyDescent="0.25">
      <c r="A275" s="220" t="s">
        <v>158</v>
      </c>
      <c r="B275" s="220"/>
      <c r="C275" s="220"/>
      <c r="D275" s="220"/>
      <c r="E275" s="220"/>
      <c r="F275" s="230"/>
      <c r="G275" s="230"/>
      <c r="H275" s="230"/>
      <c r="I275" s="230"/>
      <c r="J275" s="230"/>
      <c r="K275" s="230"/>
      <c r="L275" s="230"/>
      <c r="M275" s="230"/>
      <c r="N275" s="230"/>
      <c r="O275" s="230"/>
      <c r="P275" s="230"/>
      <c r="Q275" s="230"/>
      <c r="R275" s="230"/>
      <c r="S275" s="230"/>
      <c r="T275" s="230"/>
      <c r="U275" s="29"/>
      <c r="V275" s="29"/>
    </row>
    <row r="276" spans="1:22" s="6" customFormat="1" ht="13.2" x14ac:dyDescent="0.25">
      <c r="A276" s="80">
        <f>A273+1</f>
        <v>177</v>
      </c>
      <c r="B276" s="83" t="s">
        <v>363</v>
      </c>
      <c r="C276" s="75">
        <v>1984</v>
      </c>
      <c r="D276" s="130"/>
      <c r="E276" s="75" t="s">
        <v>231</v>
      </c>
      <c r="F276" s="75">
        <v>5</v>
      </c>
      <c r="G276" s="75">
        <v>4</v>
      </c>
      <c r="H276" s="126">
        <v>3225.7</v>
      </c>
      <c r="I276" s="126">
        <v>3204</v>
      </c>
      <c r="J276" s="126">
        <v>2519.1</v>
      </c>
      <c r="K276" s="75">
        <v>189</v>
      </c>
      <c r="L276" s="81">
        <f>'виды работ '!C271</f>
        <v>2783912</v>
      </c>
      <c r="M276" s="79">
        <v>0</v>
      </c>
      <c r="N276" s="79">
        <v>0</v>
      </c>
      <c r="O276" s="79">
        <v>0</v>
      </c>
      <c r="P276" s="79">
        <f>L276</f>
        <v>2783912</v>
      </c>
      <c r="Q276" s="79">
        <f>L276/H276</f>
        <v>863.04120035961193</v>
      </c>
      <c r="R276" s="81">
        <v>14593.7</v>
      </c>
      <c r="S276" s="82" t="s">
        <v>287</v>
      </c>
      <c r="T276" s="75" t="s">
        <v>239</v>
      </c>
      <c r="U276" s="29"/>
      <c r="V276" s="29"/>
    </row>
    <row r="277" spans="1:22" s="6" customFormat="1" ht="13.2" x14ac:dyDescent="0.25">
      <c r="A277" s="217" t="s">
        <v>18</v>
      </c>
      <c r="B277" s="217"/>
      <c r="C277" s="217"/>
      <c r="D277" s="79" t="s">
        <v>230</v>
      </c>
      <c r="E277" s="79" t="s">
        <v>230</v>
      </c>
      <c r="F277" s="79" t="s">
        <v>230</v>
      </c>
      <c r="G277" s="79" t="s">
        <v>230</v>
      </c>
      <c r="H277" s="81">
        <f>SUM(H276)</f>
        <v>3225.7</v>
      </c>
      <c r="I277" s="81">
        <f t="shared" ref="I277:P277" si="77">SUM(I276)</f>
        <v>3204</v>
      </c>
      <c r="J277" s="81">
        <f t="shared" si="77"/>
        <v>2519.1</v>
      </c>
      <c r="K277" s="89">
        <f t="shared" si="77"/>
        <v>189</v>
      </c>
      <c r="L277" s="81">
        <f t="shared" si="77"/>
        <v>2783912</v>
      </c>
      <c r="M277" s="81">
        <f t="shared" si="77"/>
        <v>0</v>
      </c>
      <c r="N277" s="81">
        <f t="shared" si="77"/>
        <v>0</v>
      </c>
      <c r="O277" s="81">
        <f t="shared" si="77"/>
        <v>0</v>
      </c>
      <c r="P277" s="81">
        <f t="shared" si="77"/>
        <v>2783912</v>
      </c>
      <c r="Q277" s="79">
        <f>L277/H277</f>
        <v>863.04120035961193</v>
      </c>
      <c r="R277" s="90" t="s">
        <v>230</v>
      </c>
      <c r="S277" s="82" t="s">
        <v>230</v>
      </c>
      <c r="T277" s="82" t="s">
        <v>230</v>
      </c>
      <c r="U277" s="29"/>
      <c r="V277" s="29"/>
    </row>
    <row r="278" spans="1:22" s="6" customFormat="1" ht="13.2" x14ac:dyDescent="0.25">
      <c r="A278" s="220" t="s">
        <v>159</v>
      </c>
      <c r="B278" s="220"/>
      <c r="C278" s="220"/>
      <c r="D278" s="220"/>
      <c r="E278" s="220"/>
      <c r="F278" s="230"/>
      <c r="G278" s="230"/>
      <c r="H278" s="230"/>
      <c r="I278" s="230"/>
      <c r="J278" s="230"/>
      <c r="K278" s="230"/>
      <c r="L278" s="230"/>
      <c r="M278" s="230"/>
      <c r="N278" s="230"/>
      <c r="O278" s="230"/>
      <c r="P278" s="230"/>
      <c r="Q278" s="230"/>
      <c r="R278" s="230"/>
      <c r="S278" s="230"/>
      <c r="T278" s="230"/>
      <c r="U278" s="29"/>
      <c r="V278" s="29"/>
    </row>
    <row r="279" spans="1:22" s="6" customFormat="1" ht="13.2" x14ac:dyDescent="0.25">
      <c r="A279" s="80">
        <f>A276+1</f>
        <v>178</v>
      </c>
      <c r="B279" s="83" t="s">
        <v>364</v>
      </c>
      <c r="C279" s="77">
        <v>1979</v>
      </c>
      <c r="D279" s="77"/>
      <c r="E279" s="75" t="s">
        <v>227</v>
      </c>
      <c r="F279" s="77">
        <v>2</v>
      </c>
      <c r="G279" s="77">
        <v>3</v>
      </c>
      <c r="H279" s="81">
        <v>373.3</v>
      </c>
      <c r="I279" s="81">
        <v>373.3</v>
      </c>
      <c r="J279" s="81">
        <v>271.8</v>
      </c>
      <c r="K279" s="77">
        <v>29</v>
      </c>
      <c r="L279" s="81">
        <f>'виды работ '!C274</f>
        <v>1568731</v>
      </c>
      <c r="M279" s="79">
        <v>0</v>
      </c>
      <c r="N279" s="79">
        <v>0</v>
      </c>
      <c r="O279" s="79">
        <v>0</v>
      </c>
      <c r="P279" s="79">
        <f>L279</f>
        <v>1568731</v>
      </c>
      <c r="Q279" s="79">
        <f>L279/H279</f>
        <v>4202.3332440396462</v>
      </c>
      <c r="R279" s="81">
        <v>14593.7</v>
      </c>
      <c r="S279" s="82" t="s">
        <v>287</v>
      </c>
      <c r="T279" s="75" t="s">
        <v>239</v>
      </c>
      <c r="U279" s="29"/>
      <c r="V279" s="29"/>
    </row>
    <row r="280" spans="1:22" s="6" customFormat="1" ht="13.2" x14ac:dyDescent="0.25">
      <c r="A280" s="217" t="s">
        <v>18</v>
      </c>
      <c r="B280" s="217"/>
      <c r="C280" s="217"/>
      <c r="D280" s="79" t="s">
        <v>230</v>
      </c>
      <c r="E280" s="79" t="s">
        <v>230</v>
      </c>
      <c r="F280" s="79" t="s">
        <v>230</v>
      </c>
      <c r="G280" s="79" t="s">
        <v>230</v>
      </c>
      <c r="H280" s="81">
        <f>SUM(H279)</f>
        <v>373.3</v>
      </c>
      <c r="I280" s="81">
        <f t="shared" ref="I280:P280" si="78">SUM(I279)</f>
        <v>373.3</v>
      </c>
      <c r="J280" s="81">
        <f t="shared" si="78"/>
        <v>271.8</v>
      </c>
      <c r="K280" s="89">
        <f t="shared" si="78"/>
        <v>29</v>
      </c>
      <c r="L280" s="81">
        <f t="shared" si="78"/>
        <v>1568731</v>
      </c>
      <c r="M280" s="81">
        <f t="shared" si="78"/>
        <v>0</v>
      </c>
      <c r="N280" s="81">
        <f t="shared" si="78"/>
        <v>0</v>
      </c>
      <c r="O280" s="81">
        <f t="shared" si="78"/>
        <v>0</v>
      </c>
      <c r="P280" s="81">
        <f t="shared" si="78"/>
        <v>1568731</v>
      </c>
      <c r="Q280" s="79">
        <f>L280/H280</f>
        <v>4202.3332440396462</v>
      </c>
      <c r="R280" s="90" t="s">
        <v>230</v>
      </c>
      <c r="S280" s="82" t="s">
        <v>230</v>
      </c>
      <c r="T280" s="82" t="s">
        <v>230</v>
      </c>
      <c r="U280" s="29"/>
      <c r="V280" s="29"/>
    </row>
    <row r="281" spans="1:22" s="7" customFormat="1" ht="13.2" x14ac:dyDescent="0.25">
      <c r="A281" s="236" t="s">
        <v>160</v>
      </c>
      <c r="B281" s="236"/>
      <c r="C281" s="236"/>
      <c r="D281" s="139" t="s">
        <v>230</v>
      </c>
      <c r="E281" s="139" t="s">
        <v>230</v>
      </c>
      <c r="F281" s="139" t="s">
        <v>230</v>
      </c>
      <c r="G281" s="139" t="s">
        <v>230</v>
      </c>
      <c r="H281" s="96">
        <f t="shared" ref="H281:P281" si="79">H235+H265+H268+H274+H277+H280</f>
        <v>88326.56</v>
      </c>
      <c r="I281" s="96">
        <f t="shared" si="79"/>
        <v>85463.580000000016</v>
      </c>
      <c r="J281" s="96">
        <f t="shared" si="79"/>
        <v>65636.28</v>
      </c>
      <c r="K281" s="97">
        <f t="shared" si="79"/>
        <v>3570</v>
      </c>
      <c r="L281" s="96">
        <f t="shared" si="79"/>
        <v>113498033</v>
      </c>
      <c r="M281" s="96">
        <f t="shared" si="79"/>
        <v>0</v>
      </c>
      <c r="N281" s="96">
        <f t="shared" si="79"/>
        <v>0</v>
      </c>
      <c r="O281" s="96">
        <f t="shared" si="79"/>
        <v>0</v>
      </c>
      <c r="P281" s="96">
        <f t="shared" si="79"/>
        <v>113498033</v>
      </c>
      <c r="Q281" s="95">
        <f>L281/H281</f>
        <v>1284.9819238969569</v>
      </c>
      <c r="R281" s="98" t="s">
        <v>230</v>
      </c>
      <c r="S281" s="99" t="s">
        <v>230</v>
      </c>
      <c r="T281" s="99" t="s">
        <v>230</v>
      </c>
      <c r="U281" s="10"/>
      <c r="V281" s="10"/>
    </row>
    <row r="282" spans="1:22" s="6" customFormat="1" ht="15" customHeight="1" x14ac:dyDescent="0.25">
      <c r="A282" s="218" t="s">
        <v>50</v>
      </c>
      <c r="B282" s="218"/>
      <c r="C282" s="218"/>
      <c r="D282" s="218"/>
      <c r="E282" s="218"/>
      <c r="F282" s="218"/>
      <c r="G282" s="218"/>
      <c r="H282" s="218"/>
      <c r="I282" s="218"/>
      <c r="J282" s="218"/>
      <c r="K282" s="218"/>
      <c r="L282" s="218"/>
      <c r="M282" s="218"/>
      <c r="N282" s="218"/>
      <c r="O282" s="218"/>
      <c r="P282" s="218"/>
      <c r="Q282" s="218"/>
      <c r="R282" s="218"/>
      <c r="S282" s="218"/>
      <c r="T282" s="218"/>
      <c r="U282" s="29"/>
      <c r="V282" s="29"/>
    </row>
    <row r="283" spans="1:22" s="6" customFormat="1" ht="13.2" x14ac:dyDescent="0.25">
      <c r="A283" s="216" t="s">
        <v>51</v>
      </c>
      <c r="B283" s="216"/>
      <c r="C283" s="216"/>
      <c r="D283" s="216"/>
      <c r="E283" s="216"/>
      <c r="F283" s="234"/>
      <c r="G283" s="234"/>
      <c r="H283" s="234"/>
      <c r="I283" s="234"/>
      <c r="J283" s="234"/>
      <c r="K283" s="234"/>
      <c r="L283" s="234"/>
      <c r="M283" s="234"/>
      <c r="N283" s="234"/>
      <c r="O283" s="234"/>
      <c r="P283" s="234"/>
      <c r="Q283" s="234"/>
      <c r="R283" s="234"/>
      <c r="S283" s="234"/>
      <c r="T283" s="234"/>
      <c r="U283" s="29"/>
      <c r="V283" s="29"/>
    </row>
    <row r="284" spans="1:22" s="6" customFormat="1" ht="13.2" x14ac:dyDescent="0.25">
      <c r="A284" s="80">
        <f>A279+1</f>
        <v>179</v>
      </c>
      <c r="B284" s="83" t="s">
        <v>365</v>
      </c>
      <c r="C284" s="85">
        <v>1973</v>
      </c>
      <c r="D284" s="85"/>
      <c r="E284" s="75" t="s">
        <v>231</v>
      </c>
      <c r="F284" s="85">
        <v>9</v>
      </c>
      <c r="G284" s="85">
        <v>6</v>
      </c>
      <c r="H284" s="85">
        <v>14410.47</v>
      </c>
      <c r="I284" s="85">
        <v>11889.51</v>
      </c>
      <c r="J284" s="85">
        <v>7592.94</v>
      </c>
      <c r="K284" s="85">
        <v>549</v>
      </c>
      <c r="L284" s="79">
        <f>'виды работ '!C279</f>
        <v>13952827</v>
      </c>
      <c r="M284" s="79">
        <v>0</v>
      </c>
      <c r="N284" s="79">
        <v>0</v>
      </c>
      <c r="O284" s="79">
        <v>0</v>
      </c>
      <c r="P284" s="79">
        <f>L284</f>
        <v>13952827</v>
      </c>
      <c r="Q284" s="79">
        <f>L284/H284</f>
        <v>968.24232658615585</v>
      </c>
      <c r="R284" s="81">
        <v>14593.7</v>
      </c>
      <c r="S284" s="82" t="s">
        <v>287</v>
      </c>
      <c r="T284" s="75" t="s">
        <v>239</v>
      </c>
      <c r="U284" s="29"/>
      <c r="V284" s="29"/>
    </row>
    <row r="285" spans="1:22" s="6" customFormat="1" ht="13.2" x14ac:dyDescent="0.25">
      <c r="A285" s="92">
        <f>A284+1</f>
        <v>180</v>
      </c>
      <c r="B285" s="83" t="s">
        <v>366</v>
      </c>
      <c r="C285" s="85">
        <v>1974</v>
      </c>
      <c r="D285" s="85"/>
      <c r="E285" s="75" t="s">
        <v>231</v>
      </c>
      <c r="F285" s="85">
        <v>9</v>
      </c>
      <c r="G285" s="85">
        <v>6</v>
      </c>
      <c r="H285" s="85">
        <v>14359.6</v>
      </c>
      <c r="I285" s="85">
        <v>11768.6</v>
      </c>
      <c r="J285" s="85">
        <v>7534.5</v>
      </c>
      <c r="K285" s="85">
        <v>505</v>
      </c>
      <c r="L285" s="81">
        <f>'виды работ '!C280</f>
        <v>13952183</v>
      </c>
      <c r="M285" s="79">
        <v>0</v>
      </c>
      <c r="N285" s="79">
        <v>0</v>
      </c>
      <c r="O285" s="79">
        <v>0</v>
      </c>
      <c r="P285" s="79">
        <f>L285</f>
        <v>13952183</v>
      </c>
      <c r="Q285" s="79">
        <f>L285/H285</f>
        <v>971.62755229950687</v>
      </c>
      <c r="R285" s="81">
        <v>14593.7</v>
      </c>
      <c r="S285" s="82" t="s">
        <v>287</v>
      </c>
      <c r="T285" s="75" t="s">
        <v>239</v>
      </c>
      <c r="U285" s="29"/>
      <c r="V285" s="29"/>
    </row>
    <row r="286" spans="1:22" s="6" customFormat="1" ht="13.2" x14ac:dyDescent="0.25">
      <c r="A286" s="92">
        <f>A285+1</f>
        <v>181</v>
      </c>
      <c r="B286" s="83" t="s">
        <v>368</v>
      </c>
      <c r="C286" s="75">
        <v>1967</v>
      </c>
      <c r="D286" s="75"/>
      <c r="E286" s="75" t="s">
        <v>227</v>
      </c>
      <c r="F286" s="75">
        <v>9</v>
      </c>
      <c r="G286" s="75">
        <v>1</v>
      </c>
      <c r="H286" s="75">
        <v>1959.9</v>
      </c>
      <c r="I286" s="79">
        <v>1477.7</v>
      </c>
      <c r="J286" s="79">
        <v>1231.7</v>
      </c>
      <c r="K286" s="80">
        <v>87</v>
      </c>
      <c r="L286" s="81">
        <f>'виды работ '!C281</f>
        <v>26104767</v>
      </c>
      <c r="M286" s="79">
        <v>0</v>
      </c>
      <c r="N286" s="79">
        <v>0</v>
      </c>
      <c r="O286" s="79">
        <v>0</v>
      </c>
      <c r="P286" s="79">
        <f>L286</f>
        <v>26104767</v>
      </c>
      <c r="Q286" s="79">
        <f>L286/H286</f>
        <v>13319.438236644726</v>
      </c>
      <c r="R286" s="81">
        <v>14593.7</v>
      </c>
      <c r="S286" s="82" t="s">
        <v>287</v>
      </c>
      <c r="T286" s="75" t="s">
        <v>239</v>
      </c>
      <c r="U286" s="29"/>
      <c r="V286" s="29"/>
    </row>
    <row r="287" spans="1:22" s="6" customFormat="1" ht="13.2" x14ac:dyDescent="0.25">
      <c r="A287" s="92">
        <f>A286+1</f>
        <v>182</v>
      </c>
      <c r="B287" s="83" t="s">
        <v>367</v>
      </c>
      <c r="C287" s="85">
        <v>1977</v>
      </c>
      <c r="D287" s="85"/>
      <c r="E287" s="75" t="s">
        <v>231</v>
      </c>
      <c r="F287" s="85">
        <v>9</v>
      </c>
      <c r="G287" s="85">
        <v>5</v>
      </c>
      <c r="H287" s="85">
        <v>12395.9</v>
      </c>
      <c r="I287" s="85">
        <v>9747.2999999999993</v>
      </c>
      <c r="J287" s="85">
        <v>6394.88</v>
      </c>
      <c r="K287" s="85">
        <v>483</v>
      </c>
      <c r="L287" s="81">
        <f>'виды работ '!C282</f>
        <v>11794838</v>
      </c>
      <c r="M287" s="79">
        <v>0</v>
      </c>
      <c r="N287" s="79">
        <v>0</v>
      </c>
      <c r="O287" s="79">
        <v>0</v>
      </c>
      <c r="P287" s="79">
        <f>L287</f>
        <v>11794838</v>
      </c>
      <c r="Q287" s="79">
        <f>L287/H287</f>
        <v>951.51122548584613</v>
      </c>
      <c r="R287" s="81">
        <v>14593.7</v>
      </c>
      <c r="S287" s="82" t="s">
        <v>287</v>
      </c>
      <c r="T287" s="75" t="s">
        <v>239</v>
      </c>
      <c r="U287" s="29"/>
      <c r="V287" s="29"/>
    </row>
    <row r="288" spans="1:22" s="6" customFormat="1" ht="15" customHeight="1" x14ac:dyDescent="0.25">
      <c r="A288" s="217" t="s">
        <v>18</v>
      </c>
      <c r="B288" s="217"/>
      <c r="C288" s="217"/>
      <c r="D288" s="79" t="s">
        <v>230</v>
      </c>
      <c r="E288" s="79" t="s">
        <v>230</v>
      </c>
      <c r="F288" s="79" t="s">
        <v>230</v>
      </c>
      <c r="G288" s="79" t="s">
        <v>230</v>
      </c>
      <c r="H288" s="81">
        <f>SUM(H284:H287)</f>
        <v>43125.87</v>
      </c>
      <c r="I288" s="81">
        <f t="shared" ref="I288:P288" si="80">SUM(I284:I287)</f>
        <v>34883.11</v>
      </c>
      <c r="J288" s="81">
        <f t="shared" si="80"/>
        <v>22754.02</v>
      </c>
      <c r="K288" s="89">
        <f t="shared" si="80"/>
        <v>1624</v>
      </c>
      <c r="L288" s="81">
        <f>SUM(L284:L287)</f>
        <v>65804615</v>
      </c>
      <c r="M288" s="81">
        <f t="shared" si="80"/>
        <v>0</v>
      </c>
      <c r="N288" s="81">
        <f t="shared" si="80"/>
        <v>0</v>
      </c>
      <c r="O288" s="81">
        <f t="shared" si="80"/>
        <v>0</v>
      </c>
      <c r="P288" s="81">
        <f t="shared" si="80"/>
        <v>65804615</v>
      </c>
      <c r="Q288" s="79">
        <f>L288/H288</f>
        <v>1525.8733331060914</v>
      </c>
      <c r="R288" s="98" t="s">
        <v>230</v>
      </c>
      <c r="S288" s="82" t="s">
        <v>230</v>
      </c>
      <c r="T288" s="82" t="s">
        <v>230</v>
      </c>
      <c r="U288" s="29"/>
      <c r="V288" s="29"/>
    </row>
    <row r="289" spans="1:22" s="6" customFormat="1" ht="15.75" customHeight="1" x14ac:dyDescent="0.25">
      <c r="A289" s="216" t="s">
        <v>52</v>
      </c>
      <c r="B289" s="216"/>
      <c r="C289" s="216"/>
      <c r="D289" s="216"/>
      <c r="E289" s="216"/>
      <c r="F289" s="235"/>
      <c r="G289" s="235"/>
      <c r="H289" s="235"/>
      <c r="I289" s="235"/>
      <c r="J289" s="235"/>
      <c r="K289" s="235"/>
      <c r="L289" s="235"/>
      <c r="M289" s="235"/>
      <c r="N289" s="235"/>
      <c r="O289" s="235"/>
      <c r="P289" s="235"/>
      <c r="Q289" s="235"/>
      <c r="R289" s="235"/>
      <c r="S289" s="235"/>
      <c r="T289" s="235"/>
      <c r="U289" s="29"/>
      <c r="V289" s="29"/>
    </row>
    <row r="290" spans="1:22" s="6" customFormat="1" ht="13.2" x14ac:dyDescent="0.25">
      <c r="A290" s="92">
        <f>A287+1</f>
        <v>183</v>
      </c>
      <c r="B290" s="83" t="s">
        <v>369</v>
      </c>
      <c r="C290" s="77">
        <v>1982</v>
      </c>
      <c r="D290" s="82"/>
      <c r="E290" s="75" t="s">
        <v>227</v>
      </c>
      <c r="F290" s="82" t="s">
        <v>238</v>
      </c>
      <c r="G290" s="77">
        <v>4</v>
      </c>
      <c r="H290" s="77">
        <v>10724.7</v>
      </c>
      <c r="I290" s="77">
        <v>9484.4</v>
      </c>
      <c r="J290" s="77">
        <v>7355.4</v>
      </c>
      <c r="K290" s="77">
        <v>342</v>
      </c>
      <c r="L290" s="81">
        <f>'виды работ '!C285</f>
        <v>11776123</v>
      </c>
      <c r="M290" s="79">
        <v>0</v>
      </c>
      <c r="N290" s="79">
        <v>0</v>
      </c>
      <c r="O290" s="79">
        <v>0</v>
      </c>
      <c r="P290" s="79">
        <f t="shared" ref="P290:P295" si="81">L290</f>
        <v>11776123</v>
      </c>
      <c r="Q290" s="79">
        <f t="shared" ref="Q290:Q296" si="82">L290/H290</f>
        <v>1098.0375208630544</v>
      </c>
      <c r="R290" s="81">
        <v>14593.7</v>
      </c>
      <c r="S290" s="82" t="s">
        <v>287</v>
      </c>
      <c r="T290" s="75" t="s">
        <v>239</v>
      </c>
      <c r="U290" s="29"/>
      <c r="V290" s="29"/>
    </row>
    <row r="291" spans="1:22" s="6" customFormat="1" ht="13.2" x14ac:dyDescent="0.25">
      <c r="A291" s="92">
        <f>A290+1</f>
        <v>184</v>
      </c>
      <c r="B291" s="83" t="s">
        <v>370</v>
      </c>
      <c r="C291" s="77">
        <v>1964</v>
      </c>
      <c r="D291" s="77"/>
      <c r="E291" s="75" t="s">
        <v>227</v>
      </c>
      <c r="F291" s="77">
        <v>4</v>
      </c>
      <c r="G291" s="77">
        <v>3</v>
      </c>
      <c r="H291" s="75">
        <v>2325.4</v>
      </c>
      <c r="I291" s="77">
        <v>1980.4</v>
      </c>
      <c r="J291" s="77">
        <v>1569.54</v>
      </c>
      <c r="K291" s="77">
        <v>74</v>
      </c>
      <c r="L291" s="81">
        <f>'виды работ '!C286</f>
        <v>654120</v>
      </c>
      <c r="M291" s="79">
        <v>0</v>
      </c>
      <c r="N291" s="79">
        <v>0</v>
      </c>
      <c r="O291" s="79">
        <v>0</v>
      </c>
      <c r="P291" s="79">
        <f t="shared" si="81"/>
        <v>654120</v>
      </c>
      <c r="Q291" s="79">
        <f t="shared" si="82"/>
        <v>281.29354089618988</v>
      </c>
      <c r="R291" s="81">
        <v>14593.7</v>
      </c>
      <c r="S291" s="82" t="s">
        <v>287</v>
      </c>
      <c r="T291" s="75" t="s">
        <v>239</v>
      </c>
      <c r="U291" s="29"/>
      <c r="V291" s="29"/>
    </row>
    <row r="292" spans="1:22" s="6" customFormat="1" ht="13.2" x14ac:dyDescent="0.25">
      <c r="A292" s="92">
        <f>A291+1</f>
        <v>185</v>
      </c>
      <c r="B292" s="83" t="s">
        <v>372</v>
      </c>
      <c r="C292" s="77" t="s">
        <v>234</v>
      </c>
      <c r="D292" s="77"/>
      <c r="E292" s="75" t="s">
        <v>356</v>
      </c>
      <c r="F292" s="77">
        <v>2</v>
      </c>
      <c r="G292" s="77">
        <v>3</v>
      </c>
      <c r="H292" s="77">
        <v>709.6</v>
      </c>
      <c r="I292" s="77">
        <v>640.20000000000005</v>
      </c>
      <c r="J292" s="77">
        <v>231.4</v>
      </c>
      <c r="K292" s="77">
        <v>20</v>
      </c>
      <c r="L292" s="81">
        <f>'виды работ '!C287</f>
        <v>351495</v>
      </c>
      <c r="M292" s="79">
        <v>0</v>
      </c>
      <c r="N292" s="79">
        <v>0</v>
      </c>
      <c r="O292" s="79">
        <v>0</v>
      </c>
      <c r="P292" s="79">
        <f t="shared" si="81"/>
        <v>351495</v>
      </c>
      <c r="Q292" s="79">
        <f t="shared" si="82"/>
        <v>495.34244644870347</v>
      </c>
      <c r="R292" s="81">
        <v>14593.7</v>
      </c>
      <c r="S292" s="82" t="s">
        <v>287</v>
      </c>
      <c r="T292" s="75" t="s">
        <v>239</v>
      </c>
      <c r="U292" s="29"/>
      <c r="V292" s="29"/>
    </row>
    <row r="293" spans="1:22" s="6" customFormat="1" ht="13.2" x14ac:dyDescent="0.25">
      <c r="A293" s="92">
        <f>A292+1</f>
        <v>186</v>
      </c>
      <c r="B293" s="83" t="s">
        <v>373</v>
      </c>
      <c r="C293" s="75" t="s">
        <v>234</v>
      </c>
      <c r="D293" s="77"/>
      <c r="E293" s="75" t="s">
        <v>227</v>
      </c>
      <c r="F293" s="77">
        <v>2</v>
      </c>
      <c r="G293" s="77">
        <v>1</v>
      </c>
      <c r="H293" s="77">
        <v>258.39999999999998</v>
      </c>
      <c r="I293" s="140">
        <v>229.7</v>
      </c>
      <c r="J293" s="77">
        <v>229.7</v>
      </c>
      <c r="K293" s="75">
        <v>13</v>
      </c>
      <c r="L293" s="81">
        <f>'виды работ '!C288</f>
        <v>313002</v>
      </c>
      <c r="M293" s="79">
        <v>0</v>
      </c>
      <c r="N293" s="79">
        <v>0</v>
      </c>
      <c r="O293" s="79">
        <v>0</v>
      </c>
      <c r="P293" s="79">
        <f t="shared" si="81"/>
        <v>313002</v>
      </c>
      <c r="Q293" s="79">
        <f t="shared" si="82"/>
        <v>1211.3080495356039</v>
      </c>
      <c r="R293" s="81">
        <v>14593.7</v>
      </c>
      <c r="S293" s="82" t="s">
        <v>287</v>
      </c>
      <c r="T293" s="75" t="s">
        <v>239</v>
      </c>
      <c r="U293" s="29"/>
      <c r="V293" s="29"/>
    </row>
    <row r="294" spans="1:22" s="6" customFormat="1" ht="13.2" x14ac:dyDescent="0.25">
      <c r="A294" s="92">
        <f>A293+1</f>
        <v>187</v>
      </c>
      <c r="B294" s="83" t="s">
        <v>374</v>
      </c>
      <c r="C294" s="75">
        <v>1946</v>
      </c>
      <c r="D294" s="77"/>
      <c r="E294" s="75" t="s">
        <v>227</v>
      </c>
      <c r="F294" s="77">
        <v>2</v>
      </c>
      <c r="G294" s="77">
        <v>3</v>
      </c>
      <c r="H294" s="75">
        <v>1005.9</v>
      </c>
      <c r="I294" s="140">
        <v>850</v>
      </c>
      <c r="J294" s="77">
        <v>787.6</v>
      </c>
      <c r="K294" s="75">
        <v>31</v>
      </c>
      <c r="L294" s="81">
        <f>'виды работ '!C289</f>
        <v>373412</v>
      </c>
      <c r="M294" s="79">
        <v>0</v>
      </c>
      <c r="N294" s="79">
        <v>0</v>
      </c>
      <c r="O294" s="79">
        <v>0</v>
      </c>
      <c r="P294" s="79">
        <f t="shared" si="81"/>
        <v>373412</v>
      </c>
      <c r="Q294" s="79">
        <f t="shared" si="82"/>
        <v>371.22179143055973</v>
      </c>
      <c r="R294" s="81">
        <v>14593.7</v>
      </c>
      <c r="S294" s="82" t="s">
        <v>287</v>
      </c>
      <c r="T294" s="75" t="s">
        <v>239</v>
      </c>
      <c r="U294" s="29"/>
      <c r="V294" s="29"/>
    </row>
    <row r="295" spans="1:22" s="6" customFormat="1" ht="13.2" x14ac:dyDescent="0.25">
      <c r="A295" s="92">
        <f>A294+1</f>
        <v>188</v>
      </c>
      <c r="B295" s="83" t="s">
        <v>371</v>
      </c>
      <c r="C295" s="75" t="s">
        <v>234</v>
      </c>
      <c r="D295" s="77"/>
      <c r="E295" s="75" t="s">
        <v>263</v>
      </c>
      <c r="F295" s="77">
        <v>2</v>
      </c>
      <c r="G295" s="77">
        <v>1</v>
      </c>
      <c r="H295" s="141">
        <v>303</v>
      </c>
      <c r="I295" s="77">
        <v>274.8</v>
      </c>
      <c r="J295" s="77">
        <v>229.7</v>
      </c>
      <c r="K295" s="75">
        <v>6</v>
      </c>
      <c r="L295" s="81">
        <f>'виды работ '!C290</f>
        <v>303808</v>
      </c>
      <c r="M295" s="79">
        <v>0</v>
      </c>
      <c r="N295" s="79">
        <v>0</v>
      </c>
      <c r="O295" s="79">
        <v>0</v>
      </c>
      <c r="P295" s="79">
        <f t="shared" si="81"/>
        <v>303808</v>
      </c>
      <c r="Q295" s="79">
        <f t="shared" si="82"/>
        <v>1002.6666666666666</v>
      </c>
      <c r="R295" s="81">
        <v>14593.7</v>
      </c>
      <c r="S295" s="82" t="s">
        <v>287</v>
      </c>
      <c r="T295" s="75" t="s">
        <v>239</v>
      </c>
      <c r="U295" s="29"/>
      <c r="V295" s="29"/>
    </row>
    <row r="296" spans="1:22" s="6" customFormat="1" ht="13.2" x14ac:dyDescent="0.25">
      <c r="A296" s="237" t="s">
        <v>18</v>
      </c>
      <c r="B296" s="237"/>
      <c r="C296" s="126" t="s">
        <v>230</v>
      </c>
      <c r="D296" s="126" t="s">
        <v>230</v>
      </c>
      <c r="E296" s="126" t="s">
        <v>230</v>
      </c>
      <c r="F296" s="126" t="s">
        <v>230</v>
      </c>
      <c r="G296" s="126" t="s">
        <v>230</v>
      </c>
      <c r="H296" s="81">
        <f>SUM(H290:H295)</f>
        <v>15327</v>
      </c>
      <c r="I296" s="81">
        <f t="shared" ref="I296:P296" si="83">SUM(I290:I295)</f>
        <v>13459.5</v>
      </c>
      <c r="J296" s="81">
        <f t="shared" si="83"/>
        <v>10403.34</v>
      </c>
      <c r="K296" s="89">
        <f t="shared" si="83"/>
        <v>486</v>
      </c>
      <c r="L296" s="81">
        <f>SUM(L290:L295)</f>
        <v>13771960</v>
      </c>
      <c r="M296" s="81">
        <f t="shared" si="83"/>
        <v>0</v>
      </c>
      <c r="N296" s="81">
        <f t="shared" si="83"/>
        <v>0</v>
      </c>
      <c r="O296" s="81">
        <f t="shared" si="83"/>
        <v>0</v>
      </c>
      <c r="P296" s="81">
        <f t="shared" si="83"/>
        <v>13771960</v>
      </c>
      <c r="Q296" s="79">
        <f t="shared" si="82"/>
        <v>898.54244144320478</v>
      </c>
      <c r="R296" s="90" t="s">
        <v>230</v>
      </c>
      <c r="S296" s="82" t="s">
        <v>230</v>
      </c>
      <c r="T296" s="82" t="s">
        <v>230</v>
      </c>
      <c r="U296" s="29"/>
      <c r="V296" s="29"/>
    </row>
    <row r="297" spans="1:22" s="6" customFormat="1" ht="13.2" x14ac:dyDescent="0.25">
      <c r="A297" s="222" t="s">
        <v>53</v>
      </c>
      <c r="B297" s="222"/>
      <c r="C297" s="222"/>
      <c r="D297" s="222"/>
      <c r="E297" s="222"/>
      <c r="F297" s="230"/>
      <c r="G297" s="230"/>
      <c r="H297" s="230"/>
      <c r="I297" s="230"/>
      <c r="J297" s="230"/>
      <c r="K297" s="230"/>
      <c r="L297" s="230"/>
      <c r="M297" s="230"/>
      <c r="N297" s="230"/>
      <c r="O297" s="230"/>
      <c r="P297" s="230"/>
      <c r="Q297" s="230"/>
      <c r="R297" s="230"/>
      <c r="S297" s="230"/>
      <c r="T297" s="230"/>
      <c r="U297" s="29"/>
      <c r="V297" s="29"/>
    </row>
    <row r="298" spans="1:22" s="6" customFormat="1" ht="13.2" x14ac:dyDescent="0.25">
      <c r="A298" s="92">
        <f>A295+1</f>
        <v>189</v>
      </c>
      <c r="B298" s="83" t="s">
        <v>375</v>
      </c>
      <c r="C298" s="77">
        <v>1970</v>
      </c>
      <c r="D298" s="77"/>
      <c r="E298" s="75" t="s">
        <v>227</v>
      </c>
      <c r="F298" s="77">
        <v>2</v>
      </c>
      <c r="G298" s="77">
        <v>2</v>
      </c>
      <c r="H298" s="77">
        <v>546.20000000000005</v>
      </c>
      <c r="I298" s="77">
        <v>325.2</v>
      </c>
      <c r="J298" s="77">
        <v>137.80000000000001</v>
      </c>
      <c r="K298" s="91">
        <v>50</v>
      </c>
      <c r="L298" s="81">
        <f>'виды работ '!C293</f>
        <v>817232</v>
      </c>
      <c r="M298" s="79">
        <v>0</v>
      </c>
      <c r="N298" s="79">
        <v>0</v>
      </c>
      <c r="O298" s="79">
        <v>0</v>
      </c>
      <c r="P298" s="79">
        <f>L298</f>
        <v>817232</v>
      </c>
      <c r="Q298" s="79">
        <f>L298/H298</f>
        <v>1496.213841083852</v>
      </c>
      <c r="R298" s="81">
        <v>14593.7</v>
      </c>
      <c r="S298" s="82" t="s">
        <v>287</v>
      </c>
      <c r="T298" s="75" t="s">
        <v>239</v>
      </c>
      <c r="U298" s="29"/>
      <c r="V298" s="29"/>
    </row>
    <row r="299" spans="1:22" s="6" customFormat="1" ht="13.2" x14ac:dyDescent="0.25">
      <c r="A299" s="92">
        <f>A298+1</f>
        <v>190</v>
      </c>
      <c r="B299" s="83" t="s">
        <v>376</v>
      </c>
      <c r="C299" s="77">
        <v>1974</v>
      </c>
      <c r="D299" s="77"/>
      <c r="E299" s="75" t="s">
        <v>227</v>
      </c>
      <c r="F299" s="77">
        <v>2</v>
      </c>
      <c r="G299" s="77">
        <v>2</v>
      </c>
      <c r="H299" s="77">
        <v>713.6</v>
      </c>
      <c r="I299" s="77">
        <v>469.5</v>
      </c>
      <c r="J299" s="140">
        <v>388</v>
      </c>
      <c r="K299" s="91">
        <v>38</v>
      </c>
      <c r="L299" s="81">
        <f>'виды работ '!C294</f>
        <v>1120779</v>
      </c>
      <c r="M299" s="79">
        <v>0</v>
      </c>
      <c r="N299" s="79">
        <v>0</v>
      </c>
      <c r="O299" s="79">
        <v>0</v>
      </c>
      <c r="P299" s="79">
        <f>L299</f>
        <v>1120779</v>
      </c>
      <c r="Q299" s="79">
        <f>L299/H299</f>
        <v>1570.5983744394618</v>
      </c>
      <c r="R299" s="81">
        <v>14593.7</v>
      </c>
      <c r="S299" s="82" t="s">
        <v>287</v>
      </c>
      <c r="T299" s="75" t="s">
        <v>239</v>
      </c>
      <c r="U299" s="29"/>
      <c r="V299" s="29"/>
    </row>
    <row r="300" spans="1:22" s="6" customFormat="1" ht="13.2" x14ac:dyDescent="0.25">
      <c r="A300" s="92">
        <f>A299:B299+1</f>
        <v>191</v>
      </c>
      <c r="B300" s="83" t="s">
        <v>377</v>
      </c>
      <c r="C300" s="77">
        <v>1975</v>
      </c>
      <c r="D300" s="77"/>
      <c r="E300" s="75" t="s">
        <v>227</v>
      </c>
      <c r="F300" s="77">
        <v>2</v>
      </c>
      <c r="G300" s="77">
        <v>1</v>
      </c>
      <c r="H300" s="140">
        <v>334</v>
      </c>
      <c r="I300" s="77">
        <v>209.2</v>
      </c>
      <c r="J300" s="77">
        <v>134.30000000000001</v>
      </c>
      <c r="K300" s="77">
        <v>19</v>
      </c>
      <c r="L300" s="81">
        <f>'виды работ '!C295</f>
        <v>553052</v>
      </c>
      <c r="M300" s="79">
        <v>0</v>
      </c>
      <c r="N300" s="79">
        <v>0</v>
      </c>
      <c r="O300" s="79">
        <v>0</v>
      </c>
      <c r="P300" s="79">
        <f>L300</f>
        <v>553052</v>
      </c>
      <c r="Q300" s="79">
        <f>L300/H300</f>
        <v>1655.8443113772455</v>
      </c>
      <c r="R300" s="81">
        <v>14593.7</v>
      </c>
      <c r="S300" s="82" t="s">
        <v>287</v>
      </c>
      <c r="T300" s="75" t="s">
        <v>239</v>
      </c>
      <c r="U300" s="29"/>
      <c r="V300" s="29"/>
    </row>
    <row r="301" spans="1:22" s="6" customFormat="1" ht="13.2" x14ac:dyDescent="0.25">
      <c r="A301" s="237" t="s">
        <v>18</v>
      </c>
      <c r="B301" s="237"/>
      <c r="C301" s="126" t="s">
        <v>230</v>
      </c>
      <c r="D301" s="126" t="s">
        <v>230</v>
      </c>
      <c r="E301" s="126" t="s">
        <v>230</v>
      </c>
      <c r="F301" s="126" t="s">
        <v>230</v>
      </c>
      <c r="G301" s="126" t="s">
        <v>230</v>
      </c>
      <c r="H301" s="81">
        <f>SUM(H298:H300)</f>
        <v>1593.8000000000002</v>
      </c>
      <c r="I301" s="81">
        <f t="shared" ref="I301:P301" si="84">SUM(I298:I300)</f>
        <v>1003.9000000000001</v>
      </c>
      <c r="J301" s="81">
        <f t="shared" si="84"/>
        <v>660.09999999999991</v>
      </c>
      <c r="K301" s="89">
        <f t="shared" si="84"/>
        <v>107</v>
      </c>
      <c r="L301" s="81">
        <f>SUM(L298:L300)</f>
        <v>2491063</v>
      </c>
      <c r="M301" s="81">
        <f t="shared" si="84"/>
        <v>0</v>
      </c>
      <c r="N301" s="81">
        <f t="shared" si="84"/>
        <v>0</v>
      </c>
      <c r="O301" s="81">
        <f t="shared" si="84"/>
        <v>0</v>
      </c>
      <c r="P301" s="81">
        <f t="shared" si="84"/>
        <v>2491063</v>
      </c>
      <c r="Q301" s="79">
        <f>L301/H301</f>
        <v>1562.9708871878527</v>
      </c>
      <c r="R301" s="90" t="s">
        <v>230</v>
      </c>
      <c r="S301" s="82" t="s">
        <v>230</v>
      </c>
      <c r="T301" s="82" t="s">
        <v>230</v>
      </c>
      <c r="U301" s="29"/>
      <c r="V301" s="29"/>
    </row>
    <row r="302" spans="1:22" s="7" customFormat="1" ht="13.2" x14ac:dyDescent="0.25">
      <c r="A302" s="236" t="s">
        <v>54</v>
      </c>
      <c r="B302" s="236"/>
      <c r="C302" s="236"/>
      <c r="D302" s="139" t="s">
        <v>230</v>
      </c>
      <c r="E302" s="139" t="s">
        <v>230</v>
      </c>
      <c r="F302" s="139" t="s">
        <v>230</v>
      </c>
      <c r="G302" s="139" t="s">
        <v>230</v>
      </c>
      <c r="H302" s="96">
        <f>H288+H296+H301</f>
        <v>60046.670000000006</v>
      </c>
      <c r="I302" s="96">
        <f t="shared" ref="I302:P302" si="85">I288+I296+I301</f>
        <v>49346.51</v>
      </c>
      <c r="J302" s="96">
        <f t="shared" si="85"/>
        <v>33817.46</v>
      </c>
      <c r="K302" s="97">
        <f>K288+K296+K301</f>
        <v>2217</v>
      </c>
      <c r="L302" s="96">
        <f>L288+L296+L301</f>
        <v>82067638</v>
      </c>
      <c r="M302" s="96">
        <f t="shared" si="85"/>
        <v>0</v>
      </c>
      <c r="N302" s="96">
        <f t="shared" si="85"/>
        <v>0</v>
      </c>
      <c r="O302" s="96">
        <f t="shared" si="85"/>
        <v>0</v>
      </c>
      <c r="P302" s="96">
        <f t="shared" si="85"/>
        <v>82067638</v>
      </c>
      <c r="Q302" s="95">
        <f>L302/H302</f>
        <v>1366.7308778321928</v>
      </c>
      <c r="R302" s="98" t="s">
        <v>230</v>
      </c>
      <c r="S302" s="99" t="s">
        <v>230</v>
      </c>
      <c r="T302" s="99" t="s">
        <v>230</v>
      </c>
      <c r="U302" s="10"/>
      <c r="V302" s="10"/>
    </row>
    <row r="303" spans="1:22" s="6" customFormat="1" ht="15" customHeight="1" x14ac:dyDescent="0.25">
      <c r="A303" s="218" t="s">
        <v>55</v>
      </c>
      <c r="B303" s="218"/>
      <c r="C303" s="218"/>
      <c r="D303" s="218"/>
      <c r="E303" s="218"/>
      <c r="F303" s="218"/>
      <c r="G303" s="218"/>
      <c r="H303" s="218"/>
      <c r="I303" s="218"/>
      <c r="J303" s="218"/>
      <c r="K303" s="218"/>
      <c r="L303" s="218"/>
      <c r="M303" s="218"/>
      <c r="N303" s="218"/>
      <c r="O303" s="218"/>
      <c r="P303" s="218"/>
      <c r="Q303" s="218"/>
      <c r="R303" s="218"/>
      <c r="S303" s="218"/>
      <c r="T303" s="218"/>
      <c r="U303" s="29"/>
      <c r="V303" s="29"/>
    </row>
    <row r="304" spans="1:22" s="6" customFormat="1" ht="15.75" customHeight="1" x14ac:dyDescent="0.25">
      <c r="A304" s="222" t="s">
        <v>56</v>
      </c>
      <c r="B304" s="222"/>
      <c r="C304" s="222"/>
      <c r="D304" s="222"/>
      <c r="E304" s="222"/>
      <c r="F304" s="213"/>
      <c r="G304" s="213"/>
      <c r="H304" s="213"/>
      <c r="I304" s="213"/>
      <c r="J304" s="213"/>
      <c r="K304" s="213"/>
      <c r="L304" s="213"/>
      <c r="M304" s="213"/>
      <c r="N304" s="213"/>
      <c r="O304" s="213"/>
      <c r="P304" s="213"/>
      <c r="Q304" s="213"/>
      <c r="R304" s="213"/>
      <c r="S304" s="213"/>
      <c r="T304" s="213"/>
      <c r="U304" s="29"/>
      <c r="V304" s="29"/>
    </row>
    <row r="305" spans="1:22" s="6" customFormat="1" ht="20.25" customHeight="1" x14ac:dyDescent="0.25">
      <c r="A305" s="91">
        <f>A300+1</f>
        <v>192</v>
      </c>
      <c r="B305" s="83" t="s">
        <v>378</v>
      </c>
      <c r="C305" s="77">
        <v>1990</v>
      </c>
      <c r="D305" s="77"/>
      <c r="E305" s="75" t="s">
        <v>231</v>
      </c>
      <c r="F305" s="77">
        <v>9</v>
      </c>
      <c r="G305" s="77">
        <v>2</v>
      </c>
      <c r="H305" s="81">
        <v>4159</v>
      </c>
      <c r="I305" s="81">
        <v>4159</v>
      </c>
      <c r="J305" s="81">
        <v>3544.53</v>
      </c>
      <c r="K305" s="77">
        <v>198</v>
      </c>
      <c r="L305" s="81">
        <f>'виды работ '!C300</f>
        <v>4908352</v>
      </c>
      <c r="M305" s="79">
        <v>0</v>
      </c>
      <c r="N305" s="79">
        <v>0</v>
      </c>
      <c r="O305" s="79">
        <v>0</v>
      </c>
      <c r="P305" s="79">
        <f>L305</f>
        <v>4908352</v>
      </c>
      <c r="Q305" s="79">
        <f>L305/H305</f>
        <v>1180.1760038470786</v>
      </c>
      <c r="R305" s="81">
        <v>14593.7</v>
      </c>
      <c r="S305" s="82" t="s">
        <v>287</v>
      </c>
      <c r="T305" s="75" t="s">
        <v>239</v>
      </c>
      <c r="U305" s="29"/>
      <c r="V305" s="29"/>
    </row>
    <row r="306" spans="1:22" s="6" customFormat="1" ht="20.25" customHeight="1" x14ac:dyDescent="0.25">
      <c r="A306" s="91">
        <f>A305+1</f>
        <v>193</v>
      </c>
      <c r="B306" s="83" t="s">
        <v>379</v>
      </c>
      <c r="C306" s="77">
        <v>1991</v>
      </c>
      <c r="D306" s="77"/>
      <c r="E306" s="75" t="s">
        <v>231</v>
      </c>
      <c r="F306" s="77">
        <v>9</v>
      </c>
      <c r="G306" s="77">
        <v>4</v>
      </c>
      <c r="H306" s="81">
        <v>7910</v>
      </c>
      <c r="I306" s="81">
        <v>7910</v>
      </c>
      <c r="J306" s="81">
        <v>7160.5</v>
      </c>
      <c r="K306" s="77">
        <v>324</v>
      </c>
      <c r="L306" s="81">
        <f>'виды работ '!C301</f>
        <v>9788897</v>
      </c>
      <c r="M306" s="79">
        <v>0</v>
      </c>
      <c r="N306" s="79">
        <v>0</v>
      </c>
      <c r="O306" s="79">
        <v>0</v>
      </c>
      <c r="P306" s="79">
        <f>L306</f>
        <v>9788897</v>
      </c>
      <c r="Q306" s="79">
        <f>L306/H306</f>
        <v>1237.5343868520861</v>
      </c>
      <c r="R306" s="81">
        <v>14593.7</v>
      </c>
      <c r="S306" s="82" t="s">
        <v>287</v>
      </c>
      <c r="T306" s="75" t="s">
        <v>239</v>
      </c>
      <c r="U306" s="29"/>
      <c r="V306" s="29"/>
    </row>
    <row r="307" spans="1:22" s="6" customFormat="1" ht="15" customHeight="1" x14ac:dyDescent="0.25">
      <c r="A307" s="237" t="s">
        <v>18</v>
      </c>
      <c r="B307" s="237"/>
      <c r="C307" s="126" t="s">
        <v>230</v>
      </c>
      <c r="D307" s="126" t="s">
        <v>230</v>
      </c>
      <c r="E307" s="126" t="s">
        <v>230</v>
      </c>
      <c r="F307" s="126" t="s">
        <v>230</v>
      </c>
      <c r="G307" s="126" t="s">
        <v>230</v>
      </c>
      <c r="H307" s="81">
        <f>SUM(H305:H306)</f>
        <v>12069</v>
      </c>
      <c r="I307" s="81">
        <f t="shared" ref="I307:P307" si="86">SUM(I305:I306)</f>
        <v>12069</v>
      </c>
      <c r="J307" s="81">
        <f t="shared" si="86"/>
        <v>10705.03</v>
      </c>
      <c r="K307" s="89">
        <f t="shared" si="86"/>
        <v>522</v>
      </c>
      <c r="L307" s="81">
        <f>SUM(L305:L306)</f>
        <v>14697249</v>
      </c>
      <c r="M307" s="81">
        <f t="shared" si="86"/>
        <v>0</v>
      </c>
      <c r="N307" s="81">
        <f t="shared" si="86"/>
        <v>0</v>
      </c>
      <c r="O307" s="81">
        <f t="shared" si="86"/>
        <v>0</v>
      </c>
      <c r="P307" s="81">
        <f t="shared" si="86"/>
        <v>14697249</v>
      </c>
      <c r="Q307" s="79">
        <f>L307/H307</f>
        <v>1217.768580661198</v>
      </c>
      <c r="R307" s="90" t="s">
        <v>230</v>
      </c>
      <c r="S307" s="82" t="s">
        <v>230</v>
      </c>
      <c r="T307" s="82" t="s">
        <v>230</v>
      </c>
      <c r="U307" s="29"/>
      <c r="V307" s="29"/>
    </row>
    <row r="308" spans="1:22" s="6" customFormat="1" ht="15.75" customHeight="1" x14ac:dyDescent="0.25">
      <c r="A308" s="222" t="s">
        <v>57</v>
      </c>
      <c r="B308" s="222"/>
      <c r="C308" s="222"/>
      <c r="D308" s="222"/>
      <c r="E308" s="222"/>
      <c r="F308" s="235"/>
      <c r="G308" s="235"/>
      <c r="H308" s="235"/>
      <c r="I308" s="235"/>
      <c r="J308" s="235"/>
      <c r="K308" s="235"/>
      <c r="L308" s="235"/>
      <c r="M308" s="235"/>
      <c r="N308" s="235"/>
      <c r="O308" s="235"/>
      <c r="P308" s="235"/>
      <c r="Q308" s="235"/>
      <c r="R308" s="235"/>
      <c r="S308" s="235"/>
      <c r="T308" s="235"/>
      <c r="U308" s="29"/>
      <c r="V308" s="29"/>
    </row>
    <row r="309" spans="1:22" s="6" customFormat="1" ht="13.2" x14ac:dyDescent="0.25">
      <c r="A309" s="91">
        <f>A306+1</f>
        <v>194</v>
      </c>
      <c r="B309" s="93" t="s">
        <v>380</v>
      </c>
      <c r="C309" s="77">
        <v>1972</v>
      </c>
      <c r="D309" s="77"/>
      <c r="E309" s="75" t="s">
        <v>227</v>
      </c>
      <c r="F309" s="77">
        <v>2</v>
      </c>
      <c r="G309" s="77">
        <v>3</v>
      </c>
      <c r="H309" s="81">
        <v>893.4</v>
      </c>
      <c r="I309" s="81">
        <v>572.70000000000005</v>
      </c>
      <c r="J309" s="81">
        <v>313.8</v>
      </c>
      <c r="K309" s="77">
        <v>56</v>
      </c>
      <c r="L309" s="81">
        <f>'виды работ '!C304</f>
        <v>488569</v>
      </c>
      <c r="M309" s="79">
        <v>0</v>
      </c>
      <c r="N309" s="79">
        <v>0</v>
      </c>
      <c r="O309" s="79">
        <v>0</v>
      </c>
      <c r="P309" s="79">
        <f>L309</f>
        <v>488569</v>
      </c>
      <c r="Q309" s="79">
        <f>L309/H309</f>
        <v>546.86478620998435</v>
      </c>
      <c r="R309" s="81">
        <v>14593.7</v>
      </c>
      <c r="S309" s="82" t="s">
        <v>287</v>
      </c>
      <c r="T309" s="75" t="s">
        <v>239</v>
      </c>
      <c r="U309" s="29"/>
      <c r="V309" s="29"/>
    </row>
    <row r="310" spans="1:22" s="6" customFormat="1" ht="13.2" x14ac:dyDescent="0.25">
      <c r="A310" s="91">
        <f>A309+1</f>
        <v>195</v>
      </c>
      <c r="B310" s="93" t="s">
        <v>58</v>
      </c>
      <c r="C310" s="77">
        <v>1973</v>
      </c>
      <c r="D310" s="77"/>
      <c r="E310" s="75" t="s">
        <v>231</v>
      </c>
      <c r="F310" s="77">
        <v>2</v>
      </c>
      <c r="G310" s="77">
        <v>3</v>
      </c>
      <c r="H310" s="81">
        <v>800.6</v>
      </c>
      <c r="I310" s="81">
        <v>800.6</v>
      </c>
      <c r="J310" s="81">
        <v>301.60000000000002</v>
      </c>
      <c r="K310" s="89">
        <v>44</v>
      </c>
      <c r="L310" s="81">
        <f>'виды работ '!C305</f>
        <v>489792</v>
      </c>
      <c r="M310" s="79">
        <v>0</v>
      </c>
      <c r="N310" s="79">
        <v>0</v>
      </c>
      <c r="O310" s="79">
        <v>0</v>
      </c>
      <c r="P310" s="79">
        <f>L310</f>
        <v>489792</v>
      </c>
      <c r="Q310" s="79">
        <f>L310/H310</f>
        <v>611.78116412690486</v>
      </c>
      <c r="R310" s="81">
        <v>14593.7</v>
      </c>
      <c r="S310" s="82" t="s">
        <v>287</v>
      </c>
      <c r="T310" s="75" t="s">
        <v>239</v>
      </c>
      <c r="U310" s="29"/>
      <c r="V310" s="29"/>
    </row>
    <row r="311" spans="1:22" s="6" customFormat="1" ht="13.2" x14ac:dyDescent="0.25">
      <c r="A311" s="237" t="s">
        <v>18</v>
      </c>
      <c r="B311" s="237"/>
      <c r="C311" s="126" t="s">
        <v>230</v>
      </c>
      <c r="D311" s="126" t="s">
        <v>230</v>
      </c>
      <c r="E311" s="126" t="s">
        <v>230</v>
      </c>
      <c r="F311" s="126" t="s">
        <v>230</v>
      </c>
      <c r="G311" s="126" t="s">
        <v>230</v>
      </c>
      <c r="H311" s="81">
        <f>SUM(H309:H310)</f>
        <v>1694</v>
      </c>
      <c r="I311" s="81">
        <f t="shared" ref="I311:P311" si="87">SUM(I309:I310)</f>
        <v>1373.3000000000002</v>
      </c>
      <c r="J311" s="81">
        <f t="shared" si="87"/>
        <v>615.40000000000009</v>
      </c>
      <c r="K311" s="89">
        <f t="shared" si="87"/>
        <v>100</v>
      </c>
      <c r="L311" s="81">
        <f>SUM(L309:L310)</f>
        <v>978361</v>
      </c>
      <c r="M311" s="81">
        <f t="shared" si="87"/>
        <v>0</v>
      </c>
      <c r="N311" s="81">
        <f t="shared" si="87"/>
        <v>0</v>
      </c>
      <c r="O311" s="81">
        <f t="shared" si="87"/>
        <v>0</v>
      </c>
      <c r="P311" s="81">
        <f t="shared" si="87"/>
        <v>978361</v>
      </c>
      <c r="Q311" s="79">
        <f>L311/H311</f>
        <v>577.54486422668242</v>
      </c>
      <c r="R311" s="90" t="s">
        <v>230</v>
      </c>
      <c r="S311" s="82" t="s">
        <v>230</v>
      </c>
      <c r="T311" s="82" t="s">
        <v>230</v>
      </c>
      <c r="U311" s="29"/>
      <c r="V311" s="29"/>
    </row>
    <row r="312" spans="1:22" s="40" customFormat="1" ht="13.2" x14ac:dyDescent="0.25">
      <c r="A312" s="222" t="s">
        <v>608</v>
      </c>
      <c r="B312" s="222"/>
      <c r="C312" s="222"/>
      <c r="D312" s="222"/>
      <c r="E312" s="222"/>
      <c r="F312" s="235"/>
      <c r="G312" s="235"/>
      <c r="H312" s="235"/>
      <c r="I312" s="235"/>
      <c r="J312" s="235"/>
      <c r="K312" s="235"/>
      <c r="L312" s="235"/>
      <c r="M312" s="235"/>
      <c r="N312" s="235"/>
      <c r="O312" s="235"/>
      <c r="P312" s="235"/>
      <c r="Q312" s="235"/>
      <c r="R312" s="235"/>
      <c r="S312" s="235"/>
      <c r="T312" s="235"/>
      <c r="U312" s="45"/>
      <c r="V312" s="45"/>
    </row>
    <row r="313" spans="1:22" s="40" customFormat="1" ht="13.2" x14ac:dyDescent="0.25">
      <c r="A313" s="92">
        <f>A310+1</f>
        <v>196</v>
      </c>
      <c r="B313" s="122" t="s">
        <v>609</v>
      </c>
      <c r="C313" s="77">
        <v>1964</v>
      </c>
      <c r="D313" s="77"/>
      <c r="E313" s="75" t="s">
        <v>263</v>
      </c>
      <c r="F313" s="77">
        <v>2</v>
      </c>
      <c r="G313" s="77">
        <v>1</v>
      </c>
      <c r="H313" s="81">
        <v>322.10000000000002</v>
      </c>
      <c r="I313" s="81">
        <v>322.10000000000002</v>
      </c>
      <c r="J313" s="81">
        <v>322.10000000000002</v>
      </c>
      <c r="K313" s="89">
        <v>15</v>
      </c>
      <c r="L313" s="81">
        <f>'виды работ '!C308</f>
        <v>152807</v>
      </c>
      <c r="M313" s="79">
        <v>0</v>
      </c>
      <c r="N313" s="79">
        <v>0</v>
      </c>
      <c r="O313" s="79">
        <v>0</v>
      </c>
      <c r="P313" s="79">
        <f>L313</f>
        <v>152807</v>
      </c>
      <c r="Q313" s="79">
        <f>L313/H313</f>
        <v>474.40856876746346</v>
      </c>
      <c r="R313" s="81">
        <v>14593.7</v>
      </c>
      <c r="S313" s="82" t="s">
        <v>287</v>
      </c>
      <c r="T313" s="75" t="s">
        <v>239</v>
      </c>
      <c r="U313" s="45"/>
      <c r="V313" s="45"/>
    </row>
    <row r="314" spans="1:22" s="40" customFormat="1" ht="13.2" x14ac:dyDescent="0.25">
      <c r="A314" s="237" t="s">
        <v>18</v>
      </c>
      <c r="B314" s="237"/>
      <c r="C314" s="126" t="s">
        <v>230</v>
      </c>
      <c r="D314" s="126" t="s">
        <v>230</v>
      </c>
      <c r="E314" s="126" t="s">
        <v>230</v>
      </c>
      <c r="F314" s="126" t="s">
        <v>230</v>
      </c>
      <c r="G314" s="126" t="s">
        <v>230</v>
      </c>
      <c r="H314" s="81">
        <f>SUM(H313)</f>
        <v>322.10000000000002</v>
      </c>
      <c r="I314" s="81">
        <f t="shared" ref="I314:P314" si="88">SUM(I313)</f>
        <v>322.10000000000002</v>
      </c>
      <c r="J314" s="81">
        <f t="shared" si="88"/>
        <v>322.10000000000002</v>
      </c>
      <c r="K314" s="89">
        <f t="shared" si="88"/>
        <v>15</v>
      </c>
      <c r="L314" s="81">
        <f t="shared" si="88"/>
        <v>152807</v>
      </c>
      <c r="M314" s="81">
        <f t="shared" si="88"/>
        <v>0</v>
      </c>
      <c r="N314" s="81">
        <f t="shared" si="88"/>
        <v>0</v>
      </c>
      <c r="O314" s="81">
        <f t="shared" si="88"/>
        <v>0</v>
      </c>
      <c r="P314" s="81">
        <f t="shared" si="88"/>
        <v>152807</v>
      </c>
      <c r="Q314" s="79">
        <f>L314/H314</f>
        <v>474.40856876746346</v>
      </c>
      <c r="R314" s="90" t="s">
        <v>230</v>
      </c>
      <c r="S314" s="82" t="s">
        <v>230</v>
      </c>
      <c r="T314" s="82" t="s">
        <v>230</v>
      </c>
      <c r="U314" s="45"/>
      <c r="V314" s="45"/>
    </row>
    <row r="315" spans="1:22" s="7" customFormat="1" ht="13.2" x14ac:dyDescent="0.25">
      <c r="A315" s="236" t="s">
        <v>59</v>
      </c>
      <c r="B315" s="236"/>
      <c r="C315" s="236"/>
      <c r="D315" s="139" t="s">
        <v>230</v>
      </c>
      <c r="E315" s="139" t="s">
        <v>230</v>
      </c>
      <c r="F315" s="139" t="s">
        <v>230</v>
      </c>
      <c r="G315" s="139" t="s">
        <v>230</v>
      </c>
      <c r="H315" s="96">
        <f>H307+H311+H314</f>
        <v>14085.1</v>
      </c>
      <c r="I315" s="96">
        <f t="shared" ref="I315:P315" si="89">I307+I311+I314</f>
        <v>13764.4</v>
      </c>
      <c r="J315" s="96">
        <f t="shared" si="89"/>
        <v>11642.53</v>
      </c>
      <c r="K315" s="97">
        <f t="shared" si="89"/>
        <v>637</v>
      </c>
      <c r="L315" s="96">
        <f>L307+L311+L314</f>
        <v>15828417</v>
      </c>
      <c r="M315" s="96">
        <f t="shared" si="89"/>
        <v>0</v>
      </c>
      <c r="N315" s="96">
        <f t="shared" si="89"/>
        <v>0</v>
      </c>
      <c r="O315" s="96">
        <f t="shared" si="89"/>
        <v>0</v>
      </c>
      <c r="P315" s="96">
        <f t="shared" si="89"/>
        <v>15828417</v>
      </c>
      <c r="Q315" s="95">
        <f>L315/H315</f>
        <v>1123.7702962705271</v>
      </c>
      <c r="R315" s="98" t="s">
        <v>230</v>
      </c>
      <c r="S315" s="99" t="s">
        <v>230</v>
      </c>
      <c r="T315" s="99" t="s">
        <v>230</v>
      </c>
      <c r="U315" s="10"/>
      <c r="V315" s="10"/>
    </row>
    <row r="316" spans="1:22" s="6" customFormat="1" ht="15" customHeight="1" x14ac:dyDescent="0.25">
      <c r="A316" s="218" t="s">
        <v>161</v>
      </c>
      <c r="B316" s="218"/>
      <c r="C316" s="218"/>
      <c r="D316" s="218"/>
      <c r="E316" s="218"/>
      <c r="F316" s="218"/>
      <c r="G316" s="218"/>
      <c r="H316" s="218"/>
      <c r="I316" s="218"/>
      <c r="J316" s="218"/>
      <c r="K316" s="218"/>
      <c r="L316" s="218"/>
      <c r="M316" s="218"/>
      <c r="N316" s="218"/>
      <c r="O316" s="218"/>
      <c r="P316" s="218"/>
      <c r="Q316" s="218"/>
      <c r="R316" s="218"/>
      <c r="S316" s="218"/>
      <c r="T316" s="218"/>
    </row>
    <row r="317" spans="1:22" s="6" customFormat="1" ht="13.2" x14ac:dyDescent="0.25">
      <c r="A317" s="222" t="s">
        <v>162</v>
      </c>
      <c r="B317" s="222"/>
      <c r="C317" s="222"/>
      <c r="D317" s="222"/>
      <c r="E317" s="222"/>
      <c r="F317" s="234"/>
      <c r="G317" s="234"/>
      <c r="H317" s="234"/>
      <c r="I317" s="234"/>
      <c r="J317" s="234"/>
      <c r="K317" s="234"/>
      <c r="L317" s="234"/>
      <c r="M317" s="234"/>
      <c r="N317" s="234"/>
      <c r="O317" s="234"/>
      <c r="P317" s="234"/>
      <c r="Q317" s="234"/>
      <c r="R317" s="234"/>
      <c r="S317" s="234"/>
      <c r="T317" s="234"/>
      <c r="U317" s="29"/>
      <c r="V317" s="29"/>
    </row>
    <row r="318" spans="1:22" s="6" customFormat="1" ht="13.2" x14ac:dyDescent="0.25">
      <c r="A318" s="92">
        <f>A313+1</f>
        <v>197</v>
      </c>
      <c r="B318" s="83" t="s">
        <v>381</v>
      </c>
      <c r="C318" s="142">
        <v>1956</v>
      </c>
      <c r="D318" s="143"/>
      <c r="E318" s="75" t="s">
        <v>227</v>
      </c>
      <c r="F318" s="143">
        <v>2</v>
      </c>
      <c r="G318" s="142">
        <v>2</v>
      </c>
      <c r="H318" s="144">
        <v>1232.92</v>
      </c>
      <c r="I318" s="144">
        <v>725.12</v>
      </c>
      <c r="J318" s="144">
        <v>708.22</v>
      </c>
      <c r="K318" s="145">
        <v>37</v>
      </c>
      <c r="L318" s="79">
        <f>'виды работ '!C313</f>
        <v>290000</v>
      </c>
      <c r="M318" s="79">
        <v>0</v>
      </c>
      <c r="N318" s="79">
        <v>0</v>
      </c>
      <c r="O318" s="79">
        <v>0</v>
      </c>
      <c r="P318" s="79">
        <f t="shared" ref="P318:P325" si="90">L318</f>
        <v>290000</v>
      </c>
      <c r="Q318" s="79">
        <f t="shared" ref="Q318:Q325" si="91">L318/H318</f>
        <v>235.2139635986114</v>
      </c>
      <c r="R318" s="81">
        <v>14593.7</v>
      </c>
      <c r="S318" s="82" t="s">
        <v>287</v>
      </c>
      <c r="T318" s="75" t="s">
        <v>239</v>
      </c>
      <c r="U318" s="29"/>
      <c r="V318" s="29"/>
    </row>
    <row r="319" spans="1:22" s="6" customFormat="1" ht="13.2" x14ac:dyDescent="0.25">
      <c r="A319" s="92">
        <f>A318+1</f>
        <v>198</v>
      </c>
      <c r="B319" s="83" t="s">
        <v>382</v>
      </c>
      <c r="C319" s="143">
        <v>1951</v>
      </c>
      <c r="D319" s="143"/>
      <c r="E319" s="75" t="s">
        <v>227</v>
      </c>
      <c r="F319" s="143">
        <v>2</v>
      </c>
      <c r="G319" s="143">
        <v>2</v>
      </c>
      <c r="H319" s="146">
        <v>776.72</v>
      </c>
      <c r="I319" s="146">
        <v>714.23</v>
      </c>
      <c r="J319" s="146">
        <v>488.02</v>
      </c>
      <c r="K319" s="145">
        <v>38</v>
      </c>
      <c r="L319" s="79">
        <f>'виды работ '!C314</f>
        <v>330000</v>
      </c>
      <c r="M319" s="79">
        <v>0</v>
      </c>
      <c r="N319" s="79">
        <v>0</v>
      </c>
      <c r="O319" s="79">
        <v>0</v>
      </c>
      <c r="P319" s="79">
        <f t="shared" si="90"/>
        <v>330000</v>
      </c>
      <c r="Q319" s="79">
        <f t="shared" si="91"/>
        <v>424.86352868472551</v>
      </c>
      <c r="R319" s="81">
        <v>14593.7</v>
      </c>
      <c r="S319" s="82" t="s">
        <v>287</v>
      </c>
      <c r="T319" s="75" t="s">
        <v>239</v>
      </c>
      <c r="U319" s="29"/>
      <c r="V319" s="29"/>
    </row>
    <row r="320" spans="1:22" s="6" customFormat="1" ht="13.2" x14ac:dyDescent="0.25">
      <c r="A320" s="92">
        <f t="shared" ref="A320:A326" si="92">A319+1</f>
        <v>199</v>
      </c>
      <c r="B320" s="83" t="s">
        <v>383</v>
      </c>
      <c r="C320" s="143">
        <v>1950</v>
      </c>
      <c r="D320" s="143"/>
      <c r="E320" s="75" t="s">
        <v>227</v>
      </c>
      <c r="F320" s="143">
        <v>3</v>
      </c>
      <c r="G320" s="143">
        <v>2</v>
      </c>
      <c r="H320" s="146">
        <v>944.88</v>
      </c>
      <c r="I320" s="146">
        <v>884.6</v>
      </c>
      <c r="J320" s="146">
        <v>803.82</v>
      </c>
      <c r="K320" s="145">
        <v>29</v>
      </c>
      <c r="L320" s="81">
        <f>'виды работ '!C315</f>
        <v>3805404</v>
      </c>
      <c r="M320" s="79">
        <v>0</v>
      </c>
      <c r="N320" s="79">
        <v>0</v>
      </c>
      <c r="O320" s="79">
        <v>0</v>
      </c>
      <c r="P320" s="79">
        <f t="shared" si="90"/>
        <v>3805404</v>
      </c>
      <c r="Q320" s="79">
        <f t="shared" si="91"/>
        <v>4027.3939547879095</v>
      </c>
      <c r="R320" s="81">
        <v>14593.7</v>
      </c>
      <c r="S320" s="82" t="s">
        <v>287</v>
      </c>
      <c r="T320" s="75" t="s">
        <v>239</v>
      </c>
      <c r="U320" s="29"/>
      <c r="V320" s="29"/>
    </row>
    <row r="321" spans="1:22" s="6" customFormat="1" ht="13.2" x14ac:dyDescent="0.25">
      <c r="A321" s="92">
        <f t="shared" si="92"/>
        <v>200</v>
      </c>
      <c r="B321" s="83" t="s">
        <v>384</v>
      </c>
      <c r="C321" s="143">
        <v>1967</v>
      </c>
      <c r="D321" s="143"/>
      <c r="E321" s="75" t="s">
        <v>227</v>
      </c>
      <c r="F321" s="143">
        <v>5</v>
      </c>
      <c r="G321" s="143">
        <v>4</v>
      </c>
      <c r="H321" s="146">
        <v>3750.96</v>
      </c>
      <c r="I321" s="146">
        <v>3506</v>
      </c>
      <c r="J321" s="146">
        <v>2941.31</v>
      </c>
      <c r="K321" s="145">
        <v>173</v>
      </c>
      <c r="L321" s="79">
        <f>'виды работ '!C316</f>
        <v>1678691</v>
      </c>
      <c r="M321" s="79">
        <v>0</v>
      </c>
      <c r="N321" s="79">
        <v>0</v>
      </c>
      <c r="O321" s="79">
        <v>0</v>
      </c>
      <c r="P321" s="79">
        <f t="shared" si="90"/>
        <v>1678691</v>
      </c>
      <c r="Q321" s="79">
        <f t="shared" si="91"/>
        <v>447.53636402414315</v>
      </c>
      <c r="R321" s="81">
        <v>14593.7</v>
      </c>
      <c r="S321" s="82" t="s">
        <v>287</v>
      </c>
      <c r="T321" s="75" t="s">
        <v>239</v>
      </c>
      <c r="U321" s="29"/>
      <c r="V321" s="29"/>
    </row>
    <row r="322" spans="1:22" s="6" customFormat="1" ht="13.2" x14ac:dyDescent="0.25">
      <c r="A322" s="92">
        <f t="shared" si="92"/>
        <v>201</v>
      </c>
      <c r="B322" s="83" t="s">
        <v>385</v>
      </c>
      <c r="C322" s="143">
        <v>1971</v>
      </c>
      <c r="D322" s="143"/>
      <c r="E322" s="75" t="s">
        <v>227</v>
      </c>
      <c r="F322" s="143">
        <v>5</v>
      </c>
      <c r="G322" s="143">
        <v>4</v>
      </c>
      <c r="H322" s="146">
        <v>3569.48</v>
      </c>
      <c r="I322" s="146">
        <v>3313.06</v>
      </c>
      <c r="J322" s="146">
        <v>2726.11</v>
      </c>
      <c r="K322" s="145">
        <v>174</v>
      </c>
      <c r="L322" s="81">
        <f>'виды работ '!C317</f>
        <v>2240194</v>
      </c>
      <c r="M322" s="79">
        <v>0</v>
      </c>
      <c r="N322" s="79">
        <v>0</v>
      </c>
      <c r="O322" s="79">
        <v>0</v>
      </c>
      <c r="P322" s="79">
        <f t="shared" si="90"/>
        <v>2240194</v>
      </c>
      <c r="Q322" s="79">
        <f t="shared" si="91"/>
        <v>627.59673677958699</v>
      </c>
      <c r="R322" s="81">
        <v>14593.7</v>
      </c>
      <c r="S322" s="82" t="s">
        <v>287</v>
      </c>
      <c r="T322" s="75" t="s">
        <v>239</v>
      </c>
      <c r="U322" s="29"/>
      <c r="V322" s="29"/>
    </row>
    <row r="323" spans="1:22" s="6" customFormat="1" ht="13.2" x14ac:dyDescent="0.25">
      <c r="A323" s="92">
        <f t="shared" si="92"/>
        <v>202</v>
      </c>
      <c r="B323" s="83" t="s">
        <v>386</v>
      </c>
      <c r="C323" s="143">
        <v>1933</v>
      </c>
      <c r="D323" s="142"/>
      <c r="E323" s="75" t="s">
        <v>356</v>
      </c>
      <c r="F323" s="143">
        <v>4</v>
      </c>
      <c r="G323" s="143">
        <v>6</v>
      </c>
      <c r="H323" s="144">
        <v>3767.67</v>
      </c>
      <c r="I323" s="117">
        <v>3070.92</v>
      </c>
      <c r="J323" s="144">
        <v>2791.1</v>
      </c>
      <c r="K323" s="147">
        <v>151</v>
      </c>
      <c r="L323" s="81">
        <f>'виды работ '!C318</f>
        <v>725915</v>
      </c>
      <c r="M323" s="79">
        <v>0</v>
      </c>
      <c r="N323" s="79">
        <v>0</v>
      </c>
      <c r="O323" s="79">
        <v>0</v>
      </c>
      <c r="P323" s="79">
        <f t="shared" si="90"/>
        <v>725915</v>
      </c>
      <c r="Q323" s="79">
        <f t="shared" si="91"/>
        <v>192.66947476822546</v>
      </c>
      <c r="R323" s="81">
        <v>14593.7</v>
      </c>
      <c r="S323" s="82" t="s">
        <v>287</v>
      </c>
      <c r="T323" s="75" t="s">
        <v>239</v>
      </c>
      <c r="U323" s="29"/>
      <c r="V323" s="29"/>
    </row>
    <row r="324" spans="1:22" s="6" customFormat="1" ht="13.2" x14ac:dyDescent="0.25">
      <c r="A324" s="92">
        <f t="shared" si="92"/>
        <v>203</v>
      </c>
      <c r="B324" s="83" t="s">
        <v>387</v>
      </c>
      <c r="C324" s="143">
        <v>1950</v>
      </c>
      <c r="D324" s="143"/>
      <c r="E324" s="75" t="s">
        <v>356</v>
      </c>
      <c r="F324" s="143">
        <v>2</v>
      </c>
      <c r="G324" s="143">
        <v>1</v>
      </c>
      <c r="H324" s="146">
        <v>454.03</v>
      </c>
      <c r="I324" s="146">
        <v>416.3</v>
      </c>
      <c r="J324" s="146">
        <v>370.05</v>
      </c>
      <c r="K324" s="145">
        <v>14</v>
      </c>
      <c r="L324" s="81">
        <f>'виды работ '!C319</f>
        <v>2713977</v>
      </c>
      <c r="M324" s="79">
        <v>0</v>
      </c>
      <c r="N324" s="79">
        <v>0</v>
      </c>
      <c r="O324" s="79">
        <v>0</v>
      </c>
      <c r="P324" s="79">
        <f t="shared" si="90"/>
        <v>2713977</v>
      </c>
      <c r="Q324" s="79">
        <f t="shared" si="91"/>
        <v>5977.5279166574901</v>
      </c>
      <c r="R324" s="81">
        <v>14593.7</v>
      </c>
      <c r="S324" s="82" t="s">
        <v>287</v>
      </c>
      <c r="T324" s="75" t="s">
        <v>239</v>
      </c>
      <c r="U324" s="29"/>
      <c r="V324" s="29"/>
    </row>
    <row r="325" spans="1:22" s="6" customFormat="1" ht="13.2" x14ac:dyDescent="0.25">
      <c r="A325" s="92">
        <f t="shared" si="92"/>
        <v>204</v>
      </c>
      <c r="B325" s="83" t="s">
        <v>388</v>
      </c>
      <c r="C325" s="143">
        <v>1933</v>
      </c>
      <c r="D325" s="142"/>
      <c r="E325" s="75" t="s">
        <v>356</v>
      </c>
      <c r="F325" s="143">
        <v>4</v>
      </c>
      <c r="G325" s="143">
        <v>6</v>
      </c>
      <c r="H325" s="144">
        <v>4672.3999999999996</v>
      </c>
      <c r="I325" s="144">
        <v>3340.64</v>
      </c>
      <c r="J325" s="144">
        <v>2798.86</v>
      </c>
      <c r="K325" s="147">
        <v>131</v>
      </c>
      <c r="L325" s="81">
        <f>'виды работ '!C320</f>
        <v>814506</v>
      </c>
      <c r="M325" s="79">
        <v>0</v>
      </c>
      <c r="N325" s="79">
        <v>0</v>
      </c>
      <c r="O325" s="79">
        <v>0</v>
      </c>
      <c r="P325" s="79">
        <f t="shared" si="90"/>
        <v>814506</v>
      </c>
      <c r="Q325" s="79">
        <f t="shared" si="91"/>
        <v>174.32283194931941</v>
      </c>
      <c r="R325" s="81">
        <v>14593.7</v>
      </c>
      <c r="S325" s="82" t="s">
        <v>287</v>
      </c>
      <c r="T325" s="75" t="s">
        <v>239</v>
      </c>
      <c r="U325" s="29"/>
      <c r="V325" s="29"/>
    </row>
    <row r="326" spans="1:22" s="6" customFormat="1" ht="13.2" x14ac:dyDescent="0.25">
      <c r="A326" s="92">
        <f t="shared" si="92"/>
        <v>205</v>
      </c>
      <c r="B326" s="83" t="s">
        <v>389</v>
      </c>
      <c r="C326" s="143">
        <v>1956</v>
      </c>
      <c r="D326" s="143"/>
      <c r="E326" s="75" t="s">
        <v>227</v>
      </c>
      <c r="F326" s="143">
        <v>2</v>
      </c>
      <c r="G326" s="143">
        <v>3</v>
      </c>
      <c r="H326" s="146">
        <v>1175.04</v>
      </c>
      <c r="I326" s="146">
        <v>1054.04</v>
      </c>
      <c r="J326" s="146">
        <v>902.11</v>
      </c>
      <c r="K326" s="145">
        <v>61</v>
      </c>
      <c r="L326" s="79">
        <f>'виды работ '!C321</f>
        <v>330000</v>
      </c>
      <c r="M326" s="79">
        <v>0</v>
      </c>
      <c r="N326" s="79">
        <v>0</v>
      </c>
      <c r="O326" s="79">
        <v>0</v>
      </c>
      <c r="P326" s="79">
        <f>L326</f>
        <v>330000</v>
      </c>
      <c r="Q326" s="79">
        <f>L326/H326</f>
        <v>280.84150326797385</v>
      </c>
      <c r="R326" s="81">
        <v>14593.7</v>
      </c>
      <c r="S326" s="82" t="s">
        <v>287</v>
      </c>
      <c r="T326" s="75" t="s">
        <v>239</v>
      </c>
      <c r="U326" s="29"/>
      <c r="V326" s="29"/>
    </row>
    <row r="327" spans="1:22" s="6" customFormat="1" ht="13.2" x14ac:dyDescent="0.25">
      <c r="A327" s="237" t="s">
        <v>18</v>
      </c>
      <c r="B327" s="237"/>
      <c r="C327" s="126" t="s">
        <v>230</v>
      </c>
      <c r="D327" s="126" t="s">
        <v>230</v>
      </c>
      <c r="E327" s="126" t="s">
        <v>230</v>
      </c>
      <c r="F327" s="126" t="s">
        <v>230</v>
      </c>
      <c r="G327" s="126" t="s">
        <v>230</v>
      </c>
      <c r="H327" s="79">
        <f>SUM(H318:H326)</f>
        <v>20344.099999999999</v>
      </c>
      <c r="I327" s="79">
        <f t="shared" ref="I327:P327" si="93">SUM(I318:I326)</f>
        <v>17024.91</v>
      </c>
      <c r="J327" s="79">
        <f t="shared" si="93"/>
        <v>14529.6</v>
      </c>
      <c r="K327" s="80">
        <f>SUM(K318:K326)</f>
        <v>808</v>
      </c>
      <c r="L327" s="79">
        <f>SUM(L318:L326)</f>
        <v>12928687</v>
      </c>
      <c r="M327" s="79">
        <f t="shared" si="93"/>
        <v>0</v>
      </c>
      <c r="N327" s="79">
        <f t="shared" si="93"/>
        <v>0</v>
      </c>
      <c r="O327" s="79">
        <f t="shared" si="93"/>
        <v>0</v>
      </c>
      <c r="P327" s="79">
        <f t="shared" si="93"/>
        <v>12928687</v>
      </c>
      <c r="Q327" s="79">
        <f>L327/H327</f>
        <v>635.50056281673801</v>
      </c>
      <c r="R327" s="81" t="s">
        <v>230</v>
      </c>
      <c r="S327" s="82" t="s">
        <v>230</v>
      </c>
      <c r="T327" s="82" t="s">
        <v>230</v>
      </c>
      <c r="U327" s="29"/>
      <c r="V327" s="29"/>
    </row>
    <row r="328" spans="1:22" s="6" customFormat="1" ht="15.75" customHeight="1" x14ac:dyDescent="0.25">
      <c r="A328" s="222" t="s">
        <v>163</v>
      </c>
      <c r="B328" s="222"/>
      <c r="C328" s="222"/>
      <c r="D328" s="222"/>
      <c r="E328" s="222"/>
      <c r="F328" s="213"/>
      <c r="G328" s="213"/>
      <c r="H328" s="213"/>
      <c r="I328" s="213"/>
      <c r="J328" s="213"/>
      <c r="K328" s="213"/>
      <c r="L328" s="213"/>
      <c r="M328" s="213"/>
      <c r="N328" s="213"/>
      <c r="O328" s="213"/>
      <c r="P328" s="213"/>
      <c r="Q328" s="213"/>
      <c r="R328" s="213"/>
      <c r="S328" s="213"/>
      <c r="T328" s="213"/>
      <c r="U328" s="29"/>
      <c r="V328" s="29"/>
    </row>
    <row r="329" spans="1:22" s="6" customFormat="1" ht="16.5" customHeight="1" x14ac:dyDescent="0.25">
      <c r="A329" s="91">
        <f>A326+1</f>
        <v>206</v>
      </c>
      <c r="B329" s="83" t="s">
        <v>390</v>
      </c>
      <c r="C329" s="77">
        <v>1955</v>
      </c>
      <c r="D329" s="77"/>
      <c r="E329" s="75" t="s">
        <v>227</v>
      </c>
      <c r="F329" s="77">
        <v>2</v>
      </c>
      <c r="G329" s="77">
        <v>2</v>
      </c>
      <c r="H329" s="81">
        <v>647</v>
      </c>
      <c r="I329" s="126">
        <v>578.9</v>
      </c>
      <c r="J329" s="81">
        <v>374</v>
      </c>
      <c r="K329" s="89">
        <v>20</v>
      </c>
      <c r="L329" s="79">
        <f>'виды работ '!C324</f>
        <v>4846346</v>
      </c>
      <c r="M329" s="79">
        <v>0</v>
      </c>
      <c r="N329" s="79">
        <v>0</v>
      </c>
      <c r="O329" s="79">
        <v>0</v>
      </c>
      <c r="P329" s="79">
        <f>L329</f>
        <v>4846346</v>
      </c>
      <c r="Q329" s="79">
        <f>L329/H329</f>
        <v>7490.4884080370939</v>
      </c>
      <c r="R329" s="81">
        <v>14593.7</v>
      </c>
      <c r="S329" s="82" t="s">
        <v>287</v>
      </c>
      <c r="T329" s="75" t="s">
        <v>239</v>
      </c>
      <c r="U329" s="29"/>
      <c r="V329" s="29"/>
    </row>
    <row r="330" spans="1:22" s="6" customFormat="1" ht="16.5" customHeight="1" x14ac:dyDescent="0.25">
      <c r="A330" s="91">
        <f>A329+1</f>
        <v>207</v>
      </c>
      <c r="B330" s="83" t="s">
        <v>391</v>
      </c>
      <c r="C330" s="77">
        <v>1956</v>
      </c>
      <c r="D330" s="77"/>
      <c r="E330" s="75" t="s">
        <v>227</v>
      </c>
      <c r="F330" s="77">
        <v>2</v>
      </c>
      <c r="G330" s="77">
        <v>2</v>
      </c>
      <c r="H330" s="81">
        <v>649</v>
      </c>
      <c r="I330" s="81">
        <v>586</v>
      </c>
      <c r="J330" s="81">
        <v>247</v>
      </c>
      <c r="K330" s="89">
        <v>41</v>
      </c>
      <c r="L330" s="79">
        <f>'виды работ '!C325</f>
        <v>2277111</v>
      </c>
      <c r="M330" s="79">
        <v>0</v>
      </c>
      <c r="N330" s="79">
        <v>0</v>
      </c>
      <c r="O330" s="79">
        <v>0</v>
      </c>
      <c r="P330" s="79">
        <f>L330</f>
        <v>2277111</v>
      </c>
      <c r="Q330" s="79">
        <f>L330/H330</f>
        <v>3508.6456086286594</v>
      </c>
      <c r="R330" s="81">
        <v>14593.7</v>
      </c>
      <c r="S330" s="82" t="s">
        <v>287</v>
      </c>
      <c r="T330" s="75" t="s">
        <v>239</v>
      </c>
      <c r="U330" s="29"/>
      <c r="V330" s="29"/>
    </row>
    <row r="331" spans="1:22" s="6" customFormat="1" ht="13.2" x14ac:dyDescent="0.25">
      <c r="A331" s="237" t="s">
        <v>18</v>
      </c>
      <c r="B331" s="237"/>
      <c r="C331" s="126" t="s">
        <v>230</v>
      </c>
      <c r="D331" s="126" t="s">
        <v>230</v>
      </c>
      <c r="E331" s="126" t="s">
        <v>230</v>
      </c>
      <c r="F331" s="126" t="s">
        <v>230</v>
      </c>
      <c r="G331" s="126" t="s">
        <v>230</v>
      </c>
      <c r="H331" s="81">
        <f>SUM(H329:H330)</f>
        <v>1296</v>
      </c>
      <c r="I331" s="81">
        <f t="shared" ref="I331:P331" si="94">SUM(I329:I330)</f>
        <v>1164.9000000000001</v>
      </c>
      <c r="J331" s="81">
        <f t="shared" si="94"/>
        <v>621</v>
      </c>
      <c r="K331" s="89">
        <f t="shared" si="94"/>
        <v>61</v>
      </c>
      <c r="L331" s="81">
        <f>SUM(L329:L330)</f>
        <v>7123457</v>
      </c>
      <c r="M331" s="81">
        <f t="shared" si="94"/>
        <v>0</v>
      </c>
      <c r="N331" s="81">
        <f t="shared" si="94"/>
        <v>0</v>
      </c>
      <c r="O331" s="81">
        <f t="shared" si="94"/>
        <v>0</v>
      </c>
      <c r="P331" s="81">
        <f t="shared" si="94"/>
        <v>7123457</v>
      </c>
      <c r="Q331" s="79">
        <f>L331/H331</f>
        <v>5496.4945987654319</v>
      </c>
      <c r="R331" s="81" t="s">
        <v>230</v>
      </c>
      <c r="S331" s="82" t="s">
        <v>230</v>
      </c>
      <c r="T331" s="82" t="s">
        <v>230</v>
      </c>
      <c r="U331" s="29"/>
      <c r="V331" s="29"/>
    </row>
    <row r="332" spans="1:22" s="6" customFormat="1" ht="15.75" customHeight="1" x14ac:dyDescent="0.25">
      <c r="A332" s="222" t="s">
        <v>164</v>
      </c>
      <c r="B332" s="222"/>
      <c r="C332" s="222"/>
      <c r="D332" s="222"/>
      <c r="E332" s="222"/>
      <c r="F332" s="213"/>
      <c r="G332" s="213"/>
      <c r="H332" s="213"/>
      <c r="I332" s="213"/>
      <c r="J332" s="213"/>
      <c r="K332" s="213"/>
      <c r="L332" s="213"/>
      <c r="M332" s="213"/>
      <c r="N332" s="213"/>
      <c r="O332" s="213"/>
      <c r="P332" s="213"/>
      <c r="Q332" s="213"/>
      <c r="R332" s="213"/>
      <c r="S332" s="213"/>
      <c r="T332" s="213"/>
      <c r="U332" s="29"/>
      <c r="V332" s="29"/>
    </row>
    <row r="333" spans="1:22" s="40" customFormat="1" ht="15.75" customHeight="1" x14ac:dyDescent="0.25">
      <c r="A333" s="92">
        <f>A330+1</f>
        <v>208</v>
      </c>
      <c r="B333" s="78" t="s">
        <v>586</v>
      </c>
      <c r="C333" s="75">
        <v>1948</v>
      </c>
      <c r="D333" s="75">
        <v>1963</v>
      </c>
      <c r="E333" s="75" t="s">
        <v>226</v>
      </c>
      <c r="F333" s="75">
        <v>2</v>
      </c>
      <c r="G333" s="75">
        <v>2</v>
      </c>
      <c r="H333" s="79">
        <v>622.82000000000005</v>
      </c>
      <c r="I333" s="79">
        <v>622.82000000000005</v>
      </c>
      <c r="J333" s="79">
        <v>298.8</v>
      </c>
      <c r="K333" s="80">
        <v>24</v>
      </c>
      <c r="L333" s="81">
        <f>'виды работ '!C328</f>
        <v>599111</v>
      </c>
      <c r="M333" s="79">
        <v>0</v>
      </c>
      <c r="N333" s="79">
        <v>0</v>
      </c>
      <c r="O333" s="79">
        <v>0</v>
      </c>
      <c r="P333" s="79">
        <f>L333</f>
        <v>599111</v>
      </c>
      <c r="Q333" s="79">
        <f>L333/H333</f>
        <v>961.93282168202688</v>
      </c>
      <c r="R333" s="81">
        <v>14593.7</v>
      </c>
      <c r="S333" s="82" t="s">
        <v>287</v>
      </c>
      <c r="T333" s="75" t="s">
        <v>239</v>
      </c>
      <c r="U333" s="45"/>
      <c r="V333" s="45"/>
    </row>
    <row r="334" spans="1:22" s="6" customFormat="1" ht="13.2" x14ac:dyDescent="0.25">
      <c r="A334" s="91">
        <f>A333+1</f>
        <v>209</v>
      </c>
      <c r="B334" s="83" t="s">
        <v>392</v>
      </c>
      <c r="C334" s="77">
        <v>1951</v>
      </c>
      <c r="D334" s="77"/>
      <c r="E334" s="75" t="s">
        <v>356</v>
      </c>
      <c r="F334" s="77">
        <v>2</v>
      </c>
      <c r="G334" s="77">
        <v>2</v>
      </c>
      <c r="H334" s="77">
        <v>794.84</v>
      </c>
      <c r="I334" s="77">
        <v>794.84</v>
      </c>
      <c r="J334" s="77">
        <v>204.95</v>
      </c>
      <c r="K334" s="77">
        <v>30</v>
      </c>
      <c r="L334" s="81">
        <f>'виды работ '!C329</f>
        <v>719268</v>
      </c>
      <c r="M334" s="79">
        <v>0</v>
      </c>
      <c r="N334" s="79">
        <v>0</v>
      </c>
      <c r="O334" s="79">
        <v>0</v>
      </c>
      <c r="P334" s="79">
        <f>L334</f>
        <v>719268</v>
      </c>
      <c r="Q334" s="79">
        <f>L334/H334</f>
        <v>904.921745256907</v>
      </c>
      <c r="R334" s="81">
        <v>14593.7</v>
      </c>
      <c r="S334" s="82" t="s">
        <v>287</v>
      </c>
      <c r="T334" s="75" t="s">
        <v>239</v>
      </c>
      <c r="U334" s="29"/>
      <c r="V334" s="29"/>
    </row>
    <row r="335" spans="1:22" s="6" customFormat="1" ht="13.2" x14ac:dyDescent="0.25">
      <c r="A335" s="237" t="s">
        <v>18</v>
      </c>
      <c r="B335" s="237"/>
      <c r="C335" s="126" t="s">
        <v>230</v>
      </c>
      <c r="D335" s="126" t="s">
        <v>230</v>
      </c>
      <c r="E335" s="126" t="s">
        <v>230</v>
      </c>
      <c r="F335" s="126" t="s">
        <v>230</v>
      </c>
      <c r="G335" s="126" t="s">
        <v>230</v>
      </c>
      <c r="H335" s="81">
        <f t="shared" ref="H335:P335" si="95">SUM(H333:H334)</f>
        <v>1417.66</v>
      </c>
      <c r="I335" s="81">
        <f t="shared" si="95"/>
        <v>1417.66</v>
      </c>
      <c r="J335" s="81">
        <f t="shared" si="95"/>
        <v>503.75</v>
      </c>
      <c r="K335" s="81">
        <f t="shared" si="95"/>
        <v>54</v>
      </c>
      <c r="L335" s="81">
        <f t="shared" si="95"/>
        <v>1318379</v>
      </c>
      <c r="M335" s="81">
        <f t="shared" si="95"/>
        <v>0</v>
      </c>
      <c r="N335" s="81">
        <f t="shared" si="95"/>
        <v>0</v>
      </c>
      <c r="O335" s="81">
        <f t="shared" si="95"/>
        <v>0</v>
      </c>
      <c r="P335" s="81">
        <f t="shared" si="95"/>
        <v>1318379</v>
      </c>
      <c r="Q335" s="79">
        <f>L335/H335</f>
        <v>929.96839862872616</v>
      </c>
      <c r="R335" s="81" t="s">
        <v>230</v>
      </c>
      <c r="S335" s="82" t="s">
        <v>230</v>
      </c>
      <c r="T335" s="82" t="s">
        <v>230</v>
      </c>
      <c r="U335" s="29"/>
      <c r="V335" s="29"/>
    </row>
    <row r="336" spans="1:22" s="6" customFormat="1" ht="15.75" customHeight="1" x14ac:dyDescent="0.25">
      <c r="A336" s="222" t="s">
        <v>165</v>
      </c>
      <c r="B336" s="222"/>
      <c r="C336" s="222"/>
      <c r="D336" s="222"/>
      <c r="E336" s="222"/>
      <c r="F336" s="213"/>
      <c r="G336" s="213"/>
      <c r="H336" s="213"/>
      <c r="I336" s="213"/>
      <c r="J336" s="213"/>
      <c r="K336" s="213"/>
      <c r="L336" s="213"/>
      <c r="M336" s="213"/>
      <c r="N336" s="213"/>
      <c r="O336" s="213"/>
      <c r="P336" s="213"/>
      <c r="Q336" s="213"/>
      <c r="R336" s="213"/>
      <c r="S336" s="213"/>
      <c r="T336" s="213"/>
      <c r="U336" s="29"/>
      <c r="V336" s="29"/>
    </row>
    <row r="337" spans="1:22" s="6" customFormat="1" ht="13.2" x14ac:dyDescent="0.25">
      <c r="A337" s="91">
        <f>A334+1</f>
        <v>210</v>
      </c>
      <c r="B337" s="83" t="s">
        <v>393</v>
      </c>
      <c r="C337" s="88">
        <v>1958</v>
      </c>
      <c r="D337" s="77"/>
      <c r="E337" s="75" t="s">
        <v>227</v>
      </c>
      <c r="F337" s="77">
        <v>2</v>
      </c>
      <c r="G337" s="89">
        <v>2</v>
      </c>
      <c r="H337" s="129">
        <v>605.72</v>
      </c>
      <c r="I337" s="81">
        <v>546.85</v>
      </c>
      <c r="J337" s="81">
        <v>487.98</v>
      </c>
      <c r="K337" s="80">
        <v>23</v>
      </c>
      <c r="L337" s="81">
        <f>'виды работ '!C332</f>
        <v>2087831</v>
      </c>
      <c r="M337" s="79">
        <v>0</v>
      </c>
      <c r="N337" s="79">
        <v>0</v>
      </c>
      <c r="O337" s="79">
        <v>0</v>
      </c>
      <c r="P337" s="79">
        <f>L337</f>
        <v>2087831</v>
      </c>
      <c r="Q337" s="79">
        <f>L337/H337</f>
        <v>3446.8582843558079</v>
      </c>
      <c r="R337" s="81">
        <v>14593.7</v>
      </c>
      <c r="S337" s="82" t="s">
        <v>287</v>
      </c>
      <c r="T337" s="75" t="s">
        <v>239</v>
      </c>
      <c r="U337" s="29"/>
      <c r="V337" s="29"/>
    </row>
    <row r="338" spans="1:22" s="6" customFormat="1" ht="13.2" x14ac:dyDescent="0.25">
      <c r="A338" s="91">
        <f>A337+1</f>
        <v>211</v>
      </c>
      <c r="B338" s="83" t="s">
        <v>394</v>
      </c>
      <c r="C338" s="88">
        <v>1970</v>
      </c>
      <c r="D338" s="77"/>
      <c r="E338" s="75" t="s">
        <v>227</v>
      </c>
      <c r="F338" s="77">
        <v>5</v>
      </c>
      <c r="G338" s="89">
        <v>4</v>
      </c>
      <c r="H338" s="129">
        <v>3772.11</v>
      </c>
      <c r="I338" s="75">
        <v>2790.41</v>
      </c>
      <c r="J338" s="81">
        <v>1945.8</v>
      </c>
      <c r="K338" s="80">
        <v>161</v>
      </c>
      <c r="L338" s="81">
        <f>'виды работ '!C333</f>
        <v>6772079</v>
      </c>
      <c r="M338" s="79">
        <v>0</v>
      </c>
      <c r="N338" s="79">
        <v>0</v>
      </c>
      <c r="O338" s="79">
        <v>0</v>
      </c>
      <c r="P338" s="79">
        <f>L338</f>
        <v>6772079</v>
      </c>
      <c r="Q338" s="79">
        <f>L338/H338</f>
        <v>1795.3026290325572</v>
      </c>
      <c r="R338" s="81">
        <v>14593.7</v>
      </c>
      <c r="S338" s="82" t="s">
        <v>287</v>
      </c>
      <c r="T338" s="75" t="s">
        <v>239</v>
      </c>
      <c r="U338" s="29"/>
      <c r="V338" s="29"/>
    </row>
    <row r="339" spans="1:22" s="6" customFormat="1" ht="13.2" x14ac:dyDescent="0.25">
      <c r="A339" s="237" t="s">
        <v>18</v>
      </c>
      <c r="B339" s="237"/>
      <c r="C339" s="126" t="s">
        <v>230</v>
      </c>
      <c r="D339" s="126" t="s">
        <v>230</v>
      </c>
      <c r="E339" s="126" t="s">
        <v>230</v>
      </c>
      <c r="F339" s="126" t="s">
        <v>230</v>
      </c>
      <c r="G339" s="126" t="s">
        <v>230</v>
      </c>
      <c r="H339" s="81">
        <f>SUM(H337:H338)</f>
        <v>4377.83</v>
      </c>
      <c r="I339" s="81">
        <f t="shared" ref="I339:P339" si="96">SUM(I337:I338)</f>
        <v>3337.2599999999998</v>
      </c>
      <c r="J339" s="81">
        <f t="shared" si="96"/>
        <v>2433.7799999999997</v>
      </c>
      <c r="K339" s="89">
        <f t="shared" si="96"/>
        <v>184</v>
      </c>
      <c r="L339" s="81">
        <f>SUM(L337:L338)</f>
        <v>8859910</v>
      </c>
      <c r="M339" s="81">
        <f t="shared" si="96"/>
        <v>0</v>
      </c>
      <c r="N339" s="81">
        <f t="shared" si="96"/>
        <v>0</v>
      </c>
      <c r="O339" s="81">
        <f t="shared" si="96"/>
        <v>0</v>
      </c>
      <c r="P339" s="81">
        <f t="shared" si="96"/>
        <v>8859910</v>
      </c>
      <c r="Q339" s="79">
        <f>L339/H339</f>
        <v>2023.8131677109436</v>
      </c>
      <c r="R339" s="81" t="s">
        <v>230</v>
      </c>
      <c r="S339" s="82" t="s">
        <v>230</v>
      </c>
      <c r="T339" s="82" t="s">
        <v>230</v>
      </c>
      <c r="U339" s="29"/>
      <c r="V339" s="29"/>
    </row>
    <row r="340" spans="1:22" s="6" customFormat="1" ht="13.2" x14ac:dyDescent="0.25">
      <c r="A340" s="222" t="s">
        <v>166</v>
      </c>
      <c r="B340" s="222"/>
      <c r="C340" s="222"/>
      <c r="D340" s="222"/>
      <c r="E340" s="222"/>
      <c r="F340" s="126"/>
      <c r="G340" s="126"/>
      <c r="H340" s="81"/>
      <c r="I340" s="81"/>
      <c r="J340" s="81"/>
      <c r="K340" s="81"/>
      <c r="L340" s="81"/>
      <c r="M340" s="81"/>
      <c r="N340" s="81"/>
      <c r="O340" s="81"/>
      <c r="P340" s="81"/>
      <c r="Q340" s="79"/>
      <c r="R340" s="81"/>
      <c r="S340" s="82"/>
      <c r="T340" s="82"/>
      <c r="U340" s="29"/>
      <c r="V340" s="29"/>
    </row>
    <row r="341" spans="1:22" s="6" customFormat="1" ht="13.2" x14ac:dyDescent="0.25">
      <c r="A341" s="92">
        <f>A338+1</f>
        <v>212</v>
      </c>
      <c r="B341" s="83" t="s">
        <v>395</v>
      </c>
      <c r="C341" s="75">
        <v>1970</v>
      </c>
      <c r="D341" s="75"/>
      <c r="E341" s="75" t="s">
        <v>227</v>
      </c>
      <c r="F341" s="75">
        <v>5</v>
      </c>
      <c r="G341" s="75">
        <v>4</v>
      </c>
      <c r="H341" s="126">
        <v>3894</v>
      </c>
      <c r="I341" s="75">
        <v>3511.13</v>
      </c>
      <c r="J341" s="75">
        <v>2816.33</v>
      </c>
      <c r="K341" s="75">
        <v>166</v>
      </c>
      <c r="L341" s="81">
        <f>'виды работ '!C336</f>
        <v>2291196</v>
      </c>
      <c r="M341" s="79">
        <v>0</v>
      </c>
      <c r="N341" s="79">
        <v>0</v>
      </c>
      <c r="O341" s="79">
        <v>0</v>
      </c>
      <c r="P341" s="79">
        <f>L341</f>
        <v>2291196</v>
      </c>
      <c r="Q341" s="79">
        <f>L341/H341</f>
        <v>588.39137134052385</v>
      </c>
      <c r="R341" s="81">
        <v>14593.7</v>
      </c>
      <c r="S341" s="82" t="s">
        <v>287</v>
      </c>
      <c r="T341" s="75" t="s">
        <v>239</v>
      </c>
      <c r="U341" s="29"/>
      <c r="V341" s="29"/>
    </row>
    <row r="342" spans="1:22" s="6" customFormat="1" ht="13.2" x14ac:dyDescent="0.25">
      <c r="A342" s="92">
        <f>A341+1</f>
        <v>213</v>
      </c>
      <c r="B342" s="83" t="s">
        <v>396</v>
      </c>
      <c r="C342" s="75">
        <v>1971</v>
      </c>
      <c r="D342" s="75"/>
      <c r="E342" s="75" t="s">
        <v>227</v>
      </c>
      <c r="F342" s="75">
        <v>5</v>
      </c>
      <c r="G342" s="75">
        <v>5</v>
      </c>
      <c r="H342" s="75">
        <v>3978.27</v>
      </c>
      <c r="I342" s="75">
        <v>3270.1</v>
      </c>
      <c r="J342" s="75">
        <v>2864.89</v>
      </c>
      <c r="K342" s="75">
        <v>142</v>
      </c>
      <c r="L342" s="81">
        <f>'виды работ '!C337</f>
        <v>2513439</v>
      </c>
      <c r="M342" s="79">
        <v>0</v>
      </c>
      <c r="N342" s="79">
        <v>0</v>
      </c>
      <c r="O342" s="79">
        <v>0</v>
      </c>
      <c r="P342" s="79">
        <f>L342</f>
        <v>2513439</v>
      </c>
      <c r="Q342" s="79">
        <f>L342/H342</f>
        <v>631.79195982173155</v>
      </c>
      <c r="R342" s="81">
        <v>14593.7</v>
      </c>
      <c r="S342" s="82" t="s">
        <v>287</v>
      </c>
      <c r="T342" s="75" t="s">
        <v>239</v>
      </c>
      <c r="U342" s="29"/>
      <c r="V342" s="29"/>
    </row>
    <row r="343" spans="1:22" s="6" customFormat="1" ht="13.2" x14ac:dyDescent="0.25">
      <c r="A343" s="237" t="s">
        <v>18</v>
      </c>
      <c r="B343" s="237"/>
      <c r="C343" s="126" t="s">
        <v>230</v>
      </c>
      <c r="D343" s="126" t="s">
        <v>230</v>
      </c>
      <c r="E343" s="126" t="s">
        <v>230</v>
      </c>
      <c r="F343" s="126" t="s">
        <v>230</v>
      </c>
      <c r="G343" s="126" t="s">
        <v>230</v>
      </c>
      <c r="H343" s="81">
        <f>SUM(H341:H342)</f>
        <v>7872.27</v>
      </c>
      <c r="I343" s="81">
        <f t="shared" ref="I343:P343" si="97">SUM(I341:I342)</f>
        <v>6781.23</v>
      </c>
      <c r="J343" s="81">
        <f t="shared" si="97"/>
        <v>5681.2199999999993</v>
      </c>
      <c r="K343" s="89">
        <f t="shared" si="97"/>
        <v>308</v>
      </c>
      <c r="L343" s="81">
        <f>SUM(L341:L342)</f>
        <v>4804635</v>
      </c>
      <c r="M343" s="81">
        <f t="shared" si="97"/>
        <v>0</v>
      </c>
      <c r="N343" s="81">
        <f t="shared" si="97"/>
        <v>0</v>
      </c>
      <c r="O343" s="81">
        <f t="shared" si="97"/>
        <v>0</v>
      </c>
      <c r="P343" s="81">
        <f t="shared" si="97"/>
        <v>4804635</v>
      </c>
      <c r="Q343" s="79">
        <f>L343/H343</f>
        <v>610.32395992515501</v>
      </c>
      <c r="R343" s="81" t="s">
        <v>230</v>
      </c>
      <c r="S343" s="82" t="s">
        <v>230</v>
      </c>
      <c r="T343" s="82" t="s">
        <v>230</v>
      </c>
      <c r="U343" s="29"/>
      <c r="V343" s="29"/>
    </row>
    <row r="344" spans="1:22" s="6" customFormat="1" ht="15.75" customHeight="1" x14ac:dyDescent="0.25">
      <c r="A344" s="220" t="s">
        <v>167</v>
      </c>
      <c r="B344" s="220"/>
      <c r="C344" s="220"/>
      <c r="D344" s="220"/>
      <c r="E344" s="220"/>
      <c r="F344" s="213"/>
      <c r="G344" s="213"/>
      <c r="H344" s="213"/>
      <c r="I344" s="213"/>
      <c r="J344" s="213"/>
      <c r="K344" s="213"/>
      <c r="L344" s="213"/>
      <c r="M344" s="213"/>
      <c r="N344" s="213"/>
      <c r="O344" s="213"/>
      <c r="P344" s="213"/>
      <c r="Q344" s="213"/>
      <c r="R344" s="213"/>
      <c r="S344" s="213"/>
      <c r="T344" s="213"/>
      <c r="U344" s="29"/>
      <c r="V344" s="29"/>
    </row>
    <row r="345" spans="1:22" s="6" customFormat="1" ht="13.2" x14ac:dyDescent="0.25">
      <c r="A345" s="91">
        <f>A342+1</f>
        <v>214</v>
      </c>
      <c r="B345" s="83" t="s">
        <v>397</v>
      </c>
      <c r="C345" s="85">
        <v>1988</v>
      </c>
      <c r="D345" s="75"/>
      <c r="E345" s="75" t="s">
        <v>231</v>
      </c>
      <c r="F345" s="77">
        <v>5</v>
      </c>
      <c r="G345" s="77">
        <v>4</v>
      </c>
      <c r="H345" s="81">
        <v>4199.5600000000004</v>
      </c>
      <c r="I345" s="81">
        <v>3090.82</v>
      </c>
      <c r="J345" s="81">
        <v>2411.62</v>
      </c>
      <c r="K345" s="77">
        <v>185</v>
      </c>
      <c r="L345" s="81">
        <f>'виды работ '!C340</f>
        <v>5298242</v>
      </c>
      <c r="M345" s="79">
        <v>0</v>
      </c>
      <c r="N345" s="79">
        <v>0</v>
      </c>
      <c r="O345" s="79">
        <v>0</v>
      </c>
      <c r="P345" s="79">
        <f>L345</f>
        <v>5298242</v>
      </c>
      <c r="Q345" s="79">
        <f>L345/H345</f>
        <v>1261.6183600186685</v>
      </c>
      <c r="R345" s="81">
        <v>14593.7</v>
      </c>
      <c r="S345" s="82" t="s">
        <v>287</v>
      </c>
      <c r="T345" s="75" t="s">
        <v>239</v>
      </c>
      <c r="U345" s="29"/>
      <c r="V345" s="29"/>
    </row>
    <row r="346" spans="1:22" s="6" customFormat="1" ht="13.2" x14ac:dyDescent="0.25">
      <c r="A346" s="237" t="s">
        <v>18</v>
      </c>
      <c r="B346" s="237"/>
      <c r="C346" s="126" t="s">
        <v>230</v>
      </c>
      <c r="D346" s="126" t="s">
        <v>230</v>
      </c>
      <c r="E346" s="126" t="s">
        <v>230</v>
      </c>
      <c r="F346" s="126" t="s">
        <v>230</v>
      </c>
      <c r="G346" s="126" t="s">
        <v>230</v>
      </c>
      <c r="H346" s="81">
        <f>SUM(H345)</f>
        <v>4199.5600000000004</v>
      </c>
      <c r="I346" s="81">
        <f t="shared" ref="I346:P346" si="98">SUM(I345)</f>
        <v>3090.82</v>
      </c>
      <c r="J346" s="81">
        <f t="shared" si="98"/>
        <v>2411.62</v>
      </c>
      <c r="K346" s="89">
        <f t="shared" si="98"/>
        <v>185</v>
      </c>
      <c r="L346" s="81">
        <f t="shared" si="98"/>
        <v>5298242</v>
      </c>
      <c r="M346" s="81">
        <f t="shared" si="98"/>
        <v>0</v>
      </c>
      <c r="N346" s="81">
        <f t="shared" si="98"/>
        <v>0</v>
      </c>
      <c r="O346" s="81">
        <f t="shared" si="98"/>
        <v>0</v>
      </c>
      <c r="P346" s="81">
        <f t="shared" si="98"/>
        <v>5298242</v>
      </c>
      <c r="Q346" s="79">
        <f>L346/H346</f>
        <v>1261.6183600186685</v>
      </c>
      <c r="R346" s="90" t="s">
        <v>230</v>
      </c>
      <c r="S346" s="82" t="s">
        <v>230</v>
      </c>
      <c r="T346" s="82" t="s">
        <v>230</v>
      </c>
      <c r="U346" s="29"/>
      <c r="V346" s="29"/>
    </row>
    <row r="347" spans="1:22" s="6" customFormat="1" ht="15.75" customHeight="1" x14ac:dyDescent="0.25">
      <c r="A347" s="222" t="s">
        <v>168</v>
      </c>
      <c r="B347" s="222"/>
      <c r="C347" s="222"/>
      <c r="D347" s="222"/>
      <c r="E347" s="222"/>
      <c r="F347" s="213"/>
      <c r="G347" s="213"/>
      <c r="H347" s="213"/>
      <c r="I347" s="213"/>
      <c r="J347" s="213"/>
      <c r="K347" s="213"/>
      <c r="L347" s="213"/>
      <c r="M347" s="213"/>
      <c r="N347" s="213"/>
      <c r="O347" s="213"/>
      <c r="P347" s="213"/>
      <c r="Q347" s="213"/>
      <c r="R347" s="213"/>
      <c r="S347" s="213"/>
      <c r="T347" s="213"/>
      <c r="U347" s="29"/>
      <c r="V347" s="29"/>
    </row>
    <row r="348" spans="1:22" s="6" customFormat="1" ht="13.2" x14ac:dyDescent="0.25">
      <c r="A348" s="91">
        <f>A345+1</f>
        <v>215</v>
      </c>
      <c r="B348" s="83" t="s">
        <v>398</v>
      </c>
      <c r="C348" s="77">
        <v>1964</v>
      </c>
      <c r="D348" s="77"/>
      <c r="E348" s="75" t="s">
        <v>227</v>
      </c>
      <c r="F348" s="77">
        <v>2</v>
      </c>
      <c r="G348" s="77">
        <v>2</v>
      </c>
      <c r="H348" s="77">
        <v>733.32</v>
      </c>
      <c r="I348" s="77">
        <v>641.82000000000005</v>
      </c>
      <c r="J348" s="77">
        <v>522.94000000000005</v>
      </c>
      <c r="K348" s="77">
        <v>28</v>
      </c>
      <c r="L348" s="81">
        <f>'виды работ '!C343</f>
        <v>301307</v>
      </c>
      <c r="M348" s="79">
        <v>0</v>
      </c>
      <c r="N348" s="79">
        <v>0</v>
      </c>
      <c r="O348" s="79">
        <v>0</v>
      </c>
      <c r="P348" s="79">
        <f>L348</f>
        <v>301307</v>
      </c>
      <c r="Q348" s="79">
        <f>L348/H348</f>
        <v>410.88065237549773</v>
      </c>
      <c r="R348" s="81">
        <v>14593.7</v>
      </c>
      <c r="S348" s="82" t="s">
        <v>287</v>
      </c>
      <c r="T348" s="75" t="s">
        <v>239</v>
      </c>
      <c r="U348" s="29"/>
      <c r="V348" s="29"/>
    </row>
    <row r="349" spans="1:22" s="6" customFormat="1" ht="13.2" x14ac:dyDescent="0.25">
      <c r="A349" s="237" t="s">
        <v>18</v>
      </c>
      <c r="B349" s="237"/>
      <c r="C349" s="126" t="s">
        <v>230</v>
      </c>
      <c r="D349" s="126" t="s">
        <v>230</v>
      </c>
      <c r="E349" s="126" t="s">
        <v>230</v>
      </c>
      <c r="F349" s="126" t="s">
        <v>230</v>
      </c>
      <c r="G349" s="126" t="s">
        <v>230</v>
      </c>
      <c r="H349" s="77">
        <f>SUM(H348)</f>
        <v>733.32</v>
      </c>
      <c r="I349" s="77">
        <f t="shared" ref="I349:P349" si="99">SUM(I348)</f>
        <v>641.82000000000005</v>
      </c>
      <c r="J349" s="77">
        <f t="shared" si="99"/>
        <v>522.94000000000005</v>
      </c>
      <c r="K349" s="77">
        <f t="shared" si="99"/>
        <v>28</v>
      </c>
      <c r="L349" s="81">
        <f t="shared" si="99"/>
        <v>301307</v>
      </c>
      <c r="M349" s="81">
        <f t="shared" si="99"/>
        <v>0</v>
      </c>
      <c r="N349" s="81">
        <f t="shared" si="99"/>
        <v>0</v>
      </c>
      <c r="O349" s="81">
        <f t="shared" si="99"/>
        <v>0</v>
      </c>
      <c r="P349" s="81">
        <f t="shared" si="99"/>
        <v>301307</v>
      </c>
      <c r="Q349" s="79">
        <f>L349/H349</f>
        <v>410.88065237549773</v>
      </c>
      <c r="R349" s="90" t="s">
        <v>230</v>
      </c>
      <c r="S349" s="82" t="s">
        <v>230</v>
      </c>
      <c r="T349" s="82" t="s">
        <v>230</v>
      </c>
      <c r="U349" s="29"/>
      <c r="V349" s="29"/>
    </row>
    <row r="350" spans="1:22" s="6" customFormat="1" ht="15.75" customHeight="1" x14ac:dyDescent="0.25">
      <c r="A350" s="222" t="s">
        <v>169</v>
      </c>
      <c r="B350" s="222"/>
      <c r="C350" s="222"/>
      <c r="D350" s="222"/>
      <c r="E350" s="222"/>
      <c r="F350" s="213"/>
      <c r="G350" s="213"/>
      <c r="H350" s="213"/>
      <c r="I350" s="213"/>
      <c r="J350" s="213"/>
      <c r="K350" s="213"/>
      <c r="L350" s="213"/>
      <c r="M350" s="213"/>
      <c r="N350" s="213"/>
      <c r="O350" s="213"/>
      <c r="P350" s="213"/>
      <c r="Q350" s="213"/>
      <c r="R350" s="213"/>
      <c r="S350" s="213"/>
      <c r="T350" s="213"/>
      <c r="U350" s="29"/>
      <c r="V350" s="29"/>
    </row>
    <row r="351" spans="1:22" s="6" customFormat="1" ht="13.2" x14ac:dyDescent="0.25">
      <c r="A351" s="91">
        <f>A348+1</f>
        <v>216</v>
      </c>
      <c r="B351" s="83" t="s">
        <v>399</v>
      </c>
      <c r="C351" s="77">
        <v>1960</v>
      </c>
      <c r="D351" s="77"/>
      <c r="E351" s="75" t="s">
        <v>263</v>
      </c>
      <c r="F351" s="77">
        <v>2</v>
      </c>
      <c r="G351" s="77">
        <v>1</v>
      </c>
      <c r="H351" s="81">
        <v>349.63</v>
      </c>
      <c r="I351" s="81">
        <v>349.84</v>
      </c>
      <c r="J351" s="81">
        <v>216.28</v>
      </c>
      <c r="K351" s="89">
        <v>20</v>
      </c>
      <c r="L351" s="81">
        <f>'виды работ '!C346</f>
        <v>801141</v>
      </c>
      <c r="M351" s="79">
        <v>0</v>
      </c>
      <c r="N351" s="79">
        <v>0</v>
      </c>
      <c r="O351" s="79">
        <v>0</v>
      </c>
      <c r="P351" s="79">
        <f>L351</f>
        <v>801141</v>
      </c>
      <c r="Q351" s="79">
        <f>L351/H351</f>
        <v>2291.3966192832422</v>
      </c>
      <c r="R351" s="81">
        <v>14593.7</v>
      </c>
      <c r="S351" s="82" t="s">
        <v>287</v>
      </c>
      <c r="T351" s="75" t="s">
        <v>239</v>
      </c>
      <c r="U351" s="29"/>
      <c r="V351" s="29"/>
    </row>
    <row r="352" spans="1:22" s="6" customFormat="1" ht="13.2" x14ac:dyDescent="0.25">
      <c r="A352" s="91">
        <f>A351+1</f>
        <v>217</v>
      </c>
      <c r="B352" s="83" t="s">
        <v>400</v>
      </c>
      <c r="C352" s="77">
        <v>1959</v>
      </c>
      <c r="D352" s="77"/>
      <c r="E352" s="75" t="s">
        <v>227</v>
      </c>
      <c r="F352" s="77">
        <v>2</v>
      </c>
      <c r="G352" s="77">
        <v>1</v>
      </c>
      <c r="H352" s="81">
        <v>370.6</v>
      </c>
      <c r="I352" s="81">
        <v>362.51</v>
      </c>
      <c r="J352" s="81">
        <v>180.8</v>
      </c>
      <c r="K352" s="89">
        <v>29</v>
      </c>
      <c r="L352" s="81">
        <f>'виды работ '!C347</f>
        <v>2414462</v>
      </c>
      <c r="M352" s="79">
        <v>0</v>
      </c>
      <c r="N352" s="79">
        <v>0</v>
      </c>
      <c r="O352" s="79">
        <v>0</v>
      </c>
      <c r="P352" s="79">
        <f>L352</f>
        <v>2414462</v>
      </c>
      <c r="Q352" s="79">
        <f>L352/H352</f>
        <v>6515.0080949811118</v>
      </c>
      <c r="R352" s="81">
        <v>14593.7</v>
      </c>
      <c r="S352" s="82" t="s">
        <v>287</v>
      </c>
      <c r="T352" s="75" t="s">
        <v>239</v>
      </c>
      <c r="U352" s="29"/>
      <c r="V352" s="29"/>
    </row>
    <row r="353" spans="1:22" s="6" customFormat="1" ht="13.2" x14ac:dyDescent="0.25">
      <c r="A353" s="237" t="s">
        <v>18</v>
      </c>
      <c r="B353" s="237"/>
      <c r="C353" s="126" t="s">
        <v>230</v>
      </c>
      <c r="D353" s="126" t="s">
        <v>230</v>
      </c>
      <c r="E353" s="126" t="s">
        <v>230</v>
      </c>
      <c r="F353" s="126" t="s">
        <v>230</v>
      </c>
      <c r="G353" s="126" t="s">
        <v>230</v>
      </c>
      <c r="H353" s="81">
        <f>SUM(H351:H352)</f>
        <v>720.23</v>
      </c>
      <c r="I353" s="81">
        <f t="shared" ref="I353:P353" si="100">SUM(I351:I352)</f>
        <v>712.34999999999991</v>
      </c>
      <c r="J353" s="81">
        <f t="shared" si="100"/>
        <v>397.08000000000004</v>
      </c>
      <c r="K353" s="89">
        <f t="shared" si="100"/>
        <v>49</v>
      </c>
      <c r="L353" s="81">
        <f>SUM(L351:L352)</f>
        <v>3215603</v>
      </c>
      <c r="M353" s="81">
        <f t="shared" si="100"/>
        <v>0</v>
      </c>
      <c r="N353" s="81">
        <f t="shared" si="100"/>
        <v>0</v>
      </c>
      <c r="O353" s="81">
        <f t="shared" si="100"/>
        <v>0</v>
      </c>
      <c r="P353" s="81">
        <f t="shared" si="100"/>
        <v>3215603</v>
      </c>
      <c r="Q353" s="79">
        <f>L353/H353</f>
        <v>4464.6890576621354</v>
      </c>
      <c r="R353" s="90" t="s">
        <v>230</v>
      </c>
      <c r="S353" s="82" t="s">
        <v>230</v>
      </c>
      <c r="T353" s="82" t="s">
        <v>230</v>
      </c>
      <c r="U353" s="29"/>
      <c r="V353" s="29"/>
    </row>
    <row r="354" spans="1:22" s="7" customFormat="1" ht="13.2" x14ac:dyDescent="0.25">
      <c r="A354" s="236" t="s">
        <v>170</v>
      </c>
      <c r="B354" s="236"/>
      <c r="C354" s="236"/>
      <c r="D354" s="139" t="s">
        <v>230</v>
      </c>
      <c r="E354" s="139" t="s">
        <v>230</v>
      </c>
      <c r="F354" s="139" t="s">
        <v>230</v>
      </c>
      <c r="G354" s="139" t="s">
        <v>230</v>
      </c>
      <c r="H354" s="96">
        <f>H327+H331+H335+H339+H346+H349+H353+H343</f>
        <v>40960.97</v>
      </c>
      <c r="I354" s="96">
        <f t="shared" ref="I354:P354" si="101">I327+I331+I335+I339+I346+I349+I353+I343</f>
        <v>34170.949999999997</v>
      </c>
      <c r="J354" s="96">
        <f t="shared" si="101"/>
        <v>27100.989999999998</v>
      </c>
      <c r="K354" s="96">
        <f t="shared" si="101"/>
        <v>1677</v>
      </c>
      <c r="L354" s="96">
        <f t="shared" si="101"/>
        <v>43850220</v>
      </c>
      <c r="M354" s="96">
        <f t="shared" si="101"/>
        <v>0</v>
      </c>
      <c r="N354" s="96">
        <f t="shared" si="101"/>
        <v>0</v>
      </c>
      <c r="O354" s="96">
        <f t="shared" si="101"/>
        <v>0</v>
      </c>
      <c r="P354" s="96">
        <f t="shared" si="101"/>
        <v>43850220</v>
      </c>
      <c r="Q354" s="95">
        <f>L354/H354</f>
        <v>1070.5366596543001</v>
      </c>
      <c r="R354" s="98" t="s">
        <v>230</v>
      </c>
      <c r="S354" s="99" t="s">
        <v>230</v>
      </c>
      <c r="T354" s="99" t="s">
        <v>230</v>
      </c>
      <c r="U354" s="10"/>
      <c r="V354" s="10"/>
    </row>
    <row r="355" spans="1:22" s="6" customFormat="1" ht="15" customHeight="1" x14ac:dyDescent="0.25">
      <c r="A355" s="218" t="s">
        <v>60</v>
      </c>
      <c r="B355" s="218"/>
      <c r="C355" s="218"/>
      <c r="D355" s="218"/>
      <c r="E355" s="218"/>
      <c r="F355" s="218"/>
      <c r="G355" s="218"/>
      <c r="H355" s="218"/>
      <c r="I355" s="218"/>
      <c r="J355" s="218"/>
      <c r="K355" s="218"/>
      <c r="L355" s="218"/>
      <c r="M355" s="218"/>
      <c r="N355" s="218"/>
      <c r="O355" s="218"/>
      <c r="P355" s="218"/>
      <c r="Q355" s="218"/>
      <c r="R355" s="218"/>
      <c r="S355" s="218"/>
      <c r="T355" s="218"/>
    </row>
    <row r="356" spans="1:22" s="6" customFormat="1" ht="15.75" customHeight="1" x14ac:dyDescent="0.25">
      <c r="A356" s="222" t="s">
        <v>61</v>
      </c>
      <c r="B356" s="222"/>
      <c r="C356" s="222"/>
      <c r="D356" s="222"/>
      <c r="E356" s="222"/>
      <c r="F356" s="213"/>
      <c r="G356" s="213"/>
      <c r="H356" s="213"/>
      <c r="I356" s="213"/>
      <c r="J356" s="213"/>
      <c r="K356" s="213"/>
      <c r="L356" s="213"/>
      <c r="M356" s="213"/>
      <c r="N356" s="213"/>
      <c r="O356" s="213"/>
      <c r="P356" s="213"/>
      <c r="Q356" s="213"/>
      <c r="R356" s="213"/>
      <c r="S356" s="213"/>
      <c r="T356" s="213"/>
    </row>
    <row r="357" spans="1:22" s="6" customFormat="1" ht="13.2" x14ac:dyDescent="0.25">
      <c r="A357" s="91">
        <f>A352+1</f>
        <v>218</v>
      </c>
      <c r="B357" s="83" t="s">
        <v>62</v>
      </c>
      <c r="C357" s="92">
        <v>1971</v>
      </c>
      <c r="D357" s="94"/>
      <c r="E357" s="75" t="s">
        <v>231</v>
      </c>
      <c r="F357" s="91">
        <v>5</v>
      </c>
      <c r="G357" s="91">
        <v>8</v>
      </c>
      <c r="H357" s="129">
        <v>7891.3</v>
      </c>
      <c r="I357" s="129">
        <v>5768.9</v>
      </c>
      <c r="J357" s="129">
        <v>5015.6000000000004</v>
      </c>
      <c r="K357" s="80">
        <v>190</v>
      </c>
      <c r="L357" s="81">
        <f>'виды работ '!C352</f>
        <v>20606808</v>
      </c>
      <c r="M357" s="79">
        <v>0</v>
      </c>
      <c r="N357" s="79">
        <v>0</v>
      </c>
      <c r="O357" s="79">
        <v>0</v>
      </c>
      <c r="P357" s="79">
        <f t="shared" ref="P357:P366" si="102">L357</f>
        <v>20606808</v>
      </c>
      <c r="Q357" s="79">
        <f t="shared" ref="Q357:Q366" si="103">L357/H357</f>
        <v>2611.3324800729915</v>
      </c>
      <c r="R357" s="81">
        <v>14593.7</v>
      </c>
      <c r="S357" s="82" t="s">
        <v>287</v>
      </c>
      <c r="T357" s="75" t="s">
        <v>239</v>
      </c>
    </row>
    <row r="358" spans="1:22" s="40" customFormat="1" ht="15.75" customHeight="1" x14ac:dyDescent="0.25">
      <c r="A358" s="92">
        <f>A357+1</f>
        <v>219</v>
      </c>
      <c r="B358" s="122" t="s">
        <v>616</v>
      </c>
      <c r="C358" s="92">
        <v>1971</v>
      </c>
      <c r="D358" s="94"/>
      <c r="E358" s="75" t="s">
        <v>227</v>
      </c>
      <c r="F358" s="91">
        <v>5</v>
      </c>
      <c r="G358" s="91">
        <v>6</v>
      </c>
      <c r="H358" s="81">
        <v>5952.5</v>
      </c>
      <c r="I358" s="81">
        <v>5657.3</v>
      </c>
      <c r="J358" s="81">
        <v>3034.3</v>
      </c>
      <c r="K358" s="80">
        <v>190</v>
      </c>
      <c r="L358" s="81">
        <f>'виды работ '!C353</f>
        <v>816551</v>
      </c>
      <c r="M358" s="79">
        <v>0</v>
      </c>
      <c r="N358" s="79">
        <v>0</v>
      </c>
      <c r="O358" s="79">
        <v>0</v>
      </c>
      <c r="P358" s="79">
        <f>L358</f>
        <v>816551</v>
      </c>
      <c r="Q358" s="79">
        <f>L358/H358</f>
        <v>137.17782444351113</v>
      </c>
      <c r="R358" s="81">
        <v>14593.7</v>
      </c>
      <c r="S358" s="82" t="s">
        <v>287</v>
      </c>
      <c r="T358" s="75" t="s">
        <v>239</v>
      </c>
    </row>
    <row r="359" spans="1:22" s="6" customFormat="1" ht="13.2" x14ac:dyDescent="0.25">
      <c r="A359" s="92">
        <f t="shared" ref="A359:A370" si="104">A358+1</f>
        <v>220</v>
      </c>
      <c r="B359" s="83" t="s">
        <v>63</v>
      </c>
      <c r="C359" s="92">
        <v>1978</v>
      </c>
      <c r="D359" s="94"/>
      <c r="E359" s="75" t="s">
        <v>231</v>
      </c>
      <c r="F359" s="91">
        <v>5</v>
      </c>
      <c r="G359" s="91">
        <v>6</v>
      </c>
      <c r="H359" s="129">
        <v>6156.2</v>
      </c>
      <c r="I359" s="129">
        <v>4640.1000000000004</v>
      </c>
      <c r="J359" s="129">
        <v>4095.3</v>
      </c>
      <c r="K359" s="80">
        <v>192</v>
      </c>
      <c r="L359" s="81">
        <f>'виды работ '!C354</f>
        <v>16143718</v>
      </c>
      <c r="M359" s="79">
        <v>0</v>
      </c>
      <c r="N359" s="79">
        <v>0</v>
      </c>
      <c r="O359" s="79">
        <v>0</v>
      </c>
      <c r="P359" s="79">
        <f t="shared" si="102"/>
        <v>16143718</v>
      </c>
      <c r="Q359" s="79">
        <f t="shared" si="103"/>
        <v>2622.3511256944221</v>
      </c>
      <c r="R359" s="81">
        <v>14593.7</v>
      </c>
      <c r="S359" s="82" t="s">
        <v>287</v>
      </c>
      <c r="T359" s="75" t="s">
        <v>239</v>
      </c>
    </row>
    <row r="360" spans="1:22" s="6" customFormat="1" ht="13.2" x14ac:dyDescent="0.25">
      <c r="A360" s="92">
        <f t="shared" si="104"/>
        <v>221</v>
      </c>
      <c r="B360" s="83" t="s">
        <v>401</v>
      </c>
      <c r="C360" s="92">
        <v>1986</v>
      </c>
      <c r="D360" s="94"/>
      <c r="E360" s="75" t="s">
        <v>227</v>
      </c>
      <c r="F360" s="91">
        <v>3</v>
      </c>
      <c r="G360" s="91">
        <v>1</v>
      </c>
      <c r="H360" s="81">
        <v>2424.6999999999998</v>
      </c>
      <c r="I360" s="81">
        <v>1434.6</v>
      </c>
      <c r="J360" s="81">
        <v>673.5</v>
      </c>
      <c r="K360" s="80">
        <v>74</v>
      </c>
      <c r="L360" s="81">
        <f>'виды работ '!C355</f>
        <v>3471031</v>
      </c>
      <c r="M360" s="79">
        <v>0</v>
      </c>
      <c r="N360" s="79">
        <v>0</v>
      </c>
      <c r="O360" s="79">
        <v>0</v>
      </c>
      <c r="P360" s="79">
        <f t="shared" si="102"/>
        <v>3471031</v>
      </c>
      <c r="Q360" s="79">
        <f t="shared" si="103"/>
        <v>1431.5300861962305</v>
      </c>
      <c r="R360" s="81">
        <v>14593.7</v>
      </c>
      <c r="S360" s="82" t="s">
        <v>287</v>
      </c>
      <c r="T360" s="75" t="s">
        <v>239</v>
      </c>
    </row>
    <row r="361" spans="1:22" s="6" customFormat="1" ht="13.2" x14ac:dyDescent="0.25">
      <c r="A361" s="92">
        <f t="shared" si="104"/>
        <v>222</v>
      </c>
      <c r="B361" s="83" t="s">
        <v>402</v>
      </c>
      <c r="C361" s="92">
        <v>1987</v>
      </c>
      <c r="D361" s="94"/>
      <c r="E361" s="75" t="s">
        <v>231</v>
      </c>
      <c r="F361" s="91">
        <v>5</v>
      </c>
      <c r="G361" s="91">
        <v>6</v>
      </c>
      <c r="H361" s="85">
        <v>4983.2999999999993</v>
      </c>
      <c r="I361" s="129">
        <v>4501.3999999999996</v>
      </c>
      <c r="J361" s="129">
        <v>3712.7</v>
      </c>
      <c r="K361" s="80">
        <v>220</v>
      </c>
      <c r="L361" s="81">
        <f>'виды работ '!C356</f>
        <v>5417586</v>
      </c>
      <c r="M361" s="79">
        <v>0</v>
      </c>
      <c r="N361" s="79">
        <v>0</v>
      </c>
      <c r="O361" s="79">
        <v>0</v>
      </c>
      <c r="P361" s="79">
        <f t="shared" si="102"/>
        <v>5417586</v>
      </c>
      <c r="Q361" s="79">
        <f t="shared" si="103"/>
        <v>1087.1482752392994</v>
      </c>
      <c r="R361" s="81">
        <v>14593.7</v>
      </c>
      <c r="S361" s="82" t="s">
        <v>287</v>
      </c>
      <c r="T361" s="75" t="s">
        <v>239</v>
      </c>
    </row>
    <row r="362" spans="1:22" s="6" customFormat="1" ht="13.2" x14ac:dyDescent="0.25">
      <c r="A362" s="92">
        <f t="shared" si="104"/>
        <v>223</v>
      </c>
      <c r="B362" s="83" t="s">
        <v>403</v>
      </c>
      <c r="C362" s="92">
        <v>1984</v>
      </c>
      <c r="D362" s="94"/>
      <c r="E362" s="75" t="s">
        <v>231</v>
      </c>
      <c r="F362" s="91">
        <v>5</v>
      </c>
      <c r="G362" s="91">
        <v>4</v>
      </c>
      <c r="H362" s="129">
        <v>4879.1000000000004</v>
      </c>
      <c r="I362" s="129">
        <v>3039.6</v>
      </c>
      <c r="J362" s="129">
        <v>2677.2</v>
      </c>
      <c r="K362" s="80">
        <v>134</v>
      </c>
      <c r="L362" s="81">
        <f>'виды работ '!C357</f>
        <v>12383701</v>
      </c>
      <c r="M362" s="79">
        <v>0</v>
      </c>
      <c r="N362" s="79">
        <v>0</v>
      </c>
      <c r="O362" s="79">
        <v>0</v>
      </c>
      <c r="P362" s="79">
        <f t="shared" si="102"/>
        <v>12383701</v>
      </c>
      <c r="Q362" s="79">
        <f t="shared" si="103"/>
        <v>2538.1117419196162</v>
      </c>
      <c r="R362" s="81">
        <v>14593.7</v>
      </c>
      <c r="S362" s="82" t="s">
        <v>287</v>
      </c>
      <c r="T362" s="75" t="s">
        <v>239</v>
      </c>
    </row>
    <row r="363" spans="1:22" s="6" customFormat="1" ht="13.2" x14ac:dyDescent="0.25">
      <c r="A363" s="92">
        <f t="shared" si="104"/>
        <v>224</v>
      </c>
      <c r="B363" s="83" t="s">
        <v>404</v>
      </c>
      <c r="C363" s="92">
        <v>1964</v>
      </c>
      <c r="D363" s="94"/>
      <c r="E363" s="75" t="s">
        <v>227</v>
      </c>
      <c r="F363" s="91">
        <v>5</v>
      </c>
      <c r="G363" s="91">
        <v>4</v>
      </c>
      <c r="H363" s="81">
        <v>4381.2</v>
      </c>
      <c r="I363" s="85">
        <v>3204.5</v>
      </c>
      <c r="J363" s="81">
        <v>2440.1</v>
      </c>
      <c r="K363" s="80">
        <v>102</v>
      </c>
      <c r="L363" s="81">
        <f>'виды работ '!C358</f>
        <v>3027961</v>
      </c>
      <c r="M363" s="79">
        <v>0</v>
      </c>
      <c r="N363" s="79">
        <v>0</v>
      </c>
      <c r="O363" s="79">
        <v>0</v>
      </c>
      <c r="P363" s="79">
        <f t="shared" si="102"/>
        <v>3027961</v>
      </c>
      <c r="Q363" s="79">
        <f t="shared" si="103"/>
        <v>691.12594722906965</v>
      </c>
      <c r="R363" s="81">
        <v>14593.7</v>
      </c>
      <c r="S363" s="82" t="s">
        <v>287</v>
      </c>
      <c r="T363" s="75" t="s">
        <v>239</v>
      </c>
    </row>
    <row r="364" spans="1:22" s="6" customFormat="1" ht="13.2" x14ac:dyDescent="0.25">
      <c r="A364" s="92">
        <f t="shared" si="104"/>
        <v>225</v>
      </c>
      <c r="B364" s="83" t="s">
        <v>405</v>
      </c>
      <c r="C364" s="92">
        <v>1970</v>
      </c>
      <c r="D364" s="94"/>
      <c r="E364" s="75" t="s">
        <v>227</v>
      </c>
      <c r="F364" s="91">
        <v>5</v>
      </c>
      <c r="G364" s="91">
        <v>6</v>
      </c>
      <c r="H364" s="129">
        <v>5849.5</v>
      </c>
      <c r="I364" s="87">
        <v>4185.8999999999996</v>
      </c>
      <c r="J364" s="129">
        <v>3406.2</v>
      </c>
      <c r="K364" s="89">
        <v>167</v>
      </c>
      <c r="L364" s="81">
        <f>'виды работ '!C359</f>
        <v>4927143</v>
      </c>
      <c r="M364" s="79">
        <v>0</v>
      </c>
      <c r="N364" s="79">
        <v>0</v>
      </c>
      <c r="O364" s="79">
        <v>0</v>
      </c>
      <c r="P364" s="79">
        <f t="shared" si="102"/>
        <v>4927143</v>
      </c>
      <c r="Q364" s="79">
        <f t="shared" si="103"/>
        <v>842.31865971450554</v>
      </c>
      <c r="R364" s="81">
        <v>14593.7</v>
      </c>
      <c r="S364" s="82" t="s">
        <v>287</v>
      </c>
      <c r="T364" s="75" t="s">
        <v>239</v>
      </c>
    </row>
    <row r="365" spans="1:22" s="6" customFormat="1" ht="13.2" x14ac:dyDescent="0.25">
      <c r="A365" s="92">
        <f t="shared" si="104"/>
        <v>226</v>
      </c>
      <c r="B365" s="83" t="s">
        <v>406</v>
      </c>
      <c r="C365" s="92">
        <v>1972</v>
      </c>
      <c r="D365" s="94"/>
      <c r="E365" s="75" t="s">
        <v>227</v>
      </c>
      <c r="F365" s="91">
        <v>5</v>
      </c>
      <c r="G365" s="91">
        <v>8</v>
      </c>
      <c r="H365" s="129">
        <v>8111.5</v>
      </c>
      <c r="I365" s="129">
        <v>5781.3</v>
      </c>
      <c r="J365" s="129">
        <v>4679.5</v>
      </c>
      <c r="K365" s="80">
        <v>261</v>
      </c>
      <c r="L365" s="81">
        <f>'виды работ '!C360</f>
        <v>5680981</v>
      </c>
      <c r="M365" s="79">
        <v>0</v>
      </c>
      <c r="N365" s="79">
        <v>0</v>
      </c>
      <c r="O365" s="79">
        <v>0</v>
      </c>
      <c r="P365" s="79">
        <f t="shared" si="102"/>
        <v>5680981</v>
      </c>
      <c r="Q365" s="79">
        <f t="shared" si="103"/>
        <v>700.36133883991863</v>
      </c>
      <c r="R365" s="81">
        <v>14593.7</v>
      </c>
      <c r="S365" s="82" t="s">
        <v>287</v>
      </c>
      <c r="T365" s="75" t="s">
        <v>239</v>
      </c>
    </row>
    <row r="366" spans="1:22" s="6" customFormat="1" ht="13.2" x14ac:dyDescent="0.25">
      <c r="A366" s="92">
        <f t="shared" si="104"/>
        <v>227</v>
      </c>
      <c r="B366" s="83" t="s">
        <v>64</v>
      </c>
      <c r="C366" s="91">
        <v>1984</v>
      </c>
      <c r="D366" s="94"/>
      <c r="E366" s="75" t="s">
        <v>231</v>
      </c>
      <c r="F366" s="91">
        <v>5</v>
      </c>
      <c r="G366" s="91">
        <v>6</v>
      </c>
      <c r="H366" s="129">
        <v>7568.7</v>
      </c>
      <c r="I366" s="129">
        <v>4650.1000000000004</v>
      </c>
      <c r="J366" s="129">
        <v>3955.6</v>
      </c>
      <c r="K366" s="89">
        <v>233</v>
      </c>
      <c r="L366" s="81">
        <f>'виды работ '!C361</f>
        <v>5418954</v>
      </c>
      <c r="M366" s="79">
        <v>0</v>
      </c>
      <c r="N366" s="79">
        <v>0</v>
      </c>
      <c r="O366" s="79">
        <v>0</v>
      </c>
      <c r="P366" s="79">
        <f t="shared" si="102"/>
        <v>5418954</v>
      </c>
      <c r="Q366" s="79">
        <f t="shared" si="103"/>
        <v>715.96892465020414</v>
      </c>
      <c r="R366" s="81">
        <v>14593.7</v>
      </c>
      <c r="S366" s="82" t="s">
        <v>287</v>
      </c>
      <c r="T366" s="75" t="s">
        <v>239</v>
      </c>
    </row>
    <row r="367" spans="1:22" s="6" customFormat="1" ht="13.2" x14ac:dyDescent="0.25">
      <c r="A367" s="92">
        <f t="shared" si="104"/>
        <v>228</v>
      </c>
      <c r="B367" s="83" t="s">
        <v>407</v>
      </c>
      <c r="C367" s="92">
        <v>1983</v>
      </c>
      <c r="D367" s="94"/>
      <c r="E367" s="75" t="s">
        <v>231</v>
      </c>
      <c r="F367" s="91">
        <v>5</v>
      </c>
      <c r="G367" s="91">
        <v>5</v>
      </c>
      <c r="H367" s="81">
        <v>5790.7</v>
      </c>
      <c r="I367" s="81">
        <v>3484.7</v>
      </c>
      <c r="J367" s="81">
        <v>1311.7</v>
      </c>
      <c r="K367" s="80">
        <v>135</v>
      </c>
      <c r="L367" s="79">
        <f>'виды работ '!C362</f>
        <v>911996</v>
      </c>
      <c r="M367" s="79">
        <v>0</v>
      </c>
      <c r="N367" s="79">
        <v>0</v>
      </c>
      <c r="O367" s="79">
        <v>0</v>
      </c>
      <c r="P367" s="79">
        <f>L367</f>
        <v>911996</v>
      </c>
      <c r="Q367" s="79">
        <f t="shared" ref="Q367:Q372" si="105">L367/H367</f>
        <v>157.49322189027234</v>
      </c>
      <c r="R367" s="81">
        <v>14593.7</v>
      </c>
      <c r="S367" s="82" t="s">
        <v>287</v>
      </c>
      <c r="T367" s="75" t="s">
        <v>239</v>
      </c>
    </row>
    <row r="368" spans="1:22" s="6" customFormat="1" ht="13.2" x14ac:dyDescent="0.25">
      <c r="A368" s="92">
        <f t="shared" si="104"/>
        <v>229</v>
      </c>
      <c r="B368" s="83" t="s">
        <v>408</v>
      </c>
      <c r="C368" s="92">
        <v>1963</v>
      </c>
      <c r="D368" s="94"/>
      <c r="E368" s="75" t="s">
        <v>227</v>
      </c>
      <c r="F368" s="91">
        <v>3</v>
      </c>
      <c r="G368" s="91">
        <v>3</v>
      </c>
      <c r="H368" s="81">
        <v>2891</v>
      </c>
      <c r="I368" s="81">
        <v>1498.7</v>
      </c>
      <c r="J368" s="81">
        <v>690.7</v>
      </c>
      <c r="K368" s="80">
        <v>76</v>
      </c>
      <c r="L368" s="79">
        <f>'виды работ '!C363</f>
        <v>1448094</v>
      </c>
      <c r="M368" s="79">
        <v>0</v>
      </c>
      <c r="N368" s="79">
        <v>0</v>
      </c>
      <c r="O368" s="79">
        <v>0</v>
      </c>
      <c r="P368" s="79">
        <f>L368</f>
        <v>1448094</v>
      </c>
      <c r="Q368" s="79">
        <f t="shared" si="105"/>
        <v>500.89726738152888</v>
      </c>
      <c r="R368" s="81">
        <v>14593.7</v>
      </c>
      <c r="S368" s="82" t="s">
        <v>287</v>
      </c>
      <c r="T368" s="75" t="s">
        <v>239</v>
      </c>
    </row>
    <row r="369" spans="1:23" s="6" customFormat="1" ht="13.2" x14ac:dyDescent="0.25">
      <c r="A369" s="92">
        <f t="shared" si="104"/>
        <v>230</v>
      </c>
      <c r="B369" s="83" t="s">
        <v>409</v>
      </c>
      <c r="C369" s="92">
        <v>1988</v>
      </c>
      <c r="D369" s="94"/>
      <c r="E369" s="75" t="s">
        <v>231</v>
      </c>
      <c r="F369" s="91">
        <v>5</v>
      </c>
      <c r="G369" s="91">
        <v>4</v>
      </c>
      <c r="H369" s="129">
        <v>4706.3999999999996</v>
      </c>
      <c r="I369" s="129">
        <v>2798.1</v>
      </c>
      <c r="J369" s="129">
        <v>2560.6</v>
      </c>
      <c r="K369" s="80">
        <v>119</v>
      </c>
      <c r="L369" s="81">
        <f>'виды работ '!C364</f>
        <v>4369243</v>
      </c>
      <c r="M369" s="79">
        <v>0</v>
      </c>
      <c r="N369" s="79">
        <v>0</v>
      </c>
      <c r="O369" s="79">
        <v>0</v>
      </c>
      <c r="P369" s="79">
        <f>L369</f>
        <v>4369243</v>
      </c>
      <c r="Q369" s="79">
        <f t="shared" si="105"/>
        <v>928.36201767805551</v>
      </c>
      <c r="R369" s="81">
        <v>14593.7</v>
      </c>
      <c r="S369" s="82" t="s">
        <v>287</v>
      </c>
      <c r="T369" s="75" t="s">
        <v>239</v>
      </c>
    </row>
    <row r="370" spans="1:23" s="6" customFormat="1" ht="13.2" x14ac:dyDescent="0.25">
      <c r="A370" s="92">
        <f t="shared" si="104"/>
        <v>231</v>
      </c>
      <c r="B370" s="83" t="s">
        <v>410</v>
      </c>
      <c r="C370" s="92">
        <v>1984</v>
      </c>
      <c r="D370" s="94"/>
      <c r="E370" s="75" t="s">
        <v>231</v>
      </c>
      <c r="F370" s="91">
        <v>5</v>
      </c>
      <c r="G370" s="91">
        <v>4</v>
      </c>
      <c r="H370" s="129">
        <v>4817.7</v>
      </c>
      <c r="I370" s="85">
        <v>3237.7000000000003</v>
      </c>
      <c r="J370" s="129">
        <v>2654.5</v>
      </c>
      <c r="K370" s="80">
        <v>144</v>
      </c>
      <c r="L370" s="81">
        <f>'виды работ '!C365</f>
        <v>4190442</v>
      </c>
      <c r="M370" s="79">
        <v>0</v>
      </c>
      <c r="N370" s="79">
        <v>0</v>
      </c>
      <c r="O370" s="79">
        <v>0</v>
      </c>
      <c r="P370" s="79">
        <f>L370</f>
        <v>4190442</v>
      </c>
      <c r="Q370" s="79">
        <f t="shared" si="105"/>
        <v>869.80135749424005</v>
      </c>
      <c r="R370" s="81">
        <v>14593.7</v>
      </c>
      <c r="S370" s="82" t="s">
        <v>287</v>
      </c>
      <c r="T370" s="75" t="s">
        <v>239</v>
      </c>
    </row>
    <row r="371" spans="1:23" s="6" customFormat="1" ht="15" customHeight="1" x14ac:dyDescent="0.25">
      <c r="A371" s="237" t="s">
        <v>18</v>
      </c>
      <c r="B371" s="237"/>
      <c r="C371" s="126" t="s">
        <v>230</v>
      </c>
      <c r="D371" s="126" t="s">
        <v>230</v>
      </c>
      <c r="E371" s="126" t="s">
        <v>230</v>
      </c>
      <c r="F371" s="126" t="s">
        <v>230</v>
      </c>
      <c r="G371" s="126" t="s">
        <v>230</v>
      </c>
      <c r="H371" s="81">
        <f t="shared" ref="H371:P371" si="106">SUM(H357:H370)</f>
        <v>76403.799999999974</v>
      </c>
      <c r="I371" s="81">
        <f t="shared" si="106"/>
        <v>53882.899999999994</v>
      </c>
      <c r="J371" s="81">
        <f t="shared" si="106"/>
        <v>40907.499999999993</v>
      </c>
      <c r="K371" s="89">
        <f t="shared" si="106"/>
        <v>2237</v>
      </c>
      <c r="L371" s="81">
        <f t="shared" si="106"/>
        <v>88814209</v>
      </c>
      <c r="M371" s="81">
        <f t="shared" si="106"/>
        <v>0</v>
      </c>
      <c r="N371" s="81">
        <f t="shared" si="106"/>
        <v>0</v>
      </c>
      <c r="O371" s="81">
        <f t="shared" si="106"/>
        <v>0</v>
      </c>
      <c r="P371" s="81">
        <f t="shared" si="106"/>
        <v>88814209</v>
      </c>
      <c r="Q371" s="79">
        <f t="shared" si="105"/>
        <v>1162.4318293069198</v>
      </c>
      <c r="R371" s="90" t="s">
        <v>230</v>
      </c>
      <c r="S371" s="82" t="s">
        <v>230</v>
      </c>
      <c r="T371" s="82" t="s">
        <v>230</v>
      </c>
      <c r="U371" s="29"/>
      <c r="V371" s="29"/>
    </row>
    <row r="372" spans="1:23" s="7" customFormat="1" ht="15" customHeight="1" x14ac:dyDescent="0.25">
      <c r="A372" s="236" t="s">
        <v>65</v>
      </c>
      <c r="B372" s="236"/>
      <c r="C372" s="236"/>
      <c r="D372" s="139" t="s">
        <v>230</v>
      </c>
      <c r="E372" s="139" t="s">
        <v>230</v>
      </c>
      <c r="F372" s="139" t="s">
        <v>230</v>
      </c>
      <c r="G372" s="139" t="s">
        <v>230</v>
      </c>
      <c r="H372" s="96">
        <f>H371</f>
        <v>76403.799999999974</v>
      </c>
      <c r="I372" s="96">
        <f t="shared" ref="I372:P372" si="107">I371</f>
        <v>53882.899999999994</v>
      </c>
      <c r="J372" s="96">
        <f t="shared" si="107"/>
        <v>40907.499999999993</v>
      </c>
      <c r="K372" s="97">
        <f t="shared" si="107"/>
        <v>2237</v>
      </c>
      <c r="L372" s="96">
        <f>L371</f>
        <v>88814209</v>
      </c>
      <c r="M372" s="96">
        <f t="shared" si="107"/>
        <v>0</v>
      </c>
      <c r="N372" s="96">
        <f t="shared" si="107"/>
        <v>0</v>
      </c>
      <c r="O372" s="96">
        <f t="shared" si="107"/>
        <v>0</v>
      </c>
      <c r="P372" s="96">
        <f t="shared" si="107"/>
        <v>88814209</v>
      </c>
      <c r="Q372" s="95">
        <f t="shared" si="105"/>
        <v>1162.4318293069198</v>
      </c>
      <c r="R372" s="98" t="s">
        <v>230</v>
      </c>
      <c r="S372" s="99" t="s">
        <v>230</v>
      </c>
      <c r="T372" s="99" t="s">
        <v>230</v>
      </c>
      <c r="U372" s="10"/>
      <c r="V372" s="10"/>
      <c r="W372" s="10"/>
    </row>
    <row r="373" spans="1:23" s="6" customFormat="1" ht="15" customHeight="1" x14ac:dyDescent="0.25">
      <c r="A373" s="218" t="s">
        <v>66</v>
      </c>
      <c r="B373" s="218"/>
      <c r="C373" s="218"/>
      <c r="D373" s="218"/>
      <c r="E373" s="218"/>
      <c r="F373" s="218"/>
      <c r="G373" s="218"/>
      <c r="H373" s="218"/>
      <c r="I373" s="218"/>
      <c r="J373" s="218"/>
      <c r="K373" s="218"/>
      <c r="L373" s="218"/>
      <c r="M373" s="218"/>
      <c r="N373" s="218"/>
      <c r="O373" s="218"/>
      <c r="P373" s="218"/>
      <c r="Q373" s="218"/>
      <c r="R373" s="218"/>
      <c r="S373" s="218"/>
      <c r="T373" s="218"/>
    </row>
    <row r="374" spans="1:23" s="6" customFormat="1" ht="15.75" customHeight="1" x14ac:dyDescent="0.25">
      <c r="A374" s="222" t="s">
        <v>621</v>
      </c>
      <c r="B374" s="222"/>
      <c r="C374" s="222"/>
      <c r="D374" s="222"/>
      <c r="E374" s="222"/>
      <c r="F374" s="213"/>
      <c r="G374" s="213"/>
      <c r="H374" s="213"/>
      <c r="I374" s="213"/>
      <c r="J374" s="213"/>
      <c r="K374" s="213"/>
      <c r="L374" s="213"/>
      <c r="M374" s="213"/>
      <c r="N374" s="213"/>
      <c r="O374" s="213"/>
      <c r="P374" s="213"/>
      <c r="Q374" s="213"/>
      <c r="R374" s="213"/>
      <c r="S374" s="213"/>
      <c r="T374" s="213"/>
    </row>
    <row r="375" spans="1:23" s="6" customFormat="1" ht="13.2" x14ac:dyDescent="0.25">
      <c r="A375" s="91">
        <f>A370+1</f>
        <v>232</v>
      </c>
      <c r="B375" s="106" t="s">
        <v>622</v>
      </c>
      <c r="C375" s="77">
        <v>1981</v>
      </c>
      <c r="D375" s="77"/>
      <c r="E375" s="75" t="s">
        <v>231</v>
      </c>
      <c r="F375" s="77">
        <v>5</v>
      </c>
      <c r="G375" s="77">
        <v>6</v>
      </c>
      <c r="H375" s="77">
        <v>4862.5</v>
      </c>
      <c r="I375" s="77">
        <v>4862.5</v>
      </c>
      <c r="J375" s="77">
        <v>4014.79</v>
      </c>
      <c r="K375" s="77">
        <v>245</v>
      </c>
      <c r="L375" s="81">
        <f>'виды работ '!C370</f>
        <v>4453080</v>
      </c>
      <c r="M375" s="79">
        <v>0</v>
      </c>
      <c r="N375" s="79">
        <v>0</v>
      </c>
      <c r="O375" s="79">
        <v>0</v>
      </c>
      <c r="P375" s="79">
        <f>L375</f>
        <v>4453080</v>
      </c>
      <c r="Q375" s="79">
        <f>L375/H375</f>
        <v>915.80051413881745</v>
      </c>
      <c r="R375" s="81">
        <v>14593.7</v>
      </c>
      <c r="S375" s="82" t="s">
        <v>287</v>
      </c>
      <c r="T375" s="75" t="s">
        <v>239</v>
      </c>
    </row>
    <row r="376" spans="1:23" s="6" customFormat="1" ht="13.2" x14ac:dyDescent="0.25">
      <c r="A376" s="91">
        <f>A375+1</f>
        <v>233</v>
      </c>
      <c r="B376" s="106" t="s">
        <v>623</v>
      </c>
      <c r="C376" s="77">
        <v>1976</v>
      </c>
      <c r="D376" s="77"/>
      <c r="E376" s="75" t="s">
        <v>231</v>
      </c>
      <c r="F376" s="77">
        <v>5</v>
      </c>
      <c r="G376" s="77">
        <v>6</v>
      </c>
      <c r="H376" s="77">
        <v>4913.6000000000004</v>
      </c>
      <c r="I376" s="77">
        <v>4913.6000000000004</v>
      </c>
      <c r="J376" s="77">
        <v>4052.01</v>
      </c>
      <c r="K376" s="77">
        <v>186</v>
      </c>
      <c r="L376" s="81">
        <f>'виды работ '!C371</f>
        <v>7642612</v>
      </c>
      <c r="M376" s="79">
        <v>0</v>
      </c>
      <c r="N376" s="79">
        <v>0</v>
      </c>
      <c r="O376" s="79">
        <v>0</v>
      </c>
      <c r="P376" s="79">
        <f>L376</f>
        <v>7642612</v>
      </c>
      <c r="Q376" s="79">
        <f>L376/H376</f>
        <v>1555.3997069358513</v>
      </c>
      <c r="R376" s="81">
        <v>14593.7</v>
      </c>
      <c r="S376" s="82" t="s">
        <v>287</v>
      </c>
      <c r="T376" s="75" t="s">
        <v>239</v>
      </c>
    </row>
    <row r="377" spans="1:23" s="6" customFormat="1" ht="13.2" x14ac:dyDescent="0.25">
      <c r="A377" s="237" t="s">
        <v>18</v>
      </c>
      <c r="B377" s="237"/>
      <c r="C377" s="126" t="s">
        <v>230</v>
      </c>
      <c r="D377" s="126" t="s">
        <v>230</v>
      </c>
      <c r="E377" s="126" t="s">
        <v>230</v>
      </c>
      <c r="F377" s="126" t="s">
        <v>230</v>
      </c>
      <c r="G377" s="126" t="s">
        <v>230</v>
      </c>
      <c r="H377" s="81">
        <f t="shared" ref="H377:P377" si="108">SUM(H375:H376)</f>
        <v>9776.1</v>
      </c>
      <c r="I377" s="81">
        <f t="shared" si="108"/>
        <v>9776.1</v>
      </c>
      <c r="J377" s="81">
        <f t="shared" si="108"/>
        <v>8066.8</v>
      </c>
      <c r="K377" s="89">
        <f t="shared" si="108"/>
        <v>431</v>
      </c>
      <c r="L377" s="81">
        <f t="shared" si="108"/>
        <v>12095692</v>
      </c>
      <c r="M377" s="81">
        <f t="shared" si="108"/>
        <v>0</v>
      </c>
      <c r="N377" s="81">
        <f t="shared" si="108"/>
        <v>0</v>
      </c>
      <c r="O377" s="81">
        <f t="shared" si="108"/>
        <v>0</v>
      </c>
      <c r="P377" s="81">
        <f t="shared" si="108"/>
        <v>12095692</v>
      </c>
      <c r="Q377" s="79">
        <f>L377/H377</f>
        <v>1237.2717136690501</v>
      </c>
      <c r="R377" s="90" t="s">
        <v>230</v>
      </c>
      <c r="S377" s="82" t="s">
        <v>230</v>
      </c>
      <c r="T377" s="82" t="s">
        <v>230</v>
      </c>
      <c r="U377" s="29"/>
      <c r="V377" s="29"/>
    </row>
    <row r="378" spans="1:23" s="6" customFormat="1" ht="13.2" x14ac:dyDescent="0.25">
      <c r="A378" s="222" t="s">
        <v>67</v>
      </c>
      <c r="B378" s="222"/>
      <c r="C378" s="222"/>
      <c r="D378" s="222"/>
      <c r="E378" s="222"/>
      <c r="F378" s="213"/>
      <c r="G378" s="213"/>
      <c r="H378" s="213"/>
      <c r="I378" s="213"/>
      <c r="J378" s="213"/>
      <c r="K378" s="213"/>
      <c r="L378" s="213"/>
      <c r="M378" s="213"/>
      <c r="N378" s="213"/>
      <c r="O378" s="213"/>
      <c r="P378" s="213"/>
      <c r="Q378" s="213"/>
      <c r="R378" s="213"/>
      <c r="S378" s="213"/>
      <c r="T378" s="213"/>
      <c r="U378" s="29"/>
      <c r="V378" s="29"/>
    </row>
    <row r="379" spans="1:23" s="6" customFormat="1" ht="15" customHeight="1" x14ac:dyDescent="0.25">
      <c r="A379" s="92">
        <f>A376+1</f>
        <v>234</v>
      </c>
      <c r="B379" s="83" t="s">
        <v>411</v>
      </c>
      <c r="C379" s="92">
        <v>1957</v>
      </c>
      <c r="D379" s="126"/>
      <c r="E379" s="75" t="s">
        <v>227</v>
      </c>
      <c r="F379" s="92">
        <v>5</v>
      </c>
      <c r="G379" s="92">
        <v>3</v>
      </c>
      <c r="H379" s="81">
        <v>1214.5</v>
      </c>
      <c r="I379" s="81">
        <v>1214.5</v>
      </c>
      <c r="J379" s="81">
        <v>671.5</v>
      </c>
      <c r="K379" s="89">
        <v>30</v>
      </c>
      <c r="L379" s="81">
        <f>'виды работ '!C374</f>
        <v>3485575</v>
      </c>
      <c r="M379" s="79">
        <v>0</v>
      </c>
      <c r="N379" s="79">
        <v>0</v>
      </c>
      <c r="O379" s="79">
        <v>0</v>
      </c>
      <c r="P379" s="79">
        <f>L379</f>
        <v>3485575</v>
      </c>
      <c r="Q379" s="79">
        <f>L379/H379</f>
        <v>2869.9670646356526</v>
      </c>
      <c r="R379" s="81">
        <v>14593.7</v>
      </c>
      <c r="S379" s="82" t="s">
        <v>287</v>
      </c>
      <c r="T379" s="75" t="s">
        <v>239</v>
      </c>
      <c r="U379" s="29"/>
      <c r="V379" s="29"/>
    </row>
    <row r="380" spans="1:23" s="6" customFormat="1" ht="13.2" x14ac:dyDescent="0.25">
      <c r="A380" s="237" t="s">
        <v>18</v>
      </c>
      <c r="B380" s="237"/>
      <c r="C380" s="126" t="s">
        <v>230</v>
      </c>
      <c r="D380" s="126" t="s">
        <v>230</v>
      </c>
      <c r="E380" s="126" t="s">
        <v>230</v>
      </c>
      <c r="F380" s="126" t="s">
        <v>230</v>
      </c>
      <c r="G380" s="126" t="s">
        <v>230</v>
      </c>
      <c r="H380" s="81">
        <f t="shared" ref="H380:P380" si="109">SUM(H379:H379)</f>
        <v>1214.5</v>
      </c>
      <c r="I380" s="81">
        <f t="shared" si="109"/>
        <v>1214.5</v>
      </c>
      <c r="J380" s="81">
        <f t="shared" si="109"/>
        <v>671.5</v>
      </c>
      <c r="K380" s="89">
        <f t="shared" si="109"/>
        <v>30</v>
      </c>
      <c r="L380" s="81">
        <f t="shared" si="109"/>
        <v>3485575</v>
      </c>
      <c r="M380" s="81">
        <f t="shared" si="109"/>
        <v>0</v>
      </c>
      <c r="N380" s="81">
        <f t="shared" si="109"/>
        <v>0</v>
      </c>
      <c r="O380" s="81">
        <f t="shared" si="109"/>
        <v>0</v>
      </c>
      <c r="P380" s="81">
        <f t="shared" si="109"/>
        <v>3485575</v>
      </c>
      <c r="Q380" s="79">
        <f>L380/H380</f>
        <v>2869.9670646356526</v>
      </c>
      <c r="R380" s="81">
        <v>14593.7</v>
      </c>
      <c r="S380" s="82" t="s">
        <v>287</v>
      </c>
      <c r="T380" s="75" t="s">
        <v>239</v>
      </c>
      <c r="U380" s="29"/>
      <c r="V380" s="29"/>
    </row>
    <row r="381" spans="1:23" s="6" customFormat="1" ht="13.2" x14ac:dyDescent="0.25">
      <c r="A381" s="148" t="s">
        <v>190</v>
      </c>
      <c r="B381" s="149"/>
      <c r="C381" s="126"/>
      <c r="D381" s="126"/>
      <c r="E381" s="126"/>
      <c r="F381" s="126"/>
      <c r="G381" s="126"/>
      <c r="H381" s="81"/>
      <c r="I381" s="81"/>
      <c r="J381" s="81"/>
      <c r="K381" s="81"/>
      <c r="L381" s="81"/>
      <c r="M381" s="81"/>
      <c r="N381" s="81"/>
      <c r="O381" s="81"/>
      <c r="P381" s="81"/>
      <c r="Q381" s="79"/>
      <c r="R381" s="81"/>
      <c r="S381" s="82"/>
      <c r="T381" s="75"/>
      <c r="U381" s="29"/>
      <c r="V381" s="29"/>
    </row>
    <row r="382" spans="1:23" s="6" customFormat="1" ht="13.2" x14ac:dyDescent="0.25">
      <c r="A382" s="92">
        <f>A379+1</f>
        <v>235</v>
      </c>
      <c r="B382" s="83" t="s">
        <v>191</v>
      </c>
      <c r="C382" s="92">
        <v>1990</v>
      </c>
      <c r="D382" s="126"/>
      <c r="E382" s="75" t="s">
        <v>231</v>
      </c>
      <c r="F382" s="92">
        <v>5</v>
      </c>
      <c r="G382" s="92">
        <v>3</v>
      </c>
      <c r="H382" s="85">
        <v>6048.2</v>
      </c>
      <c r="I382" s="81">
        <v>3595.5</v>
      </c>
      <c r="J382" s="81">
        <v>3004.8</v>
      </c>
      <c r="K382" s="89">
        <v>150</v>
      </c>
      <c r="L382" s="81">
        <f>'виды работ '!C377</f>
        <v>13770294</v>
      </c>
      <c r="M382" s="79">
        <v>0</v>
      </c>
      <c r="N382" s="79">
        <v>0</v>
      </c>
      <c r="O382" s="79">
        <v>0</v>
      </c>
      <c r="P382" s="79">
        <f>L382</f>
        <v>13770294</v>
      </c>
      <c r="Q382" s="79">
        <f>L382/H382</f>
        <v>2276.7590357461727</v>
      </c>
      <c r="R382" s="81">
        <v>14593.7</v>
      </c>
      <c r="S382" s="82" t="s">
        <v>287</v>
      </c>
      <c r="T382" s="75" t="s">
        <v>239</v>
      </c>
      <c r="U382" s="29"/>
      <c r="V382" s="29"/>
    </row>
    <row r="383" spans="1:23" s="6" customFormat="1" ht="13.2" x14ac:dyDescent="0.25">
      <c r="A383" s="237" t="s">
        <v>18</v>
      </c>
      <c r="B383" s="237"/>
      <c r="C383" s="126" t="s">
        <v>230</v>
      </c>
      <c r="D383" s="126" t="s">
        <v>230</v>
      </c>
      <c r="E383" s="126" t="s">
        <v>230</v>
      </c>
      <c r="F383" s="126" t="s">
        <v>230</v>
      </c>
      <c r="G383" s="126" t="s">
        <v>230</v>
      </c>
      <c r="H383" s="81">
        <f>SUM(H382)</f>
        <v>6048.2</v>
      </c>
      <c r="I383" s="81">
        <f t="shared" ref="I383:P383" si="110">SUM(I382)</f>
        <v>3595.5</v>
      </c>
      <c r="J383" s="81">
        <f t="shared" si="110"/>
        <v>3004.8</v>
      </c>
      <c r="K383" s="89">
        <f t="shared" si="110"/>
        <v>150</v>
      </c>
      <c r="L383" s="81">
        <f t="shared" si="110"/>
        <v>13770294</v>
      </c>
      <c r="M383" s="81">
        <f t="shared" si="110"/>
        <v>0</v>
      </c>
      <c r="N383" s="81">
        <f t="shared" si="110"/>
        <v>0</v>
      </c>
      <c r="O383" s="81">
        <f t="shared" si="110"/>
        <v>0</v>
      </c>
      <c r="P383" s="81">
        <f t="shared" si="110"/>
        <v>13770294</v>
      </c>
      <c r="Q383" s="79">
        <f>L383/H383</f>
        <v>2276.7590357461727</v>
      </c>
      <c r="R383" s="90" t="s">
        <v>230</v>
      </c>
      <c r="S383" s="82" t="s">
        <v>230</v>
      </c>
      <c r="T383" s="82" t="s">
        <v>230</v>
      </c>
      <c r="U383" s="29"/>
      <c r="V383" s="29"/>
    </row>
    <row r="384" spans="1:23" s="6" customFormat="1" ht="13.2" x14ac:dyDescent="0.25">
      <c r="A384" s="222" t="s">
        <v>68</v>
      </c>
      <c r="B384" s="222"/>
      <c r="C384" s="222"/>
      <c r="D384" s="222"/>
      <c r="E384" s="222"/>
      <c r="F384" s="213"/>
      <c r="G384" s="213"/>
      <c r="H384" s="213"/>
      <c r="I384" s="213"/>
      <c r="J384" s="213"/>
      <c r="K384" s="213"/>
      <c r="L384" s="213"/>
      <c r="M384" s="213"/>
      <c r="N384" s="213"/>
      <c r="O384" s="213"/>
      <c r="P384" s="213"/>
      <c r="Q384" s="213"/>
      <c r="R384" s="213"/>
      <c r="S384" s="213"/>
      <c r="T384" s="213"/>
      <c r="U384" s="29"/>
      <c r="V384" s="29"/>
    </row>
    <row r="385" spans="1:22" s="6" customFormat="1" ht="13.2" x14ac:dyDescent="0.25">
      <c r="A385" s="92">
        <f>A382+1</f>
        <v>236</v>
      </c>
      <c r="B385" s="83" t="s">
        <v>412</v>
      </c>
      <c r="C385" s="114">
        <v>1989</v>
      </c>
      <c r="D385" s="114"/>
      <c r="E385" s="75" t="s">
        <v>231</v>
      </c>
      <c r="F385" s="114">
        <v>5</v>
      </c>
      <c r="G385" s="114">
        <v>3</v>
      </c>
      <c r="H385" s="118">
        <v>3620</v>
      </c>
      <c r="I385" s="114">
        <v>1982.5</v>
      </c>
      <c r="J385" s="114">
        <v>1620.3</v>
      </c>
      <c r="K385" s="114">
        <v>169</v>
      </c>
      <c r="L385" s="81">
        <f>'виды работ '!C380</f>
        <v>2605419</v>
      </c>
      <c r="M385" s="79">
        <v>0</v>
      </c>
      <c r="N385" s="79">
        <v>0</v>
      </c>
      <c r="O385" s="79">
        <v>0</v>
      </c>
      <c r="P385" s="79">
        <f>L385</f>
        <v>2605419</v>
      </c>
      <c r="Q385" s="79">
        <f>L385/H385</f>
        <v>719.72900552486192</v>
      </c>
      <c r="R385" s="81">
        <v>14593.7</v>
      </c>
      <c r="S385" s="82" t="s">
        <v>287</v>
      </c>
      <c r="T385" s="75" t="s">
        <v>239</v>
      </c>
      <c r="U385" s="29"/>
      <c r="V385" s="29"/>
    </row>
    <row r="386" spans="1:22" s="6" customFormat="1" ht="13.2" x14ac:dyDescent="0.25">
      <c r="A386" s="92">
        <f>A385+1</f>
        <v>237</v>
      </c>
      <c r="B386" s="83" t="s">
        <v>413</v>
      </c>
      <c r="C386" s="92">
        <v>1965</v>
      </c>
      <c r="D386" s="77"/>
      <c r="E386" s="75" t="s">
        <v>227</v>
      </c>
      <c r="F386" s="77">
        <v>2</v>
      </c>
      <c r="G386" s="77">
        <v>2</v>
      </c>
      <c r="H386" s="81">
        <v>627.29999999999995</v>
      </c>
      <c r="I386" s="81">
        <v>413.9</v>
      </c>
      <c r="J386" s="81">
        <v>171.9</v>
      </c>
      <c r="K386" s="77">
        <v>54</v>
      </c>
      <c r="L386" s="81">
        <f>'виды работ '!C381</f>
        <v>4791570</v>
      </c>
      <c r="M386" s="79">
        <v>0</v>
      </c>
      <c r="N386" s="79">
        <v>0</v>
      </c>
      <c r="O386" s="79">
        <v>0</v>
      </c>
      <c r="P386" s="79">
        <f>L386</f>
        <v>4791570</v>
      </c>
      <c r="Q386" s="79">
        <f>L386/H386</f>
        <v>7638.402678144429</v>
      </c>
      <c r="R386" s="81">
        <v>14593.7</v>
      </c>
      <c r="S386" s="82" t="s">
        <v>287</v>
      </c>
      <c r="T386" s="75" t="s">
        <v>239</v>
      </c>
      <c r="U386" s="29"/>
      <c r="V386" s="29"/>
    </row>
    <row r="387" spans="1:22" s="6" customFormat="1" ht="13.2" x14ac:dyDescent="0.25">
      <c r="A387" s="92">
        <f>A386+1</f>
        <v>238</v>
      </c>
      <c r="B387" s="83" t="s">
        <v>414</v>
      </c>
      <c r="C387" s="92">
        <v>1971</v>
      </c>
      <c r="D387" s="77"/>
      <c r="E387" s="75" t="s">
        <v>227</v>
      </c>
      <c r="F387" s="77">
        <v>4</v>
      </c>
      <c r="G387" s="77">
        <v>4</v>
      </c>
      <c r="H387" s="81">
        <v>2657.6</v>
      </c>
      <c r="I387" s="81">
        <v>1710</v>
      </c>
      <c r="J387" s="81">
        <v>1555.95</v>
      </c>
      <c r="K387" s="77">
        <v>119</v>
      </c>
      <c r="L387" s="81">
        <f>'виды работ '!C382</f>
        <v>189127</v>
      </c>
      <c r="M387" s="79">
        <v>0</v>
      </c>
      <c r="N387" s="79">
        <v>0</v>
      </c>
      <c r="O387" s="79">
        <v>0</v>
      </c>
      <c r="P387" s="79">
        <f>L387</f>
        <v>189127</v>
      </c>
      <c r="Q387" s="79">
        <f>L387/H387</f>
        <v>71.16458458759783</v>
      </c>
      <c r="R387" s="81">
        <v>14593.7</v>
      </c>
      <c r="S387" s="82" t="s">
        <v>287</v>
      </c>
      <c r="T387" s="75" t="s">
        <v>239</v>
      </c>
      <c r="U387" s="29"/>
      <c r="V387" s="29"/>
    </row>
    <row r="388" spans="1:22" s="6" customFormat="1" ht="13.2" x14ac:dyDescent="0.25">
      <c r="A388" s="237" t="s">
        <v>18</v>
      </c>
      <c r="B388" s="237"/>
      <c r="C388" s="126" t="s">
        <v>230</v>
      </c>
      <c r="D388" s="126" t="s">
        <v>230</v>
      </c>
      <c r="E388" s="126" t="s">
        <v>230</v>
      </c>
      <c r="F388" s="126" t="s">
        <v>230</v>
      </c>
      <c r="G388" s="126" t="s">
        <v>230</v>
      </c>
      <c r="H388" s="81">
        <f>SUM(H385:H387)</f>
        <v>6904.9</v>
      </c>
      <c r="I388" s="81">
        <f t="shared" ref="I388:P388" si="111">SUM(I385:I387)</f>
        <v>4106.3999999999996</v>
      </c>
      <c r="J388" s="81">
        <f t="shared" si="111"/>
        <v>3348.15</v>
      </c>
      <c r="K388" s="89">
        <f t="shared" si="111"/>
        <v>342</v>
      </c>
      <c r="L388" s="81">
        <f>SUM(L385:L387)</f>
        <v>7586116</v>
      </c>
      <c r="M388" s="81">
        <f t="shared" si="111"/>
        <v>0</v>
      </c>
      <c r="N388" s="81">
        <f t="shared" si="111"/>
        <v>0</v>
      </c>
      <c r="O388" s="81">
        <f t="shared" si="111"/>
        <v>0</v>
      </c>
      <c r="P388" s="81">
        <f t="shared" si="111"/>
        <v>7586116</v>
      </c>
      <c r="Q388" s="79">
        <f>L388/H388</f>
        <v>1098.6568958276007</v>
      </c>
      <c r="R388" s="90" t="s">
        <v>230</v>
      </c>
      <c r="S388" s="82" t="s">
        <v>230</v>
      </c>
      <c r="T388" s="82" t="s">
        <v>230</v>
      </c>
      <c r="U388" s="29"/>
      <c r="V388" s="29"/>
    </row>
    <row r="389" spans="1:22" s="6" customFormat="1" ht="13.2" x14ac:dyDescent="0.25">
      <c r="A389" s="148" t="s">
        <v>194</v>
      </c>
      <c r="B389" s="149"/>
      <c r="C389" s="126"/>
      <c r="D389" s="126"/>
      <c r="E389" s="126"/>
      <c r="F389" s="126"/>
      <c r="G389" s="126"/>
      <c r="H389" s="81"/>
      <c r="I389" s="81"/>
      <c r="J389" s="81"/>
      <c r="K389" s="81"/>
      <c r="L389" s="81"/>
      <c r="M389" s="81"/>
      <c r="N389" s="81"/>
      <c r="O389" s="81"/>
      <c r="P389" s="81"/>
      <c r="Q389" s="79"/>
      <c r="R389" s="90"/>
      <c r="S389" s="82"/>
      <c r="T389" s="82"/>
      <c r="U389" s="29"/>
      <c r="V389" s="29"/>
    </row>
    <row r="390" spans="1:22" s="6" customFormat="1" ht="13.2" x14ac:dyDescent="0.25">
      <c r="A390" s="92">
        <f>A387+1</f>
        <v>239</v>
      </c>
      <c r="B390" s="83" t="s">
        <v>415</v>
      </c>
      <c r="C390" s="92">
        <v>1977</v>
      </c>
      <c r="D390" s="126"/>
      <c r="E390" s="75" t="s">
        <v>227</v>
      </c>
      <c r="F390" s="92">
        <v>5</v>
      </c>
      <c r="G390" s="92">
        <v>5</v>
      </c>
      <c r="H390" s="81">
        <v>3465</v>
      </c>
      <c r="I390" s="81">
        <v>3465</v>
      </c>
      <c r="J390" s="81">
        <v>2064.1</v>
      </c>
      <c r="K390" s="89">
        <v>182</v>
      </c>
      <c r="L390" s="81">
        <f>'виды работ '!C385</f>
        <v>3648533</v>
      </c>
      <c r="M390" s="79">
        <v>0</v>
      </c>
      <c r="N390" s="79">
        <v>0</v>
      </c>
      <c r="O390" s="79">
        <v>0</v>
      </c>
      <c r="P390" s="79">
        <f>L390</f>
        <v>3648533</v>
      </c>
      <c r="Q390" s="79">
        <f>L390/H390</f>
        <v>1052.9676767676767</v>
      </c>
      <c r="R390" s="81">
        <v>14593.7</v>
      </c>
      <c r="S390" s="82" t="s">
        <v>287</v>
      </c>
      <c r="T390" s="75" t="s">
        <v>239</v>
      </c>
      <c r="U390" s="29"/>
      <c r="V390" s="29"/>
    </row>
    <row r="391" spans="1:22" s="6" customFormat="1" ht="13.2" x14ac:dyDescent="0.25">
      <c r="A391" s="92">
        <f>A390+1</f>
        <v>240</v>
      </c>
      <c r="B391" s="83" t="s">
        <v>416</v>
      </c>
      <c r="C391" s="92">
        <v>1981</v>
      </c>
      <c r="D391" s="126"/>
      <c r="E391" s="75" t="s">
        <v>227</v>
      </c>
      <c r="F391" s="92">
        <v>5</v>
      </c>
      <c r="G391" s="92">
        <v>8</v>
      </c>
      <c r="H391" s="81">
        <v>5599.5</v>
      </c>
      <c r="I391" s="81">
        <v>5599.5</v>
      </c>
      <c r="J391" s="81">
        <v>3314.9</v>
      </c>
      <c r="K391" s="89">
        <v>302</v>
      </c>
      <c r="L391" s="81">
        <f>'виды работ '!C386</f>
        <v>5739603</v>
      </c>
      <c r="M391" s="79">
        <v>0</v>
      </c>
      <c r="N391" s="79">
        <v>0</v>
      </c>
      <c r="O391" s="79">
        <v>0</v>
      </c>
      <c r="P391" s="79">
        <f>L391</f>
        <v>5739603</v>
      </c>
      <c r="Q391" s="79">
        <f>L391/H391</f>
        <v>1025.0206268416823</v>
      </c>
      <c r="R391" s="81">
        <v>14593.7</v>
      </c>
      <c r="S391" s="82" t="s">
        <v>287</v>
      </c>
      <c r="T391" s="75" t="s">
        <v>239</v>
      </c>
      <c r="U391" s="29"/>
      <c r="V391" s="29"/>
    </row>
    <row r="392" spans="1:22" s="6" customFormat="1" ht="13.2" x14ac:dyDescent="0.25">
      <c r="A392" s="237" t="s">
        <v>18</v>
      </c>
      <c r="B392" s="237"/>
      <c r="C392" s="126" t="s">
        <v>230</v>
      </c>
      <c r="D392" s="126" t="s">
        <v>230</v>
      </c>
      <c r="E392" s="126" t="s">
        <v>230</v>
      </c>
      <c r="F392" s="126" t="s">
        <v>230</v>
      </c>
      <c r="G392" s="126" t="s">
        <v>230</v>
      </c>
      <c r="H392" s="81">
        <f>SUM(H390:H391)</f>
        <v>9064.5</v>
      </c>
      <c r="I392" s="81">
        <f t="shared" ref="I392:P392" si="112">SUM(I390:I391)</f>
        <v>9064.5</v>
      </c>
      <c r="J392" s="81">
        <f t="shared" si="112"/>
        <v>5379</v>
      </c>
      <c r="K392" s="89">
        <f t="shared" si="112"/>
        <v>484</v>
      </c>
      <c r="L392" s="81">
        <f>SUM(L390:L391)</f>
        <v>9388136</v>
      </c>
      <c r="M392" s="81">
        <f t="shared" si="112"/>
        <v>0</v>
      </c>
      <c r="N392" s="81">
        <f t="shared" si="112"/>
        <v>0</v>
      </c>
      <c r="O392" s="81">
        <f t="shared" si="112"/>
        <v>0</v>
      </c>
      <c r="P392" s="81">
        <f t="shared" si="112"/>
        <v>9388136</v>
      </c>
      <c r="Q392" s="79">
        <f>L392/H392</f>
        <v>1035.7036791880412</v>
      </c>
      <c r="R392" s="90" t="s">
        <v>230</v>
      </c>
      <c r="S392" s="82" t="s">
        <v>230</v>
      </c>
      <c r="T392" s="82" t="s">
        <v>230</v>
      </c>
      <c r="U392" s="29"/>
      <c r="V392" s="29"/>
    </row>
    <row r="393" spans="1:22" s="6" customFormat="1" ht="13.2" x14ac:dyDescent="0.25">
      <c r="A393" s="222" t="s">
        <v>193</v>
      </c>
      <c r="B393" s="222"/>
      <c r="C393" s="222"/>
      <c r="D393" s="222"/>
      <c r="E393" s="222"/>
      <c r="F393" s="213"/>
      <c r="G393" s="213"/>
      <c r="H393" s="213"/>
      <c r="I393" s="213"/>
      <c r="J393" s="213"/>
      <c r="K393" s="213"/>
      <c r="L393" s="213"/>
      <c r="M393" s="213"/>
      <c r="N393" s="213"/>
      <c r="O393" s="213"/>
      <c r="P393" s="213"/>
      <c r="Q393" s="213"/>
      <c r="R393" s="213"/>
      <c r="S393" s="213"/>
      <c r="T393" s="213"/>
      <c r="U393" s="29"/>
      <c r="V393" s="29"/>
    </row>
    <row r="394" spans="1:22" s="6" customFormat="1" ht="13.2" x14ac:dyDescent="0.25">
      <c r="A394" s="92">
        <f>A391+1</f>
        <v>241</v>
      </c>
      <c r="B394" s="83" t="s">
        <v>417</v>
      </c>
      <c r="C394" s="75">
        <v>1967</v>
      </c>
      <c r="D394" s="126"/>
      <c r="E394" s="75" t="s">
        <v>227</v>
      </c>
      <c r="F394" s="92">
        <v>4</v>
      </c>
      <c r="G394" s="92">
        <v>3</v>
      </c>
      <c r="H394" s="79">
        <v>2032.5</v>
      </c>
      <c r="I394" s="81">
        <v>2028.2</v>
      </c>
      <c r="J394" s="81">
        <v>1760.4</v>
      </c>
      <c r="K394" s="89">
        <v>83</v>
      </c>
      <c r="L394" s="81">
        <f>'виды работ '!C389</f>
        <v>1005438</v>
      </c>
      <c r="M394" s="79">
        <v>0</v>
      </c>
      <c r="N394" s="79">
        <v>0</v>
      </c>
      <c r="O394" s="79">
        <v>0</v>
      </c>
      <c r="P394" s="79">
        <f>L394</f>
        <v>1005438</v>
      </c>
      <c r="Q394" s="79">
        <f>L394/H394</f>
        <v>494.68044280442803</v>
      </c>
      <c r="R394" s="81">
        <v>14593.7</v>
      </c>
      <c r="S394" s="82" t="s">
        <v>287</v>
      </c>
      <c r="T394" s="75" t="s">
        <v>239</v>
      </c>
      <c r="U394" s="29"/>
      <c r="V394" s="29"/>
    </row>
    <row r="395" spans="1:22" s="6" customFormat="1" ht="13.2" x14ac:dyDescent="0.25">
      <c r="A395" s="92">
        <f>A394+1</f>
        <v>242</v>
      </c>
      <c r="B395" s="83" t="s">
        <v>418</v>
      </c>
      <c r="C395" s="75">
        <v>1964</v>
      </c>
      <c r="D395" s="126"/>
      <c r="E395" s="75" t="s">
        <v>227</v>
      </c>
      <c r="F395" s="92">
        <v>3</v>
      </c>
      <c r="G395" s="92">
        <v>2</v>
      </c>
      <c r="H395" s="81">
        <v>953.6</v>
      </c>
      <c r="I395" s="79">
        <v>953.4</v>
      </c>
      <c r="J395" s="81">
        <v>855.7</v>
      </c>
      <c r="K395" s="89">
        <v>33</v>
      </c>
      <c r="L395" s="81">
        <f>'виды работ '!C390</f>
        <v>904932</v>
      </c>
      <c r="M395" s="79">
        <v>0</v>
      </c>
      <c r="N395" s="79">
        <v>0</v>
      </c>
      <c r="O395" s="79">
        <v>0</v>
      </c>
      <c r="P395" s="79">
        <f>L395</f>
        <v>904932</v>
      </c>
      <c r="Q395" s="79">
        <f>L395/H395</f>
        <v>948.96392617449658</v>
      </c>
      <c r="R395" s="81">
        <v>14593.7</v>
      </c>
      <c r="S395" s="82" t="s">
        <v>287</v>
      </c>
      <c r="T395" s="75" t="s">
        <v>239</v>
      </c>
      <c r="U395" s="29"/>
      <c r="V395" s="29"/>
    </row>
    <row r="396" spans="1:22" s="6" customFormat="1" ht="13.2" x14ac:dyDescent="0.25">
      <c r="A396" s="92">
        <f t="shared" ref="A396:A397" si="113">A395+1</f>
        <v>243</v>
      </c>
      <c r="B396" s="83" t="s">
        <v>419</v>
      </c>
      <c r="C396" s="75">
        <v>1970</v>
      </c>
      <c r="D396" s="126"/>
      <c r="E396" s="75" t="s">
        <v>227</v>
      </c>
      <c r="F396" s="92">
        <v>5</v>
      </c>
      <c r="G396" s="92">
        <v>5</v>
      </c>
      <c r="H396" s="81">
        <v>4857.2</v>
      </c>
      <c r="I396" s="79">
        <v>3582</v>
      </c>
      <c r="J396" s="81">
        <v>3376.4</v>
      </c>
      <c r="K396" s="89">
        <v>143</v>
      </c>
      <c r="L396" s="81">
        <f>'виды работ '!C391</f>
        <v>1973793</v>
      </c>
      <c r="M396" s="79">
        <v>0</v>
      </c>
      <c r="N396" s="79">
        <v>0</v>
      </c>
      <c r="O396" s="79">
        <v>0</v>
      </c>
      <c r="P396" s="79">
        <f>L396</f>
        <v>1973793</v>
      </c>
      <c r="Q396" s="79">
        <f>L396/H396</f>
        <v>406.36436630157294</v>
      </c>
      <c r="R396" s="81">
        <v>14593.7</v>
      </c>
      <c r="S396" s="82" t="s">
        <v>287</v>
      </c>
      <c r="T396" s="75" t="s">
        <v>239</v>
      </c>
      <c r="U396" s="29"/>
      <c r="V396" s="29"/>
    </row>
    <row r="397" spans="1:22" s="6" customFormat="1" ht="13.2" x14ac:dyDescent="0.25">
      <c r="A397" s="92">
        <f t="shared" si="113"/>
        <v>244</v>
      </c>
      <c r="B397" s="83" t="s">
        <v>420</v>
      </c>
      <c r="C397" s="75">
        <v>1980</v>
      </c>
      <c r="D397" s="126"/>
      <c r="E397" s="75" t="s">
        <v>227</v>
      </c>
      <c r="F397" s="92">
        <v>5</v>
      </c>
      <c r="G397" s="92">
        <v>4</v>
      </c>
      <c r="H397" s="81">
        <v>3544.8</v>
      </c>
      <c r="I397" s="81">
        <v>3544.8</v>
      </c>
      <c r="J397" s="79">
        <v>2709</v>
      </c>
      <c r="K397" s="89">
        <v>101</v>
      </c>
      <c r="L397" s="81">
        <f>'виды работ '!C392</f>
        <v>1896319</v>
      </c>
      <c r="M397" s="79">
        <v>0</v>
      </c>
      <c r="N397" s="79">
        <v>0</v>
      </c>
      <c r="O397" s="79">
        <v>0</v>
      </c>
      <c r="P397" s="79">
        <f>L397</f>
        <v>1896319</v>
      </c>
      <c r="Q397" s="79">
        <f>L397/H397</f>
        <v>534.95796659896189</v>
      </c>
      <c r="R397" s="81">
        <v>14593.7</v>
      </c>
      <c r="S397" s="82" t="s">
        <v>287</v>
      </c>
      <c r="T397" s="75" t="s">
        <v>239</v>
      </c>
      <c r="U397" s="29"/>
      <c r="V397" s="29"/>
    </row>
    <row r="398" spans="1:22" s="6" customFormat="1" ht="13.2" x14ac:dyDescent="0.25">
      <c r="A398" s="237" t="s">
        <v>18</v>
      </c>
      <c r="B398" s="237"/>
      <c r="C398" s="126" t="s">
        <v>230</v>
      </c>
      <c r="D398" s="126" t="s">
        <v>230</v>
      </c>
      <c r="E398" s="126" t="s">
        <v>230</v>
      </c>
      <c r="F398" s="126" t="s">
        <v>230</v>
      </c>
      <c r="G398" s="126" t="s">
        <v>230</v>
      </c>
      <c r="H398" s="81">
        <f>SUM(H394:H397)</f>
        <v>11388.099999999999</v>
      </c>
      <c r="I398" s="81">
        <f t="shared" ref="I398:P398" si="114">SUM(I394:I397)</f>
        <v>10108.400000000001</v>
      </c>
      <c r="J398" s="81">
        <f t="shared" si="114"/>
        <v>8701.5</v>
      </c>
      <c r="K398" s="89">
        <f t="shared" si="114"/>
        <v>360</v>
      </c>
      <c r="L398" s="81">
        <f>SUM(L394:L397)</f>
        <v>5780482</v>
      </c>
      <c r="M398" s="81">
        <f t="shared" si="114"/>
        <v>0</v>
      </c>
      <c r="N398" s="81">
        <f t="shared" si="114"/>
        <v>0</v>
      </c>
      <c r="O398" s="81">
        <f t="shared" si="114"/>
        <v>0</v>
      </c>
      <c r="P398" s="81">
        <f t="shared" si="114"/>
        <v>5780482</v>
      </c>
      <c r="Q398" s="79">
        <f>L398/H398</f>
        <v>507.58967694347615</v>
      </c>
      <c r="R398" s="90" t="s">
        <v>230</v>
      </c>
      <c r="S398" s="82" t="s">
        <v>230</v>
      </c>
      <c r="T398" s="82" t="s">
        <v>230</v>
      </c>
      <c r="U398" s="29"/>
      <c r="V398" s="29"/>
    </row>
    <row r="399" spans="1:22" s="40" customFormat="1" ht="13.2" x14ac:dyDescent="0.25">
      <c r="A399" s="222" t="s">
        <v>587</v>
      </c>
      <c r="B399" s="222"/>
      <c r="C399" s="222"/>
      <c r="D399" s="222"/>
      <c r="E399" s="222"/>
      <c r="F399" s="213"/>
      <c r="G399" s="213"/>
      <c r="H399" s="213"/>
      <c r="I399" s="213"/>
      <c r="J399" s="213"/>
      <c r="K399" s="213"/>
      <c r="L399" s="213"/>
      <c r="M399" s="213"/>
      <c r="N399" s="213"/>
      <c r="O399" s="213"/>
      <c r="P399" s="213"/>
      <c r="Q399" s="213"/>
      <c r="R399" s="213"/>
      <c r="S399" s="213"/>
      <c r="T399" s="213"/>
      <c r="U399" s="45"/>
      <c r="V399" s="45"/>
    </row>
    <row r="400" spans="1:22" s="40" customFormat="1" ht="13.2" x14ac:dyDescent="0.25">
      <c r="A400" s="92">
        <f>A397+1</f>
        <v>245</v>
      </c>
      <c r="B400" s="78" t="s">
        <v>588</v>
      </c>
      <c r="C400" s="75">
        <v>1965</v>
      </c>
      <c r="D400" s="75"/>
      <c r="E400" s="75" t="s">
        <v>227</v>
      </c>
      <c r="F400" s="75">
        <v>2</v>
      </c>
      <c r="G400" s="75">
        <v>2</v>
      </c>
      <c r="H400" s="79">
        <v>682.9</v>
      </c>
      <c r="I400" s="79">
        <v>2809.9</v>
      </c>
      <c r="J400" s="79">
        <v>235.7</v>
      </c>
      <c r="K400" s="80">
        <v>7</v>
      </c>
      <c r="L400" s="81">
        <f>'виды работ '!C395</f>
        <v>683045</v>
      </c>
      <c r="M400" s="79">
        <v>0</v>
      </c>
      <c r="N400" s="79">
        <v>0</v>
      </c>
      <c r="O400" s="79">
        <v>0</v>
      </c>
      <c r="P400" s="79">
        <f>L400</f>
        <v>683045</v>
      </c>
      <c r="Q400" s="79">
        <f>L400/H400</f>
        <v>1000.2123297700981</v>
      </c>
      <c r="R400" s="81">
        <v>14593.7</v>
      </c>
      <c r="S400" s="82" t="s">
        <v>287</v>
      </c>
      <c r="T400" s="75" t="s">
        <v>239</v>
      </c>
      <c r="U400" s="45"/>
      <c r="V400" s="45"/>
    </row>
    <row r="401" spans="1:22" s="40" customFormat="1" ht="13.2" x14ac:dyDescent="0.25">
      <c r="A401" s="92">
        <f>A400+1</f>
        <v>246</v>
      </c>
      <c r="B401" s="78" t="s">
        <v>589</v>
      </c>
      <c r="C401" s="75">
        <v>1965</v>
      </c>
      <c r="D401" s="75"/>
      <c r="E401" s="75" t="s">
        <v>227</v>
      </c>
      <c r="F401" s="75">
        <v>2</v>
      </c>
      <c r="G401" s="75">
        <v>2</v>
      </c>
      <c r="H401" s="79">
        <v>648.20000000000005</v>
      </c>
      <c r="I401" s="79">
        <v>322.8</v>
      </c>
      <c r="J401" s="79">
        <v>263.8</v>
      </c>
      <c r="K401" s="80">
        <v>25</v>
      </c>
      <c r="L401" s="81">
        <f>'виды работ '!C396</f>
        <v>861763</v>
      </c>
      <c r="M401" s="79">
        <v>0</v>
      </c>
      <c r="N401" s="79">
        <v>0</v>
      </c>
      <c r="O401" s="79">
        <v>0</v>
      </c>
      <c r="P401" s="79">
        <f>L401</f>
        <v>861763</v>
      </c>
      <c r="Q401" s="79">
        <f>L401/H401</f>
        <v>1329.4708423326133</v>
      </c>
      <c r="R401" s="81">
        <v>14593.7</v>
      </c>
      <c r="S401" s="82" t="s">
        <v>287</v>
      </c>
      <c r="T401" s="75" t="s">
        <v>239</v>
      </c>
      <c r="U401" s="45"/>
      <c r="V401" s="45"/>
    </row>
    <row r="402" spans="1:22" s="40" customFormat="1" ht="13.2" x14ac:dyDescent="0.25">
      <c r="A402" s="237" t="s">
        <v>18</v>
      </c>
      <c r="B402" s="237"/>
      <c r="C402" s="126" t="s">
        <v>230</v>
      </c>
      <c r="D402" s="126" t="s">
        <v>230</v>
      </c>
      <c r="E402" s="126" t="s">
        <v>230</v>
      </c>
      <c r="F402" s="126" t="s">
        <v>230</v>
      </c>
      <c r="G402" s="126" t="s">
        <v>230</v>
      </c>
      <c r="H402" s="81">
        <f>SUM(H400:H401)</f>
        <v>1331.1</v>
      </c>
      <c r="I402" s="81">
        <f t="shared" ref="I402:P402" si="115">SUM(I400:I401)</f>
        <v>3132.7000000000003</v>
      </c>
      <c r="J402" s="81">
        <f t="shared" si="115"/>
        <v>499.5</v>
      </c>
      <c r="K402" s="89">
        <f t="shared" si="115"/>
        <v>32</v>
      </c>
      <c r="L402" s="81">
        <f t="shared" si="115"/>
        <v>1544808</v>
      </c>
      <c r="M402" s="81">
        <f t="shared" si="115"/>
        <v>0</v>
      </c>
      <c r="N402" s="81">
        <f t="shared" si="115"/>
        <v>0</v>
      </c>
      <c r="O402" s="81">
        <f t="shared" si="115"/>
        <v>0</v>
      </c>
      <c r="P402" s="81">
        <f t="shared" si="115"/>
        <v>1544808</v>
      </c>
      <c r="Q402" s="79">
        <f>L402/H402</f>
        <v>1160.5499211178726</v>
      </c>
      <c r="R402" s="90" t="s">
        <v>230</v>
      </c>
      <c r="S402" s="82" t="s">
        <v>230</v>
      </c>
      <c r="T402" s="82" t="s">
        <v>230</v>
      </c>
      <c r="U402" s="45"/>
      <c r="V402" s="45"/>
    </row>
    <row r="403" spans="1:22" s="7" customFormat="1" ht="13.2" x14ac:dyDescent="0.25">
      <c r="A403" s="236" t="s">
        <v>69</v>
      </c>
      <c r="B403" s="236"/>
      <c r="C403" s="236"/>
      <c r="D403" s="139" t="s">
        <v>230</v>
      </c>
      <c r="E403" s="139" t="s">
        <v>230</v>
      </c>
      <c r="F403" s="139" t="s">
        <v>230</v>
      </c>
      <c r="G403" s="139" t="s">
        <v>230</v>
      </c>
      <c r="H403" s="96">
        <f>H377+H380+H383+H388+H392+H398+H402</f>
        <v>45727.399999999994</v>
      </c>
      <c r="I403" s="96">
        <f t="shared" ref="I403:P403" si="116">I377+I380+I383+I388+I392+I398+I402</f>
        <v>40998.1</v>
      </c>
      <c r="J403" s="96">
        <f t="shared" si="116"/>
        <v>29671.25</v>
      </c>
      <c r="K403" s="97">
        <f t="shared" si="116"/>
        <v>1829</v>
      </c>
      <c r="L403" s="96">
        <f>L377+L380+L383+L388+L392+L398+L402</f>
        <v>53651103</v>
      </c>
      <c r="M403" s="96">
        <f t="shared" si="116"/>
        <v>0</v>
      </c>
      <c r="N403" s="96">
        <f t="shared" si="116"/>
        <v>0</v>
      </c>
      <c r="O403" s="96">
        <f t="shared" si="116"/>
        <v>0</v>
      </c>
      <c r="P403" s="96">
        <f t="shared" si="116"/>
        <v>53651103</v>
      </c>
      <c r="Q403" s="95">
        <f>L403/H403</f>
        <v>1173.2812930540554</v>
      </c>
      <c r="R403" s="98" t="s">
        <v>230</v>
      </c>
      <c r="S403" s="99" t="s">
        <v>230</v>
      </c>
      <c r="T403" s="99" t="s">
        <v>230</v>
      </c>
      <c r="U403" s="10"/>
      <c r="V403" s="10"/>
    </row>
    <row r="404" spans="1:22" s="6" customFormat="1" ht="15" customHeight="1" x14ac:dyDescent="0.25">
      <c r="A404" s="218" t="s">
        <v>70</v>
      </c>
      <c r="B404" s="218"/>
      <c r="C404" s="218"/>
      <c r="D404" s="218"/>
      <c r="E404" s="218"/>
      <c r="F404" s="218"/>
      <c r="G404" s="218"/>
      <c r="H404" s="218"/>
      <c r="I404" s="218"/>
      <c r="J404" s="218"/>
      <c r="K404" s="218"/>
      <c r="L404" s="218"/>
      <c r="M404" s="218"/>
      <c r="N404" s="218"/>
      <c r="O404" s="218"/>
      <c r="P404" s="218"/>
      <c r="Q404" s="218"/>
      <c r="R404" s="218"/>
      <c r="S404" s="218"/>
      <c r="T404" s="218"/>
    </row>
    <row r="405" spans="1:22" s="6" customFormat="1" ht="15" customHeight="1" x14ac:dyDescent="0.25">
      <c r="A405" s="222" t="s">
        <v>71</v>
      </c>
      <c r="B405" s="222"/>
      <c r="C405" s="222"/>
      <c r="D405" s="222"/>
      <c r="E405" s="222"/>
      <c r="F405" s="235"/>
      <c r="G405" s="235"/>
      <c r="H405" s="235"/>
      <c r="I405" s="235"/>
      <c r="J405" s="235"/>
      <c r="K405" s="235"/>
      <c r="L405" s="235"/>
      <c r="M405" s="235"/>
      <c r="N405" s="235"/>
      <c r="O405" s="235"/>
      <c r="P405" s="235"/>
      <c r="Q405" s="235"/>
      <c r="R405" s="235"/>
      <c r="S405" s="235"/>
      <c r="T405" s="235"/>
    </row>
    <row r="406" spans="1:22" s="6" customFormat="1" ht="15" customHeight="1" x14ac:dyDescent="0.25">
      <c r="A406" s="92">
        <f>A401+1</f>
        <v>247</v>
      </c>
      <c r="B406" s="83" t="s">
        <v>421</v>
      </c>
      <c r="C406" s="85">
        <v>1961</v>
      </c>
      <c r="D406" s="77"/>
      <c r="E406" s="75" t="s">
        <v>356</v>
      </c>
      <c r="F406" s="77">
        <v>2</v>
      </c>
      <c r="G406" s="77">
        <v>2</v>
      </c>
      <c r="H406" s="81">
        <v>711.9</v>
      </c>
      <c r="I406" s="81">
        <v>711.9</v>
      </c>
      <c r="J406" s="81">
        <v>464.9</v>
      </c>
      <c r="K406" s="150">
        <v>21</v>
      </c>
      <c r="L406" s="79">
        <f>'виды работ '!C401</f>
        <v>381182</v>
      </c>
      <c r="M406" s="79">
        <v>0</v>
      </c>
      <c r="N406" s="79">
        <v>0</v>
      </c>
      <c r="O406" s="79">
        <v>0</v>
      </c>
      <c r="P406" s="79">
        <f t="shared" ref="P406:P412" si="117">L406</f>
        <v>381182</v>
      </c>
      <c r="Q406" s="79">
        <f t="shared" ref="Q406:Q413" si="118">L406/H406</f>
        <v>535.44318022194125</v>
      </c>
      <c r="R406" s="81">
        <v>14593.7</v>
      </c>
      <c r="S406" s="82" t="s">
        <v>287</v>
      </c>
      <c r="T406" s="75" t="s">
        <v>239</v>
      </c>
    </row>
    <row r="407" spans="1:22" s="6" customFormat="1" ht="15" customHeight="1" x14ac:dyDescent="0.25">
      <c r="A407" s="92">
        <f t="shared" ref="A407:A412" si="119">A406+1</f>
        <v>248</v>
      </c>
      <c r="B407" s="83" t="s">
        <v>422</v>
      </c>
      <c r="C407" s="75">
        <v>1961</v>
      </c>
      <c r="D407" s="77"/>
      <c r="E407" s="75" t="s">
        <v>356</v>
      </c>
      <c r="F407" s="77">
        <v>2</v>
      </c>
      <c r="G407" s="77">
        <v>2</v>
      </c>
      <c r="H407" s="81">
        <v>711.9</v>
      </c>
      <c r="I407" s="81">
        <v>711.9</v>
      </c>
      <c r="J407" s="81">
        <v>464.9</v>
      </c>
      <c r="K407" s="80">
        <v>22</v>
      </c>
      <c r="L407" s="79">
        <f>'виды работ '!C402</f>
        <v>3278072</v>
      </c>
      <c r="M407" s="79">
        <v>0</v>
      </c>
      <c r="N407" s="79">
        <v>0</v>
      </c>
      <c r="O407" s="79">
        <v>0</v>
      </c>
      <c r="P407" s="79">
        <f t="shared" si="117"/>
        <v>3278072</v>
      </c>
      <c r="Q407" s="79">
        <f t="shared" si="118"/>
        <v>4604.6804326450347</v>
      </c>
      <c r="R407" s="81">
        <v>14593.7</v>
      </c>
      <c r="S407" s="82" t="s">
        <v>287</v>
      </c>
      <c r="T407" s="75" t="s">
        <v>239</v>
      </c>
    </row>
    <row r="408" spans="1:22" s="6" customFormat="1" ht="15" customHeight="1" x14ac:dyDescent="0.25">
      <c r="A408" s="92">
        <f t="shared" si="119"/>
        <v>249</v>
      </c>
      <c r="B408" s="83" t="s">
        <v>423</v>
      </c>
      <c r="C408" s="77">
        <v>1960</v>
      </c>
      <c r="D408" s="77"/>
      <c r="E408" s="75" t="s">
        <v>356</v>
      </c>
      <c r="F408" s="77">
        <v>2</v>
      </c>
      <c r="G408" s="77">
        <v>2</v>
      </c>
      <c r="H408" s="81">
        <v>711.9</v>
      </c>
      <c r="I408" s="81">
        <v>711.9</v>
      </c>
      <c r="J408" s="81">
        <v>464.9</v>
      </c>
      <c r="K408" s="89">
        <v>23</v>
      </c>
      <c r="L408" s="79">
        <f>'виды работ '!C403</f>
        <v>3277549</v>
      </c>
      <c r="M408" s="79">
        <v>0</v>
      </c>
      <c r="N408" s="79">
        <v>0</v>
      </c>
      <c r="O408" s="79">
        <v>0</v>
      </c>
      <c r="P408" s="79">
        <f t="shared" si="117"/>
        <v>3277549</v>
      </c>
      <c r="Q408" s="79">
        <f t="shared" si="118"/>
        <v>4603.9457789015314</v>
      </c>
      <c r="R408" s="81">
        <v>14593.7</v>
      </c>
      <c r="S408" s="82" t="s">
        <v>287</v>
      </c>
      <c r="T408" s="75" t="s">
        <v>239</v>
      </c>
    </row>
    <row r="409" spans="1:22" s="6" customFormat="1" ht="15" customHeight="1" x14ac:dyDescent="0.25">
      <c r="A409" s="92">
        <f t="shared" si="119"/>
        <v>250</v>
      </c>
      <c r="B409" s="83" t="s">
        <v>424</v>
      </c>
      <c r="C409" s="75">
        <v>1960</v>
      </c>
      <c r="D409" s="77"/>
      <c r="E409" s="75" t="s">
        <v>356</v>
      </c>
      <c r="F409" s="77">
        <v>2</v>
      </c>
      <c r="G409" s="77">
        <v>2</v>
      </c>
      <c r="H409" s="81">
        <v>711.9</v>
      </c>
      <c r="I409" s="81">
        <v>711.9</v>
      </c>
      <c r="J409" s="81">
        <v>464.9</v>
      </c>
      <c r="K409" s="80">
        <v>19</v>
      </c>
      <c r="L409" s="79">
        <f>'виды работ '!C404</f>
        <v>504818</v>
      </c>
      <c r="M409" s="79">
        <v>0</v>
      </c>
      <c r="N409" s="79">
        <v>0</v>
      </c>
      <c r="O409" s="79">
        <v>0</v>
      </c>
      <c r="P409" s="79">
        <f t="shared" si="117"/>
        <v>504818</v>
      </c>
      <c r="Q409" s="79">
        <f t="shared" si="118"/>
        <v>709.1136395561175</v>
      </c>
      <c r="R409" s="81">
        <v>14593.7</v>
      </c>
      <c r="S409" s="82" t="s">
        <v>287</v>
      </c>
      <c r="T409" s="75" t="s">
        <v>239</v>
      </c>
    </row>
    <row r="410" spans="1:22" s="6" customFormat="1" ht="15" customHeight="1" x14ac:dyDescent="0.25">
      <c r="A410" s="92">
        <f t="shared" si="119"/>
        <v>251</v>
      </c>
      <c r="B410" s="83" t="s">
        <v>425</v>
      </c>
      <c r="C410" s="77">
        <v>1960</v>
      </c>
      <c r="D410" s="77"/>
      <c r="E410" s="75" t="s">
        <v>356</v>
      </c>
      <c r="F410" s="77">
        <v>2</v>
      </c>
      <c r="G410" s="77">
        <v>2</v>
      </c>
      <c r="H410" s="81">
        <v>711.9</v>
      </c>
      <c r="I410" s="81">
        <v>711.9</v>
      </c>
      <c r="J410" s="81">
        <v>464.9</v>
      </c>
      <c r="K410" s="89">
        <v>25</v>
      </c>
      <c r="L410" s="79">
        <f>'виды работ '!C405</f>
        <v>504818</v>
      </c>
      <c r="M410" s="79">
        <v>0</v>
      </c>
      <c r="N410" s="79">
        <v>0</v>
      </c>
      <c r="O410" s="79">
        <v>0</v>
      </c>
      <c r="P410" s="79">
        <f t="shared" si="117"/>
        <v>504818</v>
      </c>
      <c r="Q410" s="79">
        <f t="shared" si="118"/>
        <v>709.1136395561175</v>
      </c>
      <c r="R410" s="81">
        <v>14593.7</v>
      </c>
      <c r="S410" s="82" t="s">
        <v>287</v>
      </c>
      <c r="T410" s="75" t="s">
        <v>239</v>
      </c>
    </row>
    <row r="411" spans="1:22" s="6" customFormat="1" ht="15" customHeight="1" x14ac:dyDescent="0.25">
      <c r="A411" s="92">
        <f t="shared" si="119"/>
        <v>252</v>
      </c>
      <c r="B411" s="83" t="s">
        <v>426</v>
      </c>
      <c r="C411" s="85">
        <v>1960</v>
      </c>
      <c r="D411" s="77"/>
      <c r="E411" s="75" t="s">
        <v>356</v>
      </c>
      <c r="F411" s="77">
        <v>2</v>
      </c>
      <c r="G411" s="77">
        <v>2</v>
      </c>
      <c r="H411" s="81">
        <v>711.9</v>
      </c>
      <c r="I411" s="81">
        <v>711.9</v>
      </c>
      <c r="J411" s="81">
        <v>464.9</v>
      </c>
      <c r="K411" s="150">
        <v>24</v>
      </c>
      <c r="L411" s="79">
        <f>'виды работ '!C406</f>
        <v>3277302</v>
      </c>
      <c r="M411" s="79">
        <v>0</v>
      </c>
      <c r="N411" s="79">
        <v>0</v>
      </c>
      <c r="O411" s="79">
        <v>0</v>
      </c>
      <c r="P411" s="79">
        <f t="shared" si="117"/>
        <v>3277302</v>
      </c>
      <c r="Q411" s="79">
        <f t="shared" si="118"/>
        <v>4603.5988200589973</v>
      </c>
      <c r="R411" s="81">
        <v>14593.7</v>
      </c>
      <c r="S411" s="82" t="s">
        <v>287</v>
      </c>
      <c r="T411" s="75" t="s">
        <v>239</v>
      </c>
    </row>
    <row r="412" spans="1:22" s="6" customFormat="1" ht="15" customHeight="1" x14ac:dyDescent="0.25">
      <c r="A412" s="92">
        <f t="shared" si="119"/>
        <v>253</v>
      </c>
      <c r="B412" s="83" t="s">
        <v>427</v>
      </c>
      <c r="C412" s="85">
        <v>1960</v>
      </c>
      <c r="D412" s="77"/>
      <c r="E412" s="75" t="s">
        <v>356</v>
      </c>
      <c r="F412" s="77">
        <v>2</v>
      </c>
      <c r="G412" s="77">
        <v>2</v>
      </c>
      <c r="H412" s="81">
        <v>711.9</v>
      </c>
      <c r="I412" s="81">
        <v>711.9</v>
      </c>
      <c r="J412" s="81">
        <v>464.9</v>
      </c>
      <c r="K412" s="150">
        <v>23</v>
      </c>
      <c r="L412" s="79">
        <f>'виды работ '!C407</f>
        <v>504818</v>
      </c>
      <c r="M412" s="79">
        <v>0</v>
      </c>
      <c r="N412" s="79">
        <v>0</v>
      </c>
      <c r="O412" s="79">
        <v>0</v>
      </c>
      <c r="P412" s="79">
        <f t="shared" si="117"/>
        <v>504818</v>
      </c>
      <c r="Q412" s="79">
        <f t="shared" si="118"/>
        <v>709.1136395561175</v>
      </c>
      <c r="R412" s="81">
        <v>14593.7</v>
      </c>
      <c r="S412" s="82" t="s">
        <v>287</v>
      </c>
      <c r="T412" s="75" t="s">
        <v>239</v>
      </c>
      <c r="U412" s="29"/>
      <c r="V412" s="29"/>
    </row>
    <row r="413" spans="1:22" s="6" customFormat="1" ht="15" customHeight="1" x14ac:dyDescent="0.25">
      <c r="A413" s="237" t="s">
        <v>18</v>
      </c>
      <c r="B413" s="237"/>
      <c r="C413" s="126" t="s">
        <v>230</v>
      </c>
      <c r="D413" s="126" t="s">
        <v>230</v>
      </c>
      <c r="E413" s="126" t="s">
        <v>230</v>
      </c>
      <c r="F413" s="126" t="s">
        <v>230</v>
      </c>
      <c r="G413" s="126" t="s">
        <v>230</v>
      </c>
      <c r="H413" s="79">
        <f>SUM(H406:H412)</f>
        <v>4983.2999999999993</v>
      </c>
      <c r="I413" s="79">
        <f t="shared" ref="I413:P413" si="120">SUM(I406:I412)</f>
        <v>4983.2999999999993</v>
      </c>
      <c r="J413" s="79">
        <f t="shared" si="120"/>
        <v>3254.3</v>
      </c>
      <c r="K413" s="80">
        <f t="shared" si="120"/>
        <v>157</v>
      </c>
      <c r="L413" s="79">
        <f>SUM(L406:L412)</f>
        <v>11728559</v>
      </c>
      <c r="M413" s="79">
        <f t="shared" si="120"/>
        <v>0</v>
      </c>
      <c r="N413" s="79">
        <f t="shared" si="120"/>
        <v>0</v>
      </c>
      <c r="O413" s="79">
        <f t="shared" si="120"/>
        <v>0</v>
      </c>
      <c r="P413" s="79">
        <f t="shared" si="120"/>
        <v>11728559</v>
      </c>
      <c r="Q413" s="79">
        <f t="shared" si="118"/>
        <v>2353.5727329279798</v>
      </c>
      <c r="R413" s="90" t="s">
        <v>230</v>
      </c>
      <c r="S413" s="82" t="s">
        <v>230</v>
      </c>
      <c r="T413" s="82" t="s">
        <v>230</v>
      </c>
      <c r="U413" s="29"/>
      <c r="V413" s="29"/>
    </row>
    <row r="414" spans="1:22" s="6" customFormat="1" ht="15.75" customHeight="1" x14ac:dyDescent="0.25">
      <c r="A414" s="222" t="s">
        <v>72</v>
      </c>
      <c r="B414" s="222"/>
      <c r="C414" s="222"/>
      <c r="D414" s="222"/>
      <c r="E414" s="222"/>
      <c r="F414" s="213"/>
      <c r="G414" s="213"/>
      <c r="H414" s="213"/>
      <c r="I414" s="213"/>
      <c r="J414" s="213"/>
      <c r="K414" s="213"/>
      <c r="L414" s="213"/>
      <c r="M414" s="213"/>
      <c r="N414" s="213"/>
      <c r="O414" s="213"/>
      <c r="P414" s="213"/>
      <c r="Q414" s="213"/>
      <c r="R414" s="213"/>
      <c r="S414" s="213"/>
      <c r="T414" s="213"/>
      <c r="U414" s="29"/>
      <c r="V414" s="29"/>
    </row>
    <row r="415" spans="1:22" s="6" customFormat="1" ht="15.75" customHeight="1" x14ac:dyDescent="0.25">
      <c r="A415" s="92">
        <f>A412+1</f>
        <v>254</v>
      </c>
      <c r="B415" s="83" t="s">
        <v>428</v>
      </c>
      <c r="C415" s="75">
        <v>1965</v>
      </c>
      <c r="D415" s="75"/>
      <c r="E415" s="75" t="s">
        <v>227</v>
      </c>
      <c r="F415" s="75">
        <v>2</v>
      </c>
      <c r="G415" s="75">
        <v>2</v>
      </c>
      <c r="H415" s="75">
        <v>664.6</v>
      </c>
      <c r="I415" s="75">
        <v>634.70000000000005</v>
      </c>
      <c r="J415" s="75">
        <v>327.9</v>
      </c>
      <c r="K415" s="75">
        <v>31</v>
      </c>
      <c r="L415" s="81">
        <f>'виды работ '!C410</f>
        <v>1238085.9996</v>
      </c>
      <c r="M415" s="79">
        <v>0</v>
      </c>
      <c r="N415" s="79">
        <v>0</v>
      </c>
      <c r="O415" s="79">
        <v>0</v>
      </c>
      <c r="P415" s="79">
        <f t="shared" ref="P415:P420" si="121">L415</f>
        <v>1238085.9996</v>
      </c>
      <c r="Q415" s="79">
        <f t="shared" ref="Q415:Q420" si="122">L415/H415</f>
        <v>1862.9040018055973</v>
      </c>
      <c r="R415" s="81">
        <v>14593.7</v>
      </c>
      <c r="S415" s="82" t="s">
        <v>287</v>
      </c>
      <c r="T415" s="75" t="s">
        <v>239</v>
      </c>
      <c r="U415" s="29"/>
      <c r="V415" s="29"/>
    </row>
    <row r="416" spans="1:22" s="6" customFormat="1" ht="15.75" customHeight="1" x14ac:dyDescent="0.25">
      <c r="A416" s="92">
        <f>A415+1</f>
        <v>255</v>
      </c>
      <c r="B416" s="83" t="s">
        <v>429</v>
      </c>
      <c r="C416" s="75">
        <v>1969</v>
      </c>
      <c r="D416" s="75"/>
      <c r="E416" s="75" t="s">
        <v>227</v>
      </c>
      <c r="F416" s="75">
        <v>2</v>
      </c>
      <c r="G416" s="75">
        <v>2</v>
      </c>
      <c r="H416" s="75">
        <v>570.29999999999995</v>
      </c>
      <c r="I416" s="75" t="s">
        <v>240</v>
      </c>
      <c r="J416" s="75">
        <v>268.7</v>
      </c>
      <c r="K416" s="75">
        <v>33</v>
      </c>
      <c r="L416" s="81">
        <f>'виды работ '!C411</f>
        <v>1279597</v>
      </c>
      <c r="M416" s="79">
        <v>0</v>
      </c>
      <c r="N416" s="79">
        <v>0</v>
      </c>
      <c r="O416" s="79">
        <v>0</v>
      </c>
      <c r="P416" s="79">
        <f t="shared" si="121"/>
        <v>1279597</v>
      </c>
      <c r="Q416" s="79">
        <f t="shared" si="122"/>
        <v>2243.7261090654042</v>
      </c>
      <c r="R416" s="81">
        <v>14593.7</v>
      </c>
      <c r="S416" s="82" t="s">
        <v>287</v>
      </c>
      <c r="T416" s="75" t="s">
        <v>239</v>
      </c>
      <c r="U416" s="29"/>
      <c r="V416" s="29"/>
    </row>
    <row r="417" spans="1:22" s="6" customFormat="1" ht="15.75" customHeight="1" x14ac:dyDescent="0.25">
      <c r="A417" s="92">
        <f t="shared" ref="A417:A424" si="123">A416+1</f>
        <v>256</v>
      </c>
      <c r="B417" s="83" t="s">
        <v>430</v>
      </c>
      <c r="C417" s="75">
        <v>1966</v>
      </c>
      <c r="D417" s="75"/>
      <c r="E417" s="75" t="s">
        <v>227</v>
      </c>
      <c r="F417" s="75">
        <v>2</v>
      </c>
      <c r="G417" s="75">
        <v>2</v>
      </c>
      <c r="H417" s="75">
        <v>549.6</v>
      </c>
      <c r="I417" s="75">
        <v>525.20000000000005</v>
      </c>
      <c r="J417" s="75">
        <v>340.9</v>
      </c>
      <c r="K417" s="75">
        <v>24</v>
      </c>
      <c r="L417" s="81">
        <f>'виды работ '!C412</f>
        <v>1278037</v>
      </c>
      <c r="M417" s="79">
        <v>0</v>
      </c>
      <c r="N417" s="79">
        <v>0</v>
      </c>
      <c r="O417" s="79">
        <v>0</v>
      </c>
      <c r="P417" s="79">
        <f t="shared" si="121"/>
        <v>1278037</v>
      </c>
      <c r="Q417" s="79">
        <f t="shared" si="122"/>
        <v>2325.3948326055311</v>
      </c>
      <c r="R417" s="81">
        <v>14593.7</v>
      </c>
      <c r="S417" s="82" t="s">
        <v>287</v>
      </c>
      <c r="T417" s="75" t="s">
        <v>239</v>
      </c>
      <c r="U417" s="29"/>
      <c r="V417" s="29"/>
    </row>
    <row r="418" spans="1:22" s="6" customFormat="1" ht="13.2" x14ac:dyDescent="0.25">
      <c r="A418" s="92">
        <f t="shared" si="123"/>
        <v>257</v>
      </c>
      <c r="B418" s="83" t="s">
        <v>431</v>
      </c>
      <c r="C418" s="75">
        <v>1967</v>
      </c>
      <c r="D418" s="75"/>
      <c r="E418" s="75" t="s">
        <v>227</v>
      </c>
      <c r="F418" s="75">
        <v>2</v>
      </c>
      <c r="G418" s="75">
        <v>2</v>
      </c>
      <c r="H418" s="75">
        <v>530</v>
      </c>
      <c r="I418" s="75">
        <v>505.4</v>
      </c>
      <c r="J418" s="75">
        <v>349.5</v>
      </c>
      <c r="K418" s="75">
        <v>22</v>
      </c>
      <c r="L418" s="79">
        <f>'виды работ '!C413</f>
        <v>1277383</v>
      </c>
      <c r="M418" s="79">
        <v>0</v>
      </c>
      <c r="N418" s="79">
        <v>0</v>
      </c>
      <c r="O418" s="79">
        <v>0</v>
      </c>
      <c r="P418" s="79">
        <f t="shared" si="121"/>
        <v>1277383</v>
      </c>
      <c r="Q418" s="79">
        <f t="shared" si="122"/>
        <v>2410.1566037735847</v>
      </c>
      <c r="R418" s="81">
        <v>14593.7</v>
      </c>
      <c r="S418" s="82" t="s">
        <v>287</v>
      </c>
      <c r="T418" s="75" t="s">
        <v>239</v>
      </c>
      <c r="U418" s="29"/>
      <c r="V418" s="29"/>
    </row>
    <row r="419" spans="1:22" s="6" customFormat="1" ht="15.75" customHeight="1" x14ac:dyDescent="0.25">
      <c r="A419" s="92">
        <f t="shared" si="123"/>
        <v>258</v>
      </c>
      <c r="B419" s="83" t="s">
        <v>73</v>
      </c>
      <c r="C419" s="75">
        <v>1965</v>
      </c>
      <c r="D419" s="75"/>
      <c r="E419" s="75" t="s">
        <v>227</v>
      </c>
      <c r="F419" s="75">
        <v>2</v>
      </c>
      <c r="G419" s="75">
        <v>2</v>
      </c>
      <c r="H419" s="79">
        <v>649.79999999999995</v>
      </c>
      <c r="I419" s="79">
        <v>625</v>
      </c>
      <c r="J419" s="79">
        <v>542.6</v>
      </c>
      <c r="K419" s="80">
        <v>31</v>
      </c>
      <c r="L419" s="81">
        <f>'виды работ '!C414</f>
        <v>533099</v>
      </c>
      <c r="M419" s="79">
        <v>0</v>
      </c>
      <c r="N419" s="79">
        <v>0</v>
      </c>
      <c r="O419" s="79">
        <v>0</v>
      </c>
      <c r="P419" s="79">
        <f t="shared" si="121"/>
        <v>533099</v>
      </c>
      <c r="Q419" s="79">
        <f t="shared" si="122"/>
        <v>820.40473991997544</v>
      </c>
      <c r="R419" s="81">
        <v>14593.7</v>
      </c>
      <c r="S419" s="82" t="s">
        <v>287</v>
      </c>
      <c r="T419" s="75" t="s">
        <v>239</v>
      </c>
      <c r="U419" s="29"/>
      <c r="V419" s="29"/>
    </row>
    <row r="420" spans="1:22" s="6" customFormat="1" ht="13.2" x14ac:dyDescent="0.25">
      <c r="A420" s="92">
        <f t="shared" si="123"/>
        <v>259</v>
      </c>
      <c r="B420" s="83" t="s">
        <v>432</v>
      </c>
      <c r="C420" s="75">
        <v>1945</v>
      </c>
      <c r="D420" s="75"/>
      <c r="E420" s="75" t="s">
        <v>227</v>
      </c>
      <c r="F420" s="75">
        <v>2</v>
      </c>
      <c r="G420" s="75">
        <v>1</v>
      </c>
      <c r="H420" s="75">
        <v>399.5</v>
      </c>
      <c r="I420" s="75">
        <v>339.1</v>
      </c>
      <c r="J420" s="75">
        <v>201.8</v>
      </c>
      <c r="K420" s="75">
        <v>15</v>
      </c>
      <c r="L420" s="79">
        <f>'виды работ '!C415</f>
        <v>466936</v>
      </c>
      <c r="M420" s="79">
        <v>0</v>
      </c>
      <c r="N420" s="79">
        <v>0</v>
      </c>
      <c r="O420" s="79">
        <v>0</v>
      </c>
      <c r="P420" s="79">
        <f t="shared" si="121"/>
        <v>466936</v>
      </c>
      <c r="Q420" s="79">
        <f t="shared" si="122"/>
        <v>1168.8010012515645</v>
      </c>
      <c r="R420" s="81">
        <v>14593.7</v>
      </c>
      <c r="S420" s="82" t="s">
        <v>287</v>
      </c>
      <c r="T420" s="75" t="s">
        <v>239</v>
      </c>
      <c r="U420" s="29"/>
      <c r="V420" s="29"/>
    </row>
    <row r="421" spans="1:22" s="6" customFormat="1" ht="15.75" customHeight="1" x14ac:dyDescent="0.25">
      <c r="A421" s="92">
        <f t="shared" si="123"/>
        <v>260</v>
      </c>
      <c r="B421" s="83" t="s">
        <v>74</v>
      </c>
      <c r="C421" s="75">
        <v>1963</v>
      </c>
      <c r="D421" s="75"/>
      <c r="E421" s="75" t="s">
        <v>227</v>
      </c>
      <c r="F421" s="75">
        <v>2</v>
      </c>
      <c r="G421" s="75">
        <v>2</v>
      </c>
      <c r="H421" s="79">
        <v>428.1</v>
      </c>
      <c r="I421" s="79">
        <v>387.7</v>
      </c>
      <c r="J421" s="79">
        <v>284</v>
      </c>
      <c r="K421" s="80">
        <v>21</v>
      </c>
      <c r="L421" s="81">
        <f>'виды работ '!C416</f>
        <v>467615</v>
      </c>
      <c r="M421" s="79">
        <v>0</v>
      </c>
      <c r="N421" s="79">
        <v>0</v>
      </c>
      <c r="O421" s="79">
        <v>0</v>
      </c>
      <c r="P421" s="79">
        <f>L421</f>
        <v>467615</v>
      </c>
      <c r="Q421" s="79">
        <f>L421/H421</f>
        <v>1092.3032001868721</v>
      </c>
      <c r="R421" s="81">
        <v>14593.7</v>
      </c>
      <c r="S421" s="82" t="s">
        <v>287</v>
      </c>
      <c r="T421" s="75" t="s">
        <v>239</v>
      </c>
      <c r="U421" s="29"/>
      <c r="V421" s="29"/>
    </row>
    <row r="422" spans="1:22" s="6" customFormat="1" ht="15.75" customHeight="1" x14ac:dyDescent="0.25">
      <c r="A422" s="92">
        <f t="shared" si="123"/>
        <v>261</v>
      </c>
      <c r="B422" s="83" t="s">
        <v>75</v>
      </c>
      <c r="C422" s="75">
        <v>1930</v>
      </c>
      <c r="D422" s="75"/>
      <c r="E422" s="75" t="s">
        <v>227</v>
      </c>
      <c r="F422" s="75">
        <v>2</v>
      </c>
      <c r="G422" s="75">
        <v>2</v>
      </c>
      <c r="H422" s="79">
        <v>366.9</v>
      </c>
      <c r="I422" s="79">
        <v>328.3</v>
      </c>
      <c r="J422" s="79">
        <v>202.3</v>
      </c>
      <c r="K422" s="80">
        <v>17</v>
      </c>
      <c r="L422" s="81">
        <f>'виды работ '!C417</f>
        <v>1785935</v>
      </c>
      <c r="M422" s="79">
        <v>0</v>
      </c>
      <c r="N422" s="79">
        <v>0</v>
      </c>
      <c r="O422" s="79">
        <v>0</v>
      </c>
      <c r="P422" s="79">
        <f>L422</f>
        <v>1785935</v>
      </c>
      <c r="Q422" s="79">
        <f>L422/H422</f>
        <v>4867.6342327609709</v>
      </c>
      <c r="R422" s="81">
        <v>14593.7</v>
      </c>
      <c r="S422" s="82" t="s">
        <v>287</v>
      </c>
      <c r="T422" s="75" t="s">
        <v>239</v>
      </c>
      <c r="U422" s="29"/>
      <c r="V422" s="29"/>
    </row>
    <row r="423" spans="1:22" s="6" customFormat="1" ht="13.2" x14ac:dyDescent="0.25">
      <c r="A423" s="92">
        <f t="shared" si="123"/>
        <v>262</v>
      </c>
      <c r="B423" s="83" t="s">
        <v>433</v>
      </c>
      <c r="C423" s="75">
        <v>1963</v>
      </c>
      <c r="D423" s="75"/>
      <c r="E423" s="75" t="s">
        <v>227</v>
      </c>
      <c r="F423" s="75">
        <v>2</v>
      </c>
      <c r="G423" s="75">
        <v>2</v>
      </c>
      <c r="H423" s="75">
        <v>440.5</v>
      </c>
      <c r="I423" s="75">
        <v>401.5</v>
      </c>
      <c r="J423" s="75">
        <v>302.60000000000002</v>
      </c>
      <c r="K423" s="75">
        <v>18</v>
      </c>
      <c r="L423" s="79">
        <f>'виды работ '!C418</f>
        <v>467615</v>
      </c>
      <c r="M423" s="79">
        <v>0</v>
      </c>
      <c r="N423" s="79">
        <v>0</v>
      </c>
      <c r="O423" s="79">
        <v>0</v>
      </c>
      <c r="P423" s="79">
        <f>L423</f>
        <v>467615</v>
      </c>
      <c r="Q423" s="79">
        <f>L423/H423</f>
        <v>1061.55505107832</v>
      </c>
      <c r="R423" s="81">
        <v>14593.7</v>
      </c>
      <c r="S423" s="82" t="s">
        <v>287</v>
      </c>
      <c r="T423" s="75" t="s">
        <v>239</v>
      </c>
      <c r="U423" s="29"/>
      <c r="V423" s="29"/>
    </row>
    <row r="424" spans="1:22" s="6" customFormat="1" ht="13.2" x14ac:dyDescent="0.25">
      <c r="A424" s="92">
        <f t="shared" si="123"/>
        <v>263</v>
      </c>
      <c r="B424" s="83" t="s">
        <v>434</v>
      </c>
      <c r="C424" s="75">
        <v>1962</v>
      </c>
      <c r="D424" s="75"/>
      <c r="E424" s="75" t="s">
        <v>227</v>
      </c>
      <c r="F424" s="75">
        <v>2</v>
      </c>
      <c r="G424" s="75">
        <v>2</v>
      </c>
      <c r="H424" s="75">
        <v>419.4</v>
      </c>
      <c r="I424" s="75">
        <v>379.8</v>
      </c>
      <c r="J424" s="75">
        <v>337.7</v>
      </c>
      <c r="K424" s="75">
        <v>31</v>
      </c>
      <c r="L424" s="79">
        <f>'виды работ '!C419</f>
        <v>467615</v>
      </c>
      <c r="M424" s="79">
        <v>0</v>
      </c>
      <c r="N424" s="79">
        <v>0</v>
      </c>
      <c r="O424" s="79">
        <v>0</v>
      </c>
      <c r="P424" s="79">
        <f>L424</f>
        <v>467615</v>
      </c>
      <c r="Q424" s="79">
        <f>L424/H424</f>
        <v>1114.9618502622795</v>
      </c>
      <c r="R424" s="81">
        <v>14593.7</v>
      </c>
      <c r="S424" s="82" t="s">
        <v>287</v>
      </c>
      <c r="T424" s="75" t="s">
        <v>239</v>
      </c>
      <c r="U424" s="29"/>
      <c r="V424" s="29"/>
    </row>
    <row r="425" spans="1:22" s="6" customFormat="1" ht="16.5" customHeight="1" x14ac:dyDescent="0.25">
      <c r="A425" s="237" t="s">
        <v>18</v>
      </c>
      <c r="B425" s="237"/>
      <c r="C425" s="126" t="s">
        <v>230</v>
      </c>
      <c r="D425" s="126" t="s">
        <v>230</v>
      </c>
      <c r="E425" s="126" t="s">
        <v>230</v>
      </c>
      <c r="F425" s="126" t="s">
        <v>230</v>
      </c>
      <c r="G425" s="126" t="s">
        <v>230</v>
      </c>
      <c r="H425" s="79">
        <f>SUM(H415:H424)</f>
        <v>5018.7</v>
      </c>
      <c r="I425" s="79">
        <f t="shared" ref="I425:P425" si="124">SUM(I415:I424)</f>
        <v>4126.7</v>
      </c>
      <c r="J425" s="79">
        <f t="shared" si="124"/>
        <v>3157.9999999999995</v>
      </c>
      <c r="K425" s="80">
        <f t="shared" si="124"/>
        <v>243</v>
      </c>
      <c r="L425" s="79">
        <f>SUM(L415:L424)</f>
        <v>9261917.9996000007</v>
      </c>
      <c r="M425" s="79">
        <f t="shared" si="124"/>
        <v>0</v>
      </c>
      <c r="N425" s="79">
        <f t="shared" si="124"/>
        <v>0</v>
      </c>
      <c r="O425" s="79">
        <f t="shared" si="124"/>
        <v>0</v>
      </c>
      <c r="P425" s="79">
        <f t="shared" si="124"/>
        <v>9261917.9996000007</v>
      </c>
      <c r="Q425" s="79">
        <f>L425/H425</f>
        <v>1845.4814991133164</v>
      </c>
      <c r="R425" s="90" t="s">
        <v>230</v>
      </c>
      <c r="S425" s="82" t="s">
        <v>230</v>
      </c>
      <c r="T425" s="82" t="s">
        <v>230</v>
      </c>
      <c r="U425" s="29"/>
      <c r="V425" s="29"/>
    </row>
    <row r="426" spans="1:22" s="6" customFormat="1" ht="15.75" customHeight="1" x14ac:dyDescent="0.25">
      <c r="A426" s="222" t="s">
        <v>76</v>
      </c>
      <c r="B426" s="222"/>
      <c r="C426" s="222"/>
      <c r="D426" s="222"/>
      <c r="E426" s="222"/>
      <c r="F426" s="218"/>
      <c r="G426" s="218"/>
      <c r="H426" s="218"/>
      <c r="I426" s="218"/>
      <c r="J426" s="218"/>
      <c r="K426" s="218"/>
      <c r="L426" s="218"/>
      <c r="M426" s="218"/>
      <c r="N426" s="218"/>
      <c r="O426" s="218"/>
      <c r="P426" s="218"/>
      <c r="Q426" s="218"/>
      <c r="R426" s="218"/>
      <c r="S426" s="218"/>
      <c r="T426" s="218"/>
      <c r="U426" s="29"/>
      <c r="V426" s="29"/>
    </row>
    <row r="427" spans="1:22" s="6" customFormat="1" ht="13.2" x14ac:dyDescent="0.25">
      <c r="A427" s="92">
        <f>A424+1</f>
        <v>264</v>
      </c>
      <c r="B427" s="83" t="s">
        <v>435</v>
      </c>
      <c r="C427" s="75">
        <v>1936</v>
      </c>
      <c r="D427" s="75"/>
      <c r="E427" s="75" t="s">
        <v>227</v>
      </c>
      <c r="F427" s="75">
        <v>4</v>
      </c>
      <c r="G427" s="75">
        <v>3</v>
      </c>
      <c r="H427" s="79">
        <v>2260.5</v>
      </c>
      <c r="I427" s="79">
        <v>2048.6999999999998</v>
      </c>
      <c r="J427" s="79">
        <v>1127.2</v>
      </c>
      <c r="K427" s="80">
        <v>100</v>
      </c>
      <c r="L427" s="81">
        <f>'виды работ '!C422</f>
        <v>7454429</v>
      </c>
      <c r="M427" s="79">
        <v>0</v>
      </c>
      <c r="N427" s="79">
        <v>0</v>
      </c>
      <c r="O427" s="79">
        <v>0</v>
      </c>
      <c r="P427" s="79">
        <f>L427</f>
        <v>7454429</v>
      </c>
      <c r="Q427" s="79">
        <f t="shared" ref="Q427:Q432" si="125">L427/H427</f>
        <v>3297.6903339969035</v>
      </c>
      <c r="R427" s="81">
        <v>14593.7</v>
      </c>
      <c r="S427" s="82" t="s">
        <v>287</v>
      </c>
      <c r="T427" s="75" t="s">
        <v>239</v>
      </c>
      <c r="U427" s="29"/>
      <c r="V427" s="29"/>
    </row>
    <row r="428" spans="1:22" s="40" customFormat="1" ht="15.75" customHeight="1" x14ac:dyDescent="0.25">
      <c r="A428" s="92">
        <f>A427+1</f>
        <v>265</v>
      </c>
      <c r="B428" s="78" t="s">
        <v>591</v>
      </c>
      <c r="C428" s="75">
        <v>1986</v>
      </c>
      <c r="D428" s="75"/>
      <c r="E428" s="75" t="s">
        <v>226</v>
      </c>
      <c r="F428" s="75" t="s">
        <v>607</v>
      </c>
      <c r="G428" s="75">
        <v>5</v>
      </c>
      <c r="H428" s="79">
        <v>10281.799999999999</v>
      </c>
      <c r="I428" s="79">
        <v>7700.4</v>
      </c>
      <c r="J428" s="79">
        <v>4180.8</v>
      </c>
      <c r="K428" s="80">
        <v>312</v>
      </c>
      <c r="L428" s="79">
        <f>'виды работ '!C423</f>
        <v>1442763</v>
      </c>
      <c r="M428" s="79">
        <v>0</v>
      </c>
      <c r="N428" s="79">
        <v>0</v>
      </c>
      <c r="O428" s="79">
        <v>0</v>
      </c>
      <c r="P428" s="79">
        <f>L428</f>
        <v>1442763</v>
      </c>
      <c r="Q428" s="79">
        <f t="shared" si="125"/>
        <v>140.32202532630475</v>
      </c>
      <c r="R428" s="81">
        <v>14593.7</v>
      </c>
      <c r="S428" s="82" t="s">
        <v>287</v>
      </c>
      <c r="T428" s="75" t="s">
        <v>239</v>
      </c>
      <c r="U428" s="45"/>
      <c r="V428" s="45"/>
    </row>
    <row r="429" spans="1:22" s="6" customFormat="1" ht="13.2" x14ac:dyDescent="0.25">
      <c r="A429" s="92">
        <f>A428+1</f>
        <v>266</v>
      </c>
      <c r="B429" s="83" t="s">
        <v>436</v>
      </c>
      <c r="C429" s="75">
        <v>1967</v>
      </c>
      <c r="D429" s="75"/>
      <c r="E429" s="75" t="s">
        <v>231</v>
      </c>
      <c r="F429" s="92">
        <v>5</v>
      </c>
      <c r="G429" s="75">
        <v>3</v>
      </c>
      <c r="H429" s="81">
        <v>3115.1</v>
      </c>
      <c r="I429" s="81">
        <v>2548</v>
      </c>
      <c r="J429" s="81">
        <v>2451.4</v>
      </c>
      <c r="K429" s="89">
        <v>114</v>
      </c>
      <c r="L429" s="81">
        <f>'виды работ '!C424</f>
        <v>1517704</v>
      </c>
      <c r="M429" s="79">
        <v>0</v>
      </c>
      <c r="N429" s="79">
        <v>0</v>
      </c>
      <c r="O429" s="79">
        <v>0</v>
      </c>
      <c r="P429" s="79">
        <f>L429</f>
        <v>1517704</v>
      </c>
      <c r="Q429" s="79">
        <f t="shared" si="125"/>
        <v>487.20875734326347</v>
      </c>
      <c r="R429" s="81">
        <v>14593.7</v>
      </c>
      <c r="S429" s="82" t="s">
        <v>287</v>
      </c>
      <c r="T429" s="75" t="s">
        <v>239</v>
      </c>
      <c r="U429" s="29"/>
      <c r="V429" s="29"/>
    </row>
    <row r="430" spans="1:22" s="6" customFormat="1" ht="13.2" x14ac:dyDescent="0.25">
      <c r="A430" s="92">
        <f>A429+1</f>
        <v>267</v>
      </c>
      <c r="B430" s="83" t="s">
        <v>437</v>
      </c>
      <c r="C430" s="75">
        <v>1965</v>
      </c>
      <c r="D430" s="75"/>
      <c r="E430" s="75" t="s">
        <v>231</v>
      </c>
      <c r="F430" s="75">
        <v>5</v>
      </c>
      <c r="G430" s="75">
        <v>4</v>
      </c>
      <c r="H430" s="79">
        <v>4270</v>
      </c>
      <c r="I430" s="79">
        <v>3546</v>
      </c>
      <c r="J430" s="79">
        <v>3135.8</v>
      </c>
      <c r="K430" s="80">
        <v>158</v>
      </c>
      <c r="L430" s="81">
        <f>'виды работ '!C425</f>
        <v>2986960</v>
      </c>
      <c r="M430" s="79">
        <v>0</v>
      </c>
      <c r="N430" s="79">
        <v>0</v>
      </c>
      <c r="O430" s="79">
        <v>0</v>
      </c>
      <c r="P430" s="79">
        <f>L430</f>
        <v>2986960</v>
      </c>
      <c r="Q430" s="79">
        <f t="shared" si="125"/>
        <v>699.52224824355972</v>
      </c>
      <c r="R430" s="81">
        <v>14593.7</v>
      </c>
      <c r="S430" s="82" t="s">
        <v>287</v>
      </c>
      <c r="T430" s="75" t="s">
        <v>239</v>
      </c>
      <c r="U430" s="29"/>
      <c r="V430" s="29"/>
    </row>
    <row r="431" spans="1:22" s="40" customFormat="1" ht="15.75" customHeight="1" x14ac:dyDescent="0.25">
      <c r="A431" s="92">
        <f>A430+1</f>
        <v>268</v>
      </c>
      <c r="B431" s="78" t="s">
        <v>592</v>
      </c>
      <c r="C431" s="75">
        <v>1968</v>
      </c>
      <c r="D431" s="75"/>
      <c r="E431" s="75" t="s">
        <v>227</v>
      </c>
      <c r="F431" s="75">
        <v>5</v>
      </c>
      <c r="G431" s="75">
        <v>4</v>
      </c>
      <c r="H431" s="79">
        <v>4370.8999999999996</v>
      </c>
      <c r="I431" s="79">
        <v>2745.1</v>
      </c>
      <c r="J431" s="79">
        <v>1822.2</v>
      </c>
      <c r="K431" s="80">
        <v>119</v>
      </c>
      <c r="L431" s="79">
        <f>'виды работ '!C426</f>
        <v>772681</v>
      </c>
      <c r="M431" s="79">
        <v>0</v>
      </c>
      <c r="N431" s="79">
        <v>0</v>
      </c>
      <c r="O431" s="79">
        <v>0</v>
      </c>
      <c r="P431" s="79">
        <f>L431</f>
        <v>772681</v>
      </c>
      <c r="Q431" s="79">
        <f t="shared" si="125"/>
        <v>176.77846667734335</v>
      </c>
      <c r="R431" s="81">
        <v>14593.7</v>
      </c>
      <c r="S431" s="82" t="s">
        <v>287</v>
      </c>
      <c r="T431" s="75" t="s">
        <v>239</v>
      </c>
      <c r="U431" s="45"/>
      <c r="V431" s="45"/>
    </row>
    <row r="432" spans="1:22" s="6" customFormat="1" ht="13.2" x14ac:dyDescent="0.25">
      <c r="A432" s="237" t="s">
        <v>18</v>
      </c>
      <c r="B432" s="237"/>
      <c r="C432" s="126" t="s">
        <v>230</v>
      </c>
      <c r="D432" s="126" t="s">
        <v>230</v>
      </c>
      <c r="E432" s="126" t="s">
        <v>230</v>
      </c>
      <c r="F432" s="126" t="s">
        <v>230</v>
      </c>
      <c r="G432" s="126" t="s">
        <v>230</v>
      </c>
      <c r="H432" s="81">
        <f>SUM(H427:H431)</f>
        <v>24298.300000000003</v>
      </c>
      <c r="I432" s="81">
        <f t="shared" ref="I432:P432" si="126">SUM(I427:I431)</f>
        <v>18588.199999999997</v>
      </c>
      <c r="J432" s="81">
        <f t="shared" si="126"/>
        <v>12717.400000000001</v>
      </c>
      <c r="K432" s="89">
        <f t="shared" si="126"/>
        <v>803</v>
      </c>
      <c r="L432" s="81">
        <f t="shared" si="126"/>
        <v>14174537</v>
      </c>
      <c r="M432" s="81">
        <f t="shared" si="126"/>
        <v>0</v>
      </c>
      <c r="N432" s="81">
        <f t="shared" si="126"/>
        <v>0</v>
      </c>
      <c r="O432" s="81">
        <f t="shared" si="126"/>
        <v>0</v>
      </c>
      <c r="P432" s="81">
        <f t="shared" si="126"/>
        <v>14174537</v>
      </c>
      <c r="Q432" s="79">
        <f t="shared" si="125"/>
        <v>583.35509068535657</v>
      </c>
      <c r="R432" s="90" t="s">
        <v>230</v>
      </c>
      <c r="S432" s="82" t="s">
        <v>230</v>
      </c>
      <c r="T432" s="82" t="s">
        <v>230</v>
      </c>
      <c r="U432" s="29"/>
      <c r="V432" s="29"/>
    </row>
    <row r="433" spans="1:22" s="6" customFormat="1" ht="13.2" x14ac:dyDescent="0.25">
      <c r="A433" s="222" t="s">
        <v>77</v>
      </c>
      <c r="B433" s="222"/>
      <c r="C433" s="222"/>
      <c r="D433" s="222"/>
      <c r="E433" s="222"/>
      <c r="F433" s="213"/>
      <c r="G433" s="213"/>
      <c r="H433" s="213"/>
      <c r="I433" s="213"/>
      <c r="J433" s="213"/>
      <c r="K433" s="213"/>
      <c r="L433" s="213"/>
      <c r="M433" s="213"/>
      <c r="N433" s="213"/>
      <c r="O433" s="213"/>
      <c r="P433" s="213"/>
      <c r="Q433" s="213"/>
      <c r="R433" s="213"/>
      <c r="S433" s="213"/>
      <c r="T433" s="213"/>
      <c r="U433" s="29"/>
      <c r="V433" s="29"/>
    </row>
    <row r="434" spans="1:22" s="6" customFormat="1" ht="13.2" x14ac:dyDescent="0.25">
      <c r="A434" s="92">
        <f>A431+1</f>
        <v>269</v>
      </c>
      <c r="B434" s="83" t="s">
        <v>438</v>
      </c>
      <c r="C434" s="85">
        <v>1969</v>
      </c>
      <c r="D434" s="75"/>
      <c r="E434" s="75" t="s">
        <v>227</v>
      </c>
      <c r="F434" s="75">
        <v>2</v>
      </c>
      <c r="G434" s="75">
        <v>2</v>
      </c>
      <c r="H434" s="85">
        <v>579.1</v>
      </c>
      <c r="I434" s="85">
        <v>531.1</v>
      </c>
      <c r="J434" s="85">
        <v>427.2</v>
      </c>
      <c r="K434" s="85">
        <v>19</v>
      </c>
      <c r="L434" s="81">
        <f>'виды работ '!C429</f>
        <v>3078912</v>
      </c>
      <c r="M434" s="79">
        <v>0</v>
      </c>
      <c r="N434" s="79">
        <v>0</v>
      </c>
      <c r="O434" s="79">
        <v>0</v>
      </c>
      <c r="P434" s="79">
        <f>L434</f>
        <v>3078912</v>
      </c>
      <c r="Q434" s="79">
        <f>L434/H434</f>
        <v>5316.719046796753</v>
      </c>
      <c r="R434" s="81">
        <v>14593.7</v>
      </c>
      <c r="S434" s="82" t="s">
        <v>287</v>
      </c>
      <c r="T434" s="75" t="s">
        <v>239</v>
      </c>
      <c r="U434" s="29"/>
      <c r="V434" s="29"/>
    </row>
    <row r="435" spans="1:22" s="6" customFormat="1" ht="13.2" x14ac:dyDescent="0.25">
      <c r="A435" s="92">
        <f>A434+1</f>
        <v>270</v>
      </c>
      <c r="B435" s="83" t="s">
        <v>439</v>
      </c>
      <c r="C435" s="85">
        <v>1969</v>
      </c>
      <c r="D435" s="75"/>
      <c r="E435" s="75" t="s">
        <v>227</v>
      </c>
      <c r="F435" s="75">
        <v>2</v>
      </c>
      <c r="G435" s="75">
        <v>2</v>
      </c>
      <c r="H435" s="85">
        <v>575.79999999999995</v>
      </c>
      <c r="I435" s="85">
        <v>531.79999999999995</v>
      </c>
      <c r="J435" s="85">
        <v>394.42</v>
      </c>
      <c r="K435" s="85">
        <v>23</v>
      </c>
      <c r="L435" s="81">
        <f>'виды работ '!C430</f>
        <v>3258150</v>
      </c>
      <c r="M435" s="79">
        <v>0</v>
      </c>
      <c r="N435" s="79">
        <v>0</v>
      </c>
      <c r="O435" s="79">
        <v>0</v>
      </c>
      <c r="P435" s="79">
        <f>L435</f>
        <v>3258150</v>
      </c>
      <c r="Q435" s="79">
        <f>L435/H435</f>
        <v>5658.4751649878435</v>
      </c>
      <c r="R435" s="81">
        <v>14593.7</v>
      </c>
      <c r="S435" s="82" t="s">
        <v>287</v>
      </c>
      <c r="T435" s="75" t="s">
        <v>239</v>
      </c>
      <c r="U435" s="29"/>
      <c r="V435" s="29"/>
    </row>
    <row r="436" spans="1:22" s="6" customFormat="1" ht="13.2" x14ac:dyDescent="0.25">
      <c r="A436" s="92">
        <f>A435+1</f>
        <v>271</v>
      </c>
      <c r="B436" s="83" t="s">
        <v>440</v>
      </c>
      <c r="C436" s="85">
        <v>1969</v>
      </c>
      <c r="D436" s="75"/>
      <c r="E436" s="75" t="s">
        <v>227</v>
      </c>
      <c r="F436" s="75">
        <v>2</v>
      </c>
      <c r="G436" s="75">
        <v>2</v>
      </c>
      <c r="H436" s="85">
        <v>798.4</v>
      </c>
      <c r="I436" s="85">
        <v>737.2</v>
      </c>
      <c r="J436" s="85">
        <v>573.49</v>
      </c>
      <c r="K436" s="85">
        <v>59</v>
      </c>
      <c r="L436" s="81">
        <f>'виды работ '!C431</f>
        <v>2754777</v>
      </c>
      <c r="M436" s="79">
        <v>0</v>
      </c>
      <c r="N436" s="79">
        <v>0</v>
      </c>
      <c r="O436" s="79">
        <v>0</v>
      </c>
      <c r="P436" s="79">
        <f>L436</f>
        <v>2754777</v>
      </c>
      <c r="Q436" s="79">
        <f>L436/H436</f>
        <v>3450.3719939879761</v>
      </c>
      <c r="R436" s="81">
        <v>14593.7</v>
      </c>
      <c r="S436" s="82" t="s">
        <v>287</v>
      </c>
      <c r="T436" s="75" t="s">
        <v>239</v>
      </c>
      <c r="U436" s="29"/>
      <c r="V436" s="29"/>
    </row>
    <row r="437" spans="1:22" s="6" customFormat="1" ht="13.2" x14ac:dyDescent="0.25">
      <c r="A437" s="92">
        <f>A436+1</f>
        <v>272</v>
      </c>
      <c r="B437" s="83" t="s">
        <v>441</v>
      </c>
      <c r="C437" s="85">
        <v>1965</v>
      </c>
      <c r="D437" s="75"/>
      <c r="E437" s="75" t="s">
        <v>227</v>
      </c>
      <c r="F437" s="75">
        <v>2</v>
      </c>
      <c r="G437" s="75">
        <v>2</v>
      </c>
      <c r="H437" s="85">
        <v>791.1</v>
      </c>
      <c r="I437" s="85">
        <v>729.9</v>
      </c>
      <c r="J437" s="85">
        <v>531.6</v>
      </c>
      <c r="K437" s="85">
        <v>41</v>
      </c>
      <c r="L437" s="81">
        <f>'виды работ '!C432</f>
        <v>1625824</v>
      </c>
      <c r="M437" s="79">
        <v>0</v>
      </c>
      <c r="N437" s="79">
        <v>0</v>
      </c>
      <c r="O437" s="79">
        <v>0</v>
      </c>
      <c r="P437" s="79">
        <f>L437</f>
        <v>1625824</v>
      </c>
      <c r="Q437" s="79">
        <f>L437/H437</f>
        <v>2055.1434711161673</v>
      </c>
      <c r="R437" s="81">
        <v>14593.7</v>
      </c>
      <c r="S437" s="82" t="s">
        <v>287</v>
      </c>
      <c r="T437" s="75" t="s">
        <v>239</v>
      </c>
      <c r="U437" s="29"/>
      <c r="V437" s="29"/>
    </row>
    <row r="438" spans="1:22" s="6" customFormat="1" ht="13.2" x14ac:dyDescent="0.25">
      <c r="A438" s="237" t="s">
        <v>18</v>
      </c>
      <c r="B438" s="237"/>
      <c r="C438" s="126" t="s">
        <v>230</v>
      </c>
      <c r="D438" s="126" t="s">
        <v>230</v>
      </c>
      <c r="E438" s="126" t="s">
        <v>230</v>
      </c>
      <c r="F438" s="126" t="s">
        <v>230</v>
      </c>
      <c r="G438" s="126" t="s">
        <v>230</v>
      </c>
      <c r="H438" s="77">
        <f>SUM(H434:H437)</f>
        <v>2744.4</v>
      </c>
      <c r="I438" s="77">
        <f t="shared" ref="I438:P438" si="127">SUM(I434:I437)</f>
        <v>2530</v>
      </c>
      <c r="J438" s="77">
        <f t="shared" si="127"/>
        <v>1926.71</v>
      </c>
      <c r="K438" s="77">
        <f t="shared" si="127"/>
        <v>142</v>
      </c>
      <c r="L438" s="81">
        <f>SUM(L434:L437)</f>
        <v>10717663</v>
      </c>
      <c r="M438" s="81">
        <f t="shared" si="127"/>
        <v>0</v>
      </c>
      <c r="N438" s="81">
        <f t="shared" si="127"/>
        <v>0</v>
      </c>
      <c r="O438" s="81">
        <f t="shared" si="127"/>
        <v>0</v>
      </c>
      <c r="P438" s="81">
        <f t="shared" si="127"/>
        <v>10717663</v>
      </c>
      <c r="Q438" s="79">
        <f>L438/H438</f>
        <v>3905.2845795073604</v>
      </c>
      <c r="R438" s="90" t="s">
        <v>230</v>
      </c>
      <c r="S438" s="82" t="s">
        <v>230</v>
      </c>
      <c r="T438" s="82" t="s">
        <v>230</v>
      </c>
      <c r="U438" s="29"/>
      <c r="V438" s="29"/>
    </row>
    <row r="439" spans="1:22" s="6" customFormat="1" ht="16.5" customHeight="1" x14ac:dyDescent="0.25">
      <c r="A439" s="222" t="s">
        <v>78</v>
      </c>
      <c r="B439" s="222"/>
      <c r="C439" s="222"/>
      <c r="D439" s="222"/>
      <c r="E439" s="222"/>
      <c r="F439" s="212"/>
      <c r="G439" s="212"/>
      <c r="H439" s="212"/>
      <c r="I439" s="212"/>
      <c r="J439" s="212"/>
      <c r="K439" s="212"/>
      <c r="L439" s="212"/>
      <c r="M439" s="212"/>
      <c r="N439" s="212"/>
      <c r="O439" s="212"/>
      <c r="P439" s="212"/>
      <c r="Q439" s="212"/>
      <c r="R439" s="212"/>
      <c r="S439" s="212"/>
      <c r="T439" s="212"/>
      <c r="U439" s="29"/>
      <c r="V439" s="29"/>
    </row>
    <row r="440" spans="1:22" s="6" customFormat="1" ht="16.5" customHeight="1" x14ac:dyDescent="0.25">
      <c r="A440" s="91">
        <f>A437+1</f>
        <v>273</v>
      </c>
      <c r="B440" s="83" t="s">
        <v>82</v>
      </c>
      <c r="C440" s="75">
        <v>1953</v>
      </c>
      <c r="D440" s="75"/>
      <c r="E440" s="75" t="s">
        <v>227</v>
      </c>
      <c r="F440" s="75">
        <v>2</v>
      </c>
      <c r="G440" s="75">
        <v>1</v>
      </c>
      <c r="H440" s="79">
        <v>414.7</v>
      </c>
      <c r="I440" s="79">
        <v>381</v>
      </c>
      <c r="J440" s="79">
        <v>206.01</v>
      </c>
      <c r="K440" s="80">
        <v>16</v>
      </c>
      <c r="L440" s="81">
        <f>'виды работ '!C435</f>
        <v>2301631</v>
      </c>
      <c r="M440" s="79">
        <v>0</v>
      </c>
      <c r="N440" s="79">
        <v>0</v>
      </c>
      <c r="O440" s="79">
        <v>0</v>
      </c>
      <c r="P440" s="79">
        <f>L440</f>
        <v>2301631</v>
      </c>
      <c r="Q440" s="79">
        <f t="shared" ref="Q440:Q445" si="128">L440/H440</f>
        <v>5550.1109235591994</v>
      </c>
      <c r="R440" s="81">
        <v>14593.7</v>
      </c>
      <c r="S440" s="82" t="s">
        <v>287</v>
      </c>
      <c r="T440" s="75" t="s">
        <v>239</v>
      </c>
      <c r="U440" s="29"/>
      <c r="V440" s="29"/>
    </row>
    <row r="441" spans="1:22" s="6" customFormat="1" ht="16.5" customHeight="1" x14ac:dyDescent="0.25">
      <c r="A441" s="91">
        <f>A440+1</f>
        <v>274</v>
      </c>
      <c r="B441" s="83" t="s">
        <v>81</v>
      </c>
      <c r="C441" s="75">
        <v>1953</v>
      </c>
      <c r="D441" s="75"/>
      <c r="E441" s="75" t="s">
        <v>227</v>
      </c>
      <c r="F441" s="75">
        <v>2</v>
      </c>
      <c r="G441" s="75">
        <v>1</v>
      </c>
      <c r="H441" s="79">
        <v>414.6</v>
      </c>
      <c r="I441" s="79">
        <v>377.8</v>
      </c>
      <c r="J441" s="79">
        <v>308.3</v>
      </c>
      <c r="K441" s="80">
        <v>18</v>
      </c>
      <c r="L441" s="81">
        <f>'виды работ '!C436</f>
        <v>2301631</v>
      </c>
      <c r="M441" s="79">
        <v>0</v>
      </c>
      <c r="N441" s="79">
        <v>0</v>
      </c>
      <c r="O441" s="79">
        <v>0</v>
      </c>
      <c r="P441" s="79">
        <f>L441</f>
        <v>2301631</v>
      </c>
      <c r="Q441" s="79">
        <f t="shared" si="128"/>
        <v>5551.4495899662325</v>
      </c>
      <c r="R441" s="81">
        <v>14593.7</v>
      </c>
      <c r="S441" s="82" t="s">
        <v>287</v>
      </c>
      <c r="T441" s="75" t="s">
        <v>239</v>
      </c>
      <c r="U441" s="29"/>
      <c r="V441" s="29"/>
    </row>
    <row r="442" spans="1:22" s="6" customFormat="1" ht="16.5" customHeight="1" x14ac:dyDescent="0.25">
      <c r="A442" s="91">
        <f>A441+1</f>
        <v>275</v>
      </c>
      <c r="B442" s="83" t="s">
        <v>79</v>
      </c>
      <c r="C442" s="75">
        <v>1968</v>
      </c>
      <c r="D442" s="75"/>
      <c r="E442" s="75" t="s">
        <v>231</v>
      </c>
      <c r="F442" s="75">
        <v>5</v>
      </c>
      <c r="G442" s="75">
        <v>3</v>
      </c>
      <c r="H442" s="79">
        <v>2783.8</v>
      </c>
      <c r="I442" s="79">
        <v>2559.4</v>
      </c>
      <c r="J442" s="79">
        <v>2074</v>
      </c>
      <c r="K442" s="80">
        <v>110</v>
      </c>
      <c r="L442" s="81">
        <f>'виды работ '!C437</f>
        <v>1558681</v>
      </c>
      <c r="M442" s="79">
        <v>0</v>
      </c>
      <c r="N442" s="79">
        <v>0</v>
      </c>
      <c r="O442" s="79">
        <v>0</v>
      </c>
      <c r="P442" s="79">
        <f>L442</f>
        <v>1558681</v>
      </c>
      <c r="Q442" s="79">
        <f t="shared" si="128"/>
        <v>559.91127236152022</v>
      </c>
      <c r="R442" s="81">
        <v>14593.7</v>
      </c>
      <c r="S442" s="82" t="s">
        <v>287</v>
      </c>
      <c r="T442" s="75" t="s">
        <v>239</v>
      </c>
      <c r="U442" s="29"/>
      <c r="V442" s="29"/>
    </row>
    <row r="443" spans="1:22" s="40" customFormat="1" ht="16.5" customHeight="1" x14ac:dyDescent="0.25">
      <c r="A443" s="91">
        <f>A442+1</f>
        <v>276</v>
      </c>
      <c r="B443" s="78" t="s">
        <v>590</v>
      </c>
      <c r="C443" s="75">
        <v>1968</v>
      </c>
      <c r="D443" s="75"/>
      <c r="E443" s="75" t="s">
        <v>231</v>
      </c>
      <c r="F443" s="75">
        <v>5</v>
      </c>
      <c r="G443" s="75">
        <v>3</v>
      </c>
      <c r="H443" s="79">
        <v>2774.7</v>
      </c>
      <c r="I443" s="79">
        <v>2547.6999999999998</v>
      </c>
      <c r="J443" s="79">
        <v>2200.1</v>
      </c>
      <c r="K443" s="80">
        <v>100</v>
      </c>
      <c r="L443" s="79">
        <f>'виды работ '!C438</f>
        <v>1971071</v>
      </c>
      <c r="M443" s="79">
        <v>0</v>
      </c>
      <c r="N443" s="79">
        <v>0</v>
      </c>
      <c r="O443" s="79">
        <v>0</v>
      </c>
      <c r="P443" s="79">
        <f>L443</f>
        <v>1971071</v>
      </c>
      <c r="Q443" s="79">
        <f t="shared" si="128"/>
        <v>710.37265289941263</v>
      </c>
      <c r="R443" s="81">
        <v>14593.7</v>
      </c>
      <c r="S443" s="82" t="s">
        <v>287</v>
      </c>
      <c r="T443" s="75" t="s">
        <v>239</v>
      </c>
      <c r="U443" s="45"/>
      <c r="V443" s="45"/>
    </row>
    <row r="444" spans="1:22" s="6" customFormat="1" ht="16.5" customHeight="1" x14ac:dyDescent="0.25">
      <c r="A444" s="91">
        <f>A443+1</f>
        <v>277</v>
      </c>
      <c r="B444" s="83" t="s">
        <v>80</v>
      </c>
      <c r="C444" s="75">
        <v>1951</v>
      </c>
      <c r="D444" s="75"/>
      <c r="E444" s="75" t="s">
        <v>263</v>
      </c>
      <c r="F444" s="75">
        <v>2</v>
      </c>
      <c r="G444" s="75">
        <v>1</v>
      </c>
      <c r="H444" s="79">
        <v>241</v>
      </c>
      <c r="I444" s="79">
        <v>235.1</v>
      </c>
      <c r="J444" s="79">
        <v>129.69999999999999</v>
      </c>
      <c r="K444" s="80">
        <v>10</v>
      </c>
      <c r="L444" s="81">
        <f>'виды работ '!C439</f>
        <v>2236646</v>
      </c>
      <c r="M444" s="79">
        <v>0</v>
      </c>
      <c r="N444" s="79">
        <v>0</v>
      </c>
      <c r="O444" s="79">
        <v>0</v>
      </c>
      <c r="P444" s="79">
        <f>L444</f>
        <v>2236646</v>
      </c>
      <c r="Q444" s="79">
        <f t="shared" si="128"/>
        <v>9280.688796680497</v>
      </c>
      <c r="R444" s="81">
        <v>14593.7</v>
      </c>
      <c r="S444" s="82" t="s">
        <v>287</v>
      </c>
      <c r="T444" s="75" t="s">
        <v>239</v>
      </c>
      <c r="U444" s="29"/>
      <c r="V444" s="29"/>
    </row>
    <row r="445" spans="1:22" s="6" customFormat="1" ht="16.5" customHeight="1" x14ac:dyDescent="0.25">
      <c r="A445" s="237" t="s">
        <v>18</v>
      </c>
      <c r="B445" s="237"/>
      <c r="C445" s="126" t="s">
        <v>230</v>
      </c>
      <c r="D445" s="126" t="s">
        <v>230</v>
      </c>
      <c r="E445" s="126" t="s">
        <v>230</v>
      </c>
      <c r="F445" s="126" t="s">
        <v>230</v>
      </c>
      <c r="G445" s="126" t="s">
        <v>230</v>
      </c>
      <c r="H445" s="81">
        <f t="shared" ref="H445:P445" si="129">SUM(H440:H444)</f>
        <v>6628.8</v>
      </c>
      <c r="I445" s="81">
        <f t="shared" si="129"/>
        <v>6101</v>
      </c>
      <c r="J445" s="81">
        <f t="shared" si="129"/>
        <v>4918.1099999999997</v>
      </c>
      <c r="K445" s="89">
        <f t="shared" si="129"/>
        <v>254</v>
      </c>
      <c r="L445" s="81">
        <f t="shared" si="129"/>
        <v>10369660</v>
      </c>
      <c r="M445" s="81">
        <f t="shared" si="129"/>
        <v>0</v>
      </c>
      <c r="N445" s="81">
        <f t="shared" si="129"/>
        <v>0</v>
      </c>
      <c r="O445" s="81">
        <f t="shared" si="129"/>
        <v>0</v>
      </c>
      <c r="P445" s="81">
        <f t="shared" si="129"/>
        <v>10369660</v>
      </c>
      <c r="Q445" s="79">
        <f t="shared" si="128"/>
        <v>1564.3344195027757</v>
      </c>
      <c r="R445" s="90" t="s">
        <v>230</v>
      </c>
      <c r="S445" s="82" t="s">
        <v>230</v>
      </c>
      <c r="T445" s="82" t="s">
        <v>230</v>
      </c>
      <c r="U445" s="29"/>
      <c r="V445" s="29"/>
    </row>
    <row r="446" spans="1:22" s="6" customFormat="1" ht="16.5" customHeight="1" x14ac:dyDescent="0.25">
      <c r="A446" s="222" t="s">
        <v>83</v>
      </c>
      <c r="B446" s="222"/>
      <c r="C446" s="222"/>
      <c r="D446" s="222"/>
      <c r="E446" s="222"/>
      <c r="F446" s="212"/>
      <c r="G446" s="212"/>
      <c r="H446" s="212"/>
      <c r="I446" s="212"/>
      <c r="J446" s="212"/>
      <c r="K446" s="212"/>
      <c r="L446" s="212"/>
      <c r="M446" s="212"/>
      <c r="N446" s="212"/>
      <c r="O446" s="212"/>
      <c r="P446" s="212"/>
      <c r="Q446" s="212"/>
      <c r="R446" s="212"/>
      <c r="S446" s="212"/>
      <c r="T446" s="212"/>
      <c r="U446" s="29"/>
      <c r="V446" s="29"/>
    </row>
    <row r="447" spans="1:22" s="6" customFormat="1" ht="16.5" customHeight="1" x14ac:dyDescent="0.25">
      <c r="A447" s="92">
        <f>A444+1</f>
        <v>278</v>
      </c>
      <c r="B447" s="83" t="s">
        <v>442</v>
      </c>
      <c r="C447" s="75">
        <v>1975</v>
      </c>
      <c r="D447" s="75"/>
      <c r="E447" s="75" t="s">
        <v>227</v>
      </c>
      <c r="F447" s="75">
        <v>2</v>
      </c>
      <c r="G447" s="75">
        <v>2</v>
      </c>
      <c r="H447" s="79">
        <v>999.2</v>
      </c>
      <c r="I447" s="79">
        <v>440.7</v>
      </c>
      <c r="J447" s="79">
        <v>86.3</v>
      </c>
      <c r="K447" s="80">
        <v>29</v>
      </c>
      <c r="L447" s="81">
        <f>'виды работ '!C442</f>
        <v>361524</v>
      </c>
      <c r="M447" s="79">
        <v>0</v>
      </c>
      <c r="N447" s="79">
        <v>0</v>
      </c>
      <c r="O447" s="79">
        <v>0</v>
      </c>
      <c r="P447" s="79">
        <f t="shared" ref="P447:P452" si="130">L447</f>
        <v>361524</v>
      </c>
      <c r="Q447" s="79">
        <f t="shared" ref="Q447:Q454" si="131">L447/H447</f>
        <v>361.81345076060848</v>
      </c>
      <c r="R447" s="81">
        <v>14593.7</v>
      </c>
      <c r="S447" s="82" t="s">
        <v>287</v>
      </c>
      <c r="T447" s="75" t="s">
        <v>239</v>
      </c>
      <c r="U447" s="29"/>
      <c r="V447" s="29"/>
    </row>
    <row r="448" spans="1:22" s="6" customFormat="1" ht="16.5" customHeight="1" x14ac:dyDescent="0.25">
      <c r="A448" s="92">
        <f t="shared" ref="A448:A453" si="132">A447+1</f>
        <v>279</v>
      </c>
      <c r="B448" s="83" t="s">
        <v>443</v>
      </c>
      <c r="C448" s="75">
        <v>1964</v>
      </c>
      <c r="D448" s="75"/>
      <c r="E448" s="75" t="s">
        <v>227</v>
      </c>
      <c r="F448" s="75">
        <v>2</v>
      </c>
      <c r="G448" s="75">
        <v>2</v>
      </c>
      <c r="H448" s="79">
        <v>421.5</v>
      </c>
      <c r="I448" s="79">
        <v>254.5</v>
      </c>
      <c r="J448" s="79">
        <v>125.6</v>
      </c>
      <c r="K448" s="80">
        <v>16</v>
      </c>
      <c r="L448" s="81">
        <f>'виды работ '!C443</f>
        <v>3610898</v>
      </c>
      <c r="M448" s="79">
        <v>0</v>
      </c>
      <c r="N448" s="79">
        <v>0</v>
      </c>
      <c r="O448" s="79">
        <v>0</v>
      </c>
      <c r="P448" s="79">
        <f t="shared" si="130"/>
        <v>3610898</v>
      </c>
      <c r="Q448" s="79">
        <f t="shared" si="131"/>
        <v>8566.7805456702263</v>
      </c>
      <c r="R448" s="81">
        <v>14593.7</v>
      </c>
      <c r="S448" s="82" t="s">
        <v>287</v>
      </c>
      <c r="T448" s="75" t="s">
        <v>239</v>
      </c>
      <c r="U448" s="29"/>
      <c r="V448" s="29"/>
    </row>
    <row r="449" spans="1:22" s="6" customFormat="1" ht="16.5" customHeight="1" x14ac:dyDescent="0.25">
      <c r="A449" s="92">
        <f t="shared" si="132"/>
        <v>280</v>
      </c>
      <c r="B449" s="83" t="s">
        <v>444</v>
      </c>
      <c r="C449" s="75">
        <v>1970</v>
      </c>
      <c r="D449" s="75"/>
      <c r="E449" s="75" t="s">
        <v>227</v>
      </c>
      <c r="F449" s="75">
        <v>2</v>
      </c>
      <c r="G449" s="75">
        <v>2</v>
      </c>
      <c r="H449" s="79">
        <v>586.9</v>
      </c>
      <c r="I449" s="79">
        <v>275.89999999999998</v>
      </c>
      <c r="J449" s="79">
        <v>238</v>
      </c>
      <c r="K449" s="80">
        <v>36</v>
      </c>
      <c r="L449" s="81">
        <f>'виды работ '!C444</f>
        <v>315451</v>
      </c>
      <c r="M449" s="79">
        <v>0</v>
      </c>
      <c r="N449" s="79">
        <v>0</v>
      </c>
      <c r="O449" s="79">
        <v>0</v>
      </c>
      <c r="P449" s="79">
        <f t="shared" si="130"/>
        <v>315451</v>
      </c>
      <c r="Q449" s="79">
        <f t="shared" si="131"/>
        <v>537.48679502470611</v>
      </c>
      <c r="R449" s="81">
        <v>14593.7</v>
      </c>
      <c r="S449" s="82" t="s">
        <v>287</v>
      </c>
      <c r="T449" s="75" t="s">
        <v>239</v>
      </c>
      <c r="U449" s="29"/>
      <c r="V449" s="29"/>
    </row>
    <row r="450" spans="1:22" s="6" customFormat="1" ht="16.5" customHeight="1" x14ac:dyDescent="0.25">
      <c r="A450" s="92">
        <f t="shared" si="132"/>
        <v>281</v>
      </c>
      <c r="B450" s="83" t="s">
        <v>445</v>
      </c>
      <c r="C450" s="75">
        <v>1968</v>
      </c>
      <c r="D450" s="75"/>
      <c r="E450" s="75" t="s">
        <v>227</v>
      </c>
      <c r="F450" s="75">
        <v>2</v>
      </c>
      <c r="G450" s="75">
        <v>2</v>
      </c>
      <c r="H450" s="79">
        <v>517.9</v>
      </c>
      <c r="I450" s="79">
        <v>288.60000000000002</v>
      </c>
      <c r="J450" s="79">
        <v>207.8</v>
      </c>
      <c r="K450" s="80">
        <v>34</v>
      </c>
      <c r="L450" s="81">
        <f>'виды работ '!C445</f>
        <v>315451</v>
      </c>
      <c r="M450" s="79">
        <v>0</v>
      </c>
      <c r="N450" s="79">
        <v>0</v>
      </c>
      <c r="O450" s="79">
        <v>0</v>
      </c>
      <c r="P450" s="79">
        <f t="shared" si="130"/>
        <v>315451</v>
      </c>
      <c r="Q450" s="79">
        <f t="shared" si="131"/>
        <v>609.09635064684301</v>
      </c>
      <c r="R450" s="81">
        <v>14593.7</v>
      </c>
      <c r="S450" s="82" t="s">
        <v>287</v>
      </c>
      <c r="T450" s="75" t="s">
        <v>239</v>
      </c>
      <c r="U450" s="29"/>
      <c r="V450" s="29"/>
    </row>
    <row r="451" spans="1:22" s="6" customFormat="1" ht="16.5" customHeight="1" x14ac:dyDescent="0.25">
      <c r="A451" s="92">
        <f t="shared" si="132"/>
        <v>282</v>
      </c>
      <c r="B451" s="83" t="s">
        <v>446</v>
      </c>
      <c r="C451" s="75">
        <v>1970</v>
      </c>
      <c r="D451" s="75"/>
      <c r="E451" s="75" t="s">
        <v>227</v>
      </c>
      <c r="F451" s="75">
        <v>2</v>
      </c>
      <c r="G451" s="75">
        <v>2</v>
      </c>
      <c r="H451" s="79">
        <v>587.1</v>
      </c>
      <c r="I451" s="79">
        <v>275.3</v>
      </c>
      <c r="J451" s="79">
        <v>185.5</v>
      </c>
      <c r="K451" s="80">
        <v>24</v>
      </c>
      <c r="L451" s="81">
        <f>'виды работ '!C446</f>
        <v>315451</v>
      </c>
      <c r="M451" s="79">
        <v>0</v>
      </c>
      <c r="N451" s="79">
        <v>0</v>
      </c>
      <c r="O451" s="79">
        <v>0</v>
      </c>
      <c r="P451" s="79">
        <f t="shared" si="130"/>
        <v>315451</v>
      </c>
      <c r="Q451" s="79">
        <f t="shared" si="131"/>
        <v>537.30369613353776</v>
      </c>
      <c r="R451" s="81">
        <v>14593.7</v>
      </c>
      <c r="S451" s="82" t="s">
        <v>287</v>
      </c>
      <c r="T451" s="75" t="s">
        <v>239</v>
      </c>
      <c r="U451" s="29"/>
      <c r="V451" s="29"/>
    </row>
    <row r="452" spans="1:22" s="6" customFormat="1" ht="16.5" customHeight="1" x14ac:dyDescent="0.25">
      <c r="A452" s="92">
        <f t="shared" si="132"/>
        <v>283</v>
      </c>
      <c r="B452" s="83" t="s">
        <v>447</v>
      </c>
      <c r="C452" s="75">
        <v>1971</v>
      </c>
      <c r="D452" s="75"/>
      <c r="E452" s="75" t="s">
        <v>227</v>
      </c>
      <c r="F452" s="75">
        <v>2</v>
      </c>
      <c r="G452" s="75">
        <v>2</v>
      </c>
      <c r="H452" s="79">
        <v>607.1</v>
      </c>
      <c r="I452" s="79">
        <v>290.89999999999998</v>
      </c>
      <c r="J452" s="79">
        <v>126.8</v>
      </c>
      <c r="K452" s="80">
        <v>19</v>
      </c>
      <c r="L452" s="81">
        <f>'виды работ '!C447</f>
        <v>315451</v>
      </c>
      <c r="M452" s="79">
        <v>0</v>
      </c>
      <c r="N452" s="79">
        <v>0</v>
      </c>
      <c r="O452" s="79">
        <v>0</v>
      </c>
      <c r="P452" s="79">
        <f t="shared" si="130"/>
        <v>315451</v>
      </c>
      <c r="Q452" s="79">
        <f t="shared" si="131"/>
        <v>519.6030308021742</v>
      </c>
      <c r="R452" s="81">
        <v>14593.7</v>
      </c>
      <c r="S452" s="82" t="s">
        <v>287</v>
      </c>
      <c r="T452" s="75" t="s">
        <v>239</v>
      </c>
      <c r="U452" s="29"/>
      <c r="V452" s="29"/>
    </row>
    <row r="453" spans="1:22" s="6" customFormat="1" ht="16.5" customHeight="1" x14ac:dyDescent="0.25">
      <c r="A453" s="92">
        <f t="shared" si="132"/>
        <v>284</v>
      </c>
      <c r="B453" s="83" t="s">
        <v>448</v>
      </c>
      <c r="C453" s="75">
        <v>1965</v>
      </c>
      <c r="D453" s="75"/>
      <c r="E453" s="75" t="s">
        <v>227</v>
      </c>
      <c r="F453" s="75">
        <v>2</v>
      </c>
      <c r="G453" s="75">
        <v>2</v>
      </c>
      <c r="H453" s="79">
        <v>664.9</v>
      </c>
      <c r="I453" s="79">
        <v>411.1</v>
      </c>
      <c r="J453" s="79">
        <v>285.2</v>
      </c>
      <c r="K453" s="80">
        <v>29</v>
      </c>
      <c r="L453" s="81">
        <f>'виды работ '!C448</f>
        <v>4400232</v>
      </c>
      <c r="M453" s="79">
        <v>0</v>
      </c>
      <c r="N453" s="79">
        <v>0</v>
      </c>
      <c r="O453" s="79">
        <v>0</v>
      </c>
      <c r="P453" s="79">
        <f>L453</f>
        <v>4400232</v>
      </c>
      <c r="Q453" s="79">
        <f>L453/H453</f>
        <v>6617.8853963001957</v>
      </c>
      <c r="R453" s="81">
        <v>14593.7</v>
      </c>
      <c r="S453" s="82" t="s">
        <v>287</v>
      </c>
      <c r="T453" s="75" t="s">
        <v>239</v>
      </c>
      <c r="U453" s="29"/>
      <c r="V453" s="29"/>
    </row>
    <row r="454" spans="1:22" s="6" customFormat="1" ht="16.5" customHeight="1" x14ac:dyDescent="0.25">
      <c r="A454" s="237" t="s">
        <v>18</v>
      </c>
      <c r="B454" s="237"/>
      <c r="C454" s="126" t="s">
        <v>230</v>
      </c>
      <c r="D454" s="126" t="s">
        <v>230</v>
      </c>
      <c r="E454" s="126" t="s">
        <v>230</v>
      </c>
      <c r="F454" s="126" t="s">
        <v>230</v>
      </c>
      <c r="G454" s="126" t="s">
        <v>230</v>
      </c>
      <c r="H454" s="81">
        <f>SUM(H447:H453)</f>
        <v>4384.5999999999995</v>
      </c>
      <c r="I454" s="81">
        <f t="shared" ref="I454:P454" si="133">SUM(I447:I453)</f>
        <v>2237</v>
      </c>
      <c r="J454" s="81">
        <f t="shared" si="133"/>
        <v>1255.2</v>
      </c>
      <c r="K454" s="89">
        <f t="shared" si="133"/>
        <v>187</v>
      </c>
      <c r="L454" s="81">
        <f>SUM(L447:L453)</f>
        <v>9634458</v>
      </c>
      <c r="M454" s="81">
        <f t="shared" si="133"/>
        <v>0</v>
      </c>
      <c r="N454" s="81">
        <f t="shared" si="133"/>
        <v>0</v>
      </c>
      <c r="O454" s="81">
        <f t="shared" si="133"/>
        <v>0</v>
      </c>
      <c r="P454" s="81">
        <f t="shared" si="133"/>
        <v>9634458</v>
      </c>
      <c r="Q454" s="79">
        <f t="shared" si="131"/>
        <v>2197.3402362815309</v>
      </c>
      <c r="R454" s="90" t="s">
        <v>230</v>
      </c>
      <c r="S454" s="82" t="s">
        <v>230</v>
      </c>
      <c r="T454" s="82" t="s">
        <v>230</v>
      </c>
      <c r="U454" s="29"/>
      <c r="V454" s="29"/>
    </row>
    <row r="455" spans="1:22" s="6" customFormat="1" ht="20.25" customHeight="1" x14ac:dyDescent="0.25">
      <c r="A455" s="222" t="s">
        <v>84</v>
      </c>
      <c r="B455" s="222"/>
      <c r="C455" s="222"/>
      <c r="D455" s="222"/>
      <c r="E455" s="222"/>
      <c r="F455" s="212"/>
      <c r="G455" s="212"/>
      <c r="H455" s="212"/>
      <c r="I455" s="212"/>
      <c r="J455" s="212"/>
      <c r="K455" s="212"/>
      <c r="L455" s="212"/>
      <c r="M455" s="212"/>
      <c r="N455" s="212"/>
      <c r="O455" s="212"/>
      <c r="P455" s="212"/>
      <c r="Q455" s="212"/>
      <c r="R455" s="212"/>
      <c r="S455" s="212"/>
      <c r="T455" s="212"/>
      <c r="U455" s="29"/>
      <c r="V455" s="29"/>
    </row>
    <row r="456" spans="1:22" s="6" customFormat="1" ht="13.2" x14ac:dyDescent="0.25">
      <c r="A456" s="91">
        <f>A453+1</f>
        <v>285</v>
      </c>
      <c r="B456" s="93" t="s">
        <v>449</v>
      </c>
      <c r="C456" s="85">
        <v>1967</v>
      </c>
      <c r="D456" s="75"/>
      <c r="E456" s="75" t="s">
        <v>227</v>
      </c>
      <c r="F456" s="75">
        <v>2</v>
      </c>
      <c r="G456" s="75">
        <v>2</v>
      </c>
      <c r="H456" s="85">
        <v>673.1</v>
      </c>
      <c r="I456" s="85">
        <v>673.1</v>
      </c>
      <c r="J456" s="85">
        <v>117.3</v>
      </c>
      <c r="K456" s="85">
        <v>15</v>
      </c>
      <c r="L456" s="79">
        <f>'виды работ '!C451</f>
        <v>4823033</v>
      </c>
      <c r="M456" s="79">
        <v>0</v>
      </c>
      <c r="N456" s="79">
        <v>0</v>
      </c>
      <c r="O456" s="79">
        <v>0</v>
      </c>
      <c r="P456" s="79">
        <f>L456</f>
        <v>4823033</v>
      </c>
      <c r="Q456" s="79">
        <f>L456/H456</f>
        <v>7165.403357599168</v>
      </c>
      <c r="R456" s="81">
        <v>14593.7</v>
      </c>
      <c r="S456" s="82" t="s">
        <v>287</v>
      </c>
      <c r="T456" s="75" t="s">
        <v>239</v>
      </c>
      <c r="U456" s="29"/>
      <c r="V456" s="29"/>
    </row>
    <row r="457" spans="1:22" s="6" customFormat="1" ht="15.75" customHeight="1" x14ac:dyDescent="0.25">
      <c r="A457" s="91">
        <f>A456+1</f>
        <v>286</v>
      </c>
      <c r="B457" s="93" t="s">
        <v>450</v>
      </c>
      <c r="C457" s="85">
        <v>1971</v>
      </c>
      <c r="D457" s="75"/>
      <c r="E457" s="75" t="s">
        <v>227</v>
      </c>
      <c r="F457" s="75">
        <v>2</v>
      </c>
      <c r="G457" s="75">
        <v>2</v>
      </c>
      <c r="H457" s="85">
        <v>818.5</v>
      </c>
      <c r="I457" s="85">
        <v>619.9</v>
      </c>
      <c r="J457" s="85">
        <v>31.6</v>
      </c>
      <c r="K457" s="85">
        <v>26</v>
      </c>
      <c r="L457" s="79">
        <f>'виды работ '!C452</f>
        <v>4949951</v>
      </c>
      <c r="M457" s="79">
        <v>0</v>
      </c>
      <c r="N457" s="79">
        <v>0</v>
      </c>
      <c r="O457" s="79">
        <v>0</v>
      </c>
      <c r="P457" s="79">
        <f>L457</f>
        <v>4949951</v>
      </c>
      <c r="Q457" s="79">
        <f>L457/H457</f>
        <v>6047.5882712278562</v>
      </c>
      <c r="R457" s="81">
        <v>14593.7</v>
      </c>
      <c r="S457" s="82" t="s">
        <v>287</v>
      </c>
      <c r="T457" s="75" t="s">
        <v>239</v>
      </c>
      <c r="U457" s="29"/>
      <c r="V457" s="29"/>
    </row>
    <row r="458" spans="1:22" s="40" customFormat="1" ht="16.5" customHeight="1" x14ac:dyDescent="0.25">
      <c r="A458" s="91">
        <f>A457+1</f>
        <v>287</v>
      </c>
      <c r="B458" s="78" t="s">
        <v>593</v>
      </c>
      <c r="C458" s="75">
        <v>1970</v>
      </c>
      <c r="D458" s="75"/>
      <c r="E458" s="75" t="s">
        <v>231</v>
      </c>
      <c r="F458" s="75">
        <v>5</v>
      </c>
      <c r="G458" s="75">
        <v>3</v>
      </c>
      <c r="H458" s="79">
        <v>2975.5</v>
      </c>
      <c r="I458" s="79">
        <v>2618.5</v>
      </c>
      <c r="J458" s="79">
        <v>1696.7</v>
      </c>
      <c r="K458" s="80">
        <v>145</v>
      </c>
      <c r="L458" s="79">
        <f>'виды работ '!C453</f>
        <v>188421</v>
      </c>
      <c r="M458" s="79">
        <v>0</v>
      </c>
      <c r="N458" s="79">
        <v>0</v>
      </c>
      <c r="O458" s="79">
        <v>0</v>
      </c>
      <c r="P458" s="79">
        <f>L458</f>
        <v>188421</v>
      </c>
      <c r="Q458" s="79">
        <f>L458/H458</f>
        <v>63.324147202150897</v>
      </c>
      <c r="R458" s="81">
        <v>14593.7</v>
      </c>
      <c r="S458" s="82" t="s">
        <v>287</v>
      </c>
      <c r="T458" s="75" t="s">
        <v>239</v>
      </c>
      <c r="U458" s="45"/>
      <c r="V458" s="45"/>
    </row>
    <row r="459" spans="1:22" s="7" customFormat="1" ht="13.2" x14ac:dyDescent="0.25">
      <c r="A459" s="237" t="s">
        <v>18</v>
      </c>
      <c r="B459" s="237"/>
      <c r="C459" s="126" t="s">
        <v>230</v>
      </c>
      <c r="D459" s="126" t="s">
        <v>230</v>
      </c>
      <c r="E459" s="126" t="s">
        <v>230</v>
      </c>
      <c r="F459" s="126" t="s">
        <v>230</v>
      </c>
      <c r="G459" s="126" t="s">
        <v>230</v>
      </c>
      <c r="H459" s="79">
        <f>SUM(H456:H458)</f>
        <v>4467.1000000000004</v>
      </c>
      <c r="I459" s="79">
        <f t="shared" ref="I459:P459" si="134">SUM(I456:I458)</f>
        <v>3911.5</v>
      </c>
      <c r="J459" s="79">
        <f t="shared" si="134"/>
        <v>1845.6000000000001</v>
      </c>
      <c r="K459" s="80">
        <f t="shared" si="134"/>
        <v>186</v>
      </c>
      <c r="L459" s="79">
        <f t="shared" si="134"/>
        <v>9961405</v>
      </c>
      <c r="M459" s="79">
        <f t="shared" si="134"/>
        <v>0</v>
      </c>
      <c r="N459" s="79">
        <f t="shared" si="134"/>
        <v>0</v>
      </c>
      <c r="O459" s="79">
        <f t="shared" si="134"/>
        <v>0</v>
      </c>
      <c r="P459" s="79">
        <f t="shared" si="134"/>
        <v>9961405</v>
      </c>
      <c r="Q459" s="79">
        <f>L459/H459</f>
        <v>2229.9489601755054</v>
      </c>
      <c r="R459" s="90" t="s">
        <v>230</v>
      </c>
      <c r="S459" s="82" t="s">
        <v>230</v>
      </c>
      <c r="T459" s="82" t="s">
        <v>230</v>
      </c>
      <c r="U459" s="27"/>
      <c r="V459" s="27"/>
    </row>
    <row r="460" spans="1:22" s="7" customFormat="1" ht="13.2" x14ac:dyDescent="0.25">
      <c r="A460" s="236" t="s">
        <v>85</v>
      </c>
      <c r="B460" s="236"/>
      <c r="C460" s="236"/>
      <c r="D460" s="139" t="s">
        <v>230</v>
      </c>
      <c r="E460" s="139" t="s">
        <v>230</v>
      </c>
      <c r="F460" s="139" t="s">
        <v>230</v>
      </c>
      <c r="G460" s="139" t="s">
        <v>230</v>
      </c>
      <c r="H460" s="96">
        <f t="shared" ref="H460:P460" si="135">H413+H425+H432+H438+H445+H454+H459</f>
        <v>52525.200000000004</v>
      </c>
      <c r="I460" s="96">
        <f t="shared" si="135"/>
        <v>42477.7</v>
      </c>
      <c r="J460" s="96">
        <f t="shared" si="135"/>
        <v>29075.32</v>
      </c>
      <c r="K460" s="97">
        <f t="shared" si="135"/>
        <v>1972</v>
      </c>
      <c r="L460" s="96">
        <f t="shared" si="135"/>
        <v>75848199.999599993</v>
      </c>
      <c r="M460" s="96">
        <f t="shared" si="135"/>
        <v>0</v>
      </c>
      <c r="N460" s="96">
        <f t="shared" si="135"/>
        <v>0</v>
      </c>
      <c r="O460" s="96">
        <f t="shared" si="135"/>
        <v>0</v>
      </c>
      <c r="P460" s="96">
        <f t="shared" si="135"/>
        <v>75848199.999599993</v>
      </c>
      <c r="Q460" s="95">
        <f>L460/H460</f>
        <v>1444.0344824884053</v>
      </c>
      <c r="R460" s="98" t="s">
        <v>230</v>
      </c>
      <c r="S460" s="99" t="s">
        <v>230</v>
      </c>
      <c r="T460" s="99" t="s">
        <v>230</v>
      </c>
      <c r="U460" s="10"/>
      <c r="V460" s="10"/>
    </row>
    <row r="461" spans="1:22" s="6" customFormat="1" ht="15" customHeight="1" x14ac:dyDescent="0.25">
      <c r="A461" s="230" t="s">
        <v>86</v>
      </c>
      <c r="B461" s="230"/>
      <c r="C461" s="230"/>
      <c r="D461" s="230"/>
      <c r="E461" s="230"/>
      <c r="F461" s="230"/>
      <c r="G461" s="230"/>
      <c r="H461" s="230"/>
      <c r="I461" s="230"/>
      <c r="J461" s="230"/>
      <c r="K461" s="230"/>
      <c r="L461" s="230"/>
      <c r="M461" s="230"/>
      <c r="N461" s="230"/>
      <c r="O461" s="230"/>
      <c r="P461" s="230"/>
      <c r="Q461" s="230"/>
      <c r="R461" s="230"/>
      <c r="S461" s="230"/>
      <c r="T461" s="230"/>
      <c r="U461" s="25"/>
      <c r="V461" s="25"/>
    </row>
    <row r="462" spans="1:22" s="40" customFormat="1" ht="15" customHeight="1" x14ac:dyDescent="0.25">
      <c r="A462" s="238" t="s">
        <v>610</v>
      </c>
      <c r="B462" s="238"/>
      <c r="C462" s="238"/>
      <c r="D462" s="238"/>
      <c r="E462" s="238"/>
      <c r="F462" s="212"/>
      <c r="G462" s="212"/>
      <c r="H462" s="212"/>
      <c r="I462" s="212"/>
      <c r="J462" s="212"/>
      <c r="K462" s="212"/>
      <c r="L462" s="212"/>
      <c r="M462" s="212"/>
      <c r="N462" s="212"/>
      <c r="O462" s="212"/>
      <c r="P462" s="212"/>
      <c r="Q462" s="212"/>
      <c r="R462" s="212"/>
      <c r="S462" s="212"/>
      <c r="T462" s="212"/>
      <c r="U462" s="43"/>
      <c r="V462" s="43"/>
    </row>
    <row r="463" spans="1:22" s="40" customFormat="1" ht="15" customHeight="1" x14ac:dyDescent="0.25">
      <c r="A463" s="80">
        <f>A458+1</f>
        <v>288</v>
      </c>
      <c r="B463" s="78" t="s">
        <v>611</v>
      </c>
      <c r="C463" s="77">
        <v>1969</v>
      </c>
      <c r="D463" s="77"/>
      <c r="E463" s="75" t="s">
        <v>227</v>
      </c>
      <c r="F463" s="77">
        <v>5</v>
      </c>
      <c r="G463" s="77">
        <v>4</v>
      </c>
      <c r="H463" s="81">
        <v>3189.5</v>
      </c>
      <c r="I463" s="81">
        <v>2883.7</v>
      </c>
      <c r="J463" s="81">
        <v>2704.6</v>
      </c>
      <c r="K463" s="89">
        <v>138</v>
      </c>
      <c r="L463" s="79">
        <f>'виды работ '!C458</f>
        <v>479574</v>
      </c>
      <c r="M463" s="79">
        <v>0</v>
      </c>
      <c r="N463" s="79">
        <v>0</v>
      </c>
      <c r="O463" s="79">
        <v>0</v>
      </c>
      <c r="P463" s="79">
        <f>L463</f>
        <v>479574</v>
      </c>
      <c r="Q463" s="79">
        <f>L463/H463</f>
        <v>150.36024455243768</v>
      </c>
      <c r="R463" s="81">
        <v>14593.7</v>
      </c>
      <c r="S463" s="82" t="s">
        <v>287</v>
      </c>
      <c r="T463" s="75" t="s">
        <v>239</v>
      </c>
      <c r="U463" s="43"/>
      <c r="V463" s="43"/>
    </row>
    <row r="464" spans="1:22" s="40" customFormat="1" ht="15" customHeight="1" x14ac:dyDescent="0.25">
      <c r="A464" s="237" t="s">
        <v>18</v>
      </c>
      <c r="B464" s="237"/>
      <c r="C464" s="126" t="s">
        <v>230</v>
      </c>
      <c r="D464" s="126" t="s">
        <v>230</v>
      </c>
      <c r="E464" s="126" t="s">
        <v>230</v>
      </c>
      <c r="F464" s="126" t="s">
        <v>230</v>
      </c>
      <c r="G464" s="126" t="s">
        <v>230</v>
      </c>
      <c r="H464" s="79">
        <f>SUM(H463)</f>
        <v>3189.5</v>
      </c>
      <c r="I464" s="79">
        <f t="shared" ref="I464:P464" si="136">SUM(I463)</f>
        <v>2883.7</v>
      </c>
      <c r="J464" s="79">
        <f t="shared" si="136"/>
        <v>2704.6</v>
      </c>
      <c r="K464" s="80">
        <f t="shared" si="136"/>
        <v>138</v>
      </c>
      <c r="L464" s="79">
        <f t="shared" si="136"/>
        <v>479574</v>
      </c>
      <c r="M464" s="79">
        <f t="shared" si="136"/>
        <v>0</v>
      </c>
      <c r="N464" s="79">
        <f t="shared" si="136"/>
        <v>0</v>
      </c>
      <c r="O464" s="79">
        <f t="shared" si="136"/>
        <v>0</v>
      </c>
      <c r="P464" s="79">
        <f t="shared" si="136"/>
        <v>479574</v>
      </c>
      <c r="Q464" s="79">
        <f>L464/H464</f>
        <v>150.36024455243768</v>
      </c>
      <c r="R464" s="90" t="s">
        <v>230</v>
      </c>
      <c r="S464" s="82" t="s">
        <v>230</v>
      </c>
      <c r="T464" s="82" t="s">
        <v>230</v>
      </c>
      <c r="U464" s="43"/>
      <c r="V464" s="43"/>
    </row>
    <row r="465" spans="1:22" s="6" customFormat="1" ht="15.75" customHeight="1" x14ac:dyDescent="0.25">
      <c r="A465" s="238" t="s">
        <v>87</v>
      </c>
      <c r="B465" s="238"/>
      <c r="C465" s="238"/>
      <c r="D465" s="238"/>
      <c r="E465" s="238"/>
      <c r="F465" s="213"/>
      <c r="G465" s="213"/>
      <c r="H465" s="213"/>
      <c r="I465" s="213"/>
      <c r="J465" s="213"/>
      <c r="K465" s="213"/>
      <c r="L465" s="213"/>
      <c r="M465" s="213"/>
      <c r="N465" s="213"/>
      <c r="O465" s="213"/>
      <c r="P465" s="213"/>
      <c r="Q465" s="213"/>
      <c r="R465" s="213"/>
      <c r="S465" s="213"/>
      <c r="T465" s="213"/>
      <c r="U465" s="23"/>
      <c r="V465" s="23"/>
    </row>
    <row r="466" spans="1:22" s="6" customFormat="1" ht="15.75" customHeight="1" x14ac:dyDescent="0.25">
      <c r="A466" s="91">
        <f>A463+1</f>
        <v>289</v>
      </c>
      <c r="B466" s="83" t="s">
        <v>451</v>
      </c>
      <c r="C466" s="75">
        <v>1988</v>
      </c>
      <c r="D466" s="75"/>
      <c r="E466" s="75" t="s">
        <v>231</v>
      </c>
      <c r="F466" s="77">
        <v>3</v>
      </c>
      <c r="G466" s="77">
        <v>3</v>
      </c>
      <c r="H466" s="81">
        <v>1466.7</v>
      </c>
      <c r="I466" s="81">
        <v>1343.9</v>
      </c>
      <c r="J466" s="81">
        <v>1157.5999999999999</v>
      </c>
      <c r="K466" s="80">
        <v>68</v>
      </c>
      <c r="L466" s="81">
        <f>'виды работ '!C461</f>
        <v>9833705</v>
      </c>
      <c r="M466" s="79">
        <v>0</v>
      </c>
      <c r="N466" s="79">
        <v>0</v>
      </c>
      <c r="O466" s="79">
        <v>0</v>
      </c>
      <c r="P466" s="79">
        <f>L466</f>
        <v>9833705</v>
      </c>
      <c r="Q466" s="79">
        <f>L466/H466</f>
        <v>6704.646485307152</v>
      </c>
      <c r="R466" s="81">
        <v>14593.7</v>
      </c>
      <c r="S466" s="82" t="s">
        <v>287</v>
      </c>
      <c r="T466" s="75" t="s">
        <v>239</v>
      </c>
      <c r="U466" s="31"/>
      <c r="V466" s="31"/>
    </row>
    <row r="467" spans="1:22" s="6" customFormat="1" ht="13.2" x14ac:dyDescent="0.25">
      <c r="A467" s="237" t="s">
        <v>18</v>
      </c>
      <c r="B467" s="237"/>
      <c r="C467" s="126" t="s">
        <v>230</v>
      </c>
      <c r="D467" s="126" t="s">
        <v>230</v>
      </c>
      <c r="E467" s="126" t="s">
        <v>230</v>
      </c>
      <c r="F467" s="126" t="s">
        <v>230</v>
      </c>
      <c r="G467" s="126" t="s">
        <v>230</v>
      </c>
      <c r="H467" s="81">
        <f t="shared" ref="H467:P467" si="137">SUM(H466:H466)</f>
        <v>1466.7</v>
      </c>
      <c r="I467" s="81">
        <f t="shared" si="137"/>
        <v>1343.9</v>
      </c>
      <c r="J467" s="81">
        <f t="shared" si="137"/>
        <v>1157.5999999999999</v>
      </c>
      <c r="K467" s="89">
        <f t="shared" si="137"/>
        <v>68</v>
      </c>
      <c r="L467" s="81">
        <f t="shared" si="137"/>
        <v>9833705</v>
      </c>
      <c r="M467" s="81">
        <f t="shared" si="137"/>
        <v>0</v>
      </c>
      <c r="N467" s="81">
        <f t="shared" si="137"/>
        <v>0</v>
      </c>
      <c r="O467" s="81">
        <f t="shared" si="137"/>
        <v>0</v>
      </c>
      <c r="P467" s="81">
        <f t="shared" si="137"/>
        <v>9833705</v>
      </c>
      <c r="Q467" s="79">
        <f>L467/H467</f>
        <v>6704.646485307152</v>
      </c>
      <c r="R467" s="90" t="s">
        <v>230</v>
      </c>
      <c r="S467" s="82" t="s">
        <v>230</v>
      </c>
      <c r="T467" s="82" t="s">
        <v>230</v>
      </c>
      <c r="U467" s="31"/>
      <c r="V467" s="31"/>
    </row>
    <row r="468" spans="1:22" s="6" customFormat="1" ht="13.2" x14ac:dyDescent="0.25">
      <c r="A468" s="220" t="s">
        <v>88</v>
      </c>
      <c r="B468" s="220"/>
      <c r="C468" s="220"/>
      <c r="D468" s="220"/>
      <c r="E468" s="220"/>
      <c r="F468" s="213"/>
      <c r="G468" s="213"/>
      <c r="H468" s="213"/>
      <c r="I468" s="213"/>
      <c r="J468" s="213"/>
      <c r="K468" s="213"/>
      <c r="L468" s="213"/>
      <c r="M468" s="213"/>
      <c r="N468" s="213"/>
      <c r="O468" s="213"/>
      <c r="P468" s="213"/>
      <c r="Q468" s="213"/>
      <c r="R468" s="213"/>
      <c r="S468" s="213"/>
      <c r="T468" s="213"/>
      <c r="U468" s="31"/>
      <c r="V468" s="31"/>
    </row>
    <row r="469" spans="1:22" s="6" customFormat="1" ht="13.2" x14ac:dyDescent="0.25">
      <c r="A469" s="92">
        <f>A466+1</f>
        <v>290</v>
      </c>
      <c r="B469" s="83" t="s">
        <v>452</v>
      </c>
      <c r="C469" s="75">
        <v>1967</v>
      </c>
      <c r="D469" s="75"/>
      <c r="E469" s="75" t="s">
        <v>227</v>
      </c>
      <c r="F469" s="75">
        <v>2</v>
      </c>
      <c r="G469" s="75">
        <v>2</v>
      </c>
      <c r="H469" s="75">
        <v>531.4</v>
      </c>
      <c r="I469" s="75">
        <v>439.42</v>
      </c>
      <c r="J469" s="75">
        <v>103.3</v>
      </c>
      <c r="K469" s="75">
        <v>27</v>
      </c>
      <c r="L469" s="81">
        <f>'виды работ '!C464</f>
        <v>2449565</v>
      </c>
      <c r="M469" s="79">
        <v>0</v>
      </c>
      <c r="N469" s="79">
        <v>0</v>
      </c>
      <c r="O469" s="79">
        <v>0</v>
      </c>
      <c r="P469" s="79">
        <f>L469</f>
        <v>2449565</v>
      </c>
      <c r="Q469" s="79">
        <f>L469/H469</f>
        <v>4609.6443357169746</v>
      </c>
      <c r="R469" s="81">
        <v>14593.7</v>
      </c>
      <c r="S469" s="82" t="s">
        <v>287</v>
      </c>
      <c r="T469" s="75" t="s">
        <v>239</v>
      </c>
      <c r="U469" s="31"/>
      <c r="V469" s="31"/>
    </row>
    <row r="470" spans="1:22" s="6" customFormat="1" ht="13.2" x14ac:dyDescent="0.25">
      <c r="A470" s="92">
        <f>A469+1</f>
        <v>291</v>
      </c>
      <c r="B470" s="83" t="s">
        <v>453</v>
      </c>
      <c r="C470" s="75">
        <v>1968</v>
      </c>
      <c r="D470" s="75"/>
      <c r="E470" s="75" t="s">
        <v>227</v>
      </c>
      <c r="F470" s="75">
        <v>2</v>
      </c>
      <c r="G470" s="75">
        <v>2</v>
      </c>
      <c r="H470" s="75">
        <v>513.29999999999995</v>
      </c>
      <c r="I470" s="75">
        <v>424.45</v>
      </c>
      <c r="J470" s="75">
        <v>150.5</v>
      </c>
      <c r="K470" s="75">
        <v>21</v>
      </c>
      <c r="L470" s="81">
        <f>'виды работ '!C465</f>
        <v>4294659</v>
      </c>
      <c r="M470" s="79">
        <v>0</v>
      </c>
      <c r="N470" s="79">
        <v>0</v>
      </c>
      <c r="O470" s="79">
        <v>0</v>
      </c>
      <c r="P470" s="79">
        <f>L470</f>
        <v>4294659</v>
      </c>
      <c r="Q470" s="79">
        <f>L470/H470</f>
        <v>8366.7621274108715</v>
      </c>
      <c r="R470" s="81">
        <v>14593.7</v>
      </c>
      <c r="S470" s="82" t="s">
        <v>287</v>
      </c>
      <c r="T470" s="75" t="s">
        <v>239</v>
      </c>
      <c r="U470" s="31"/>
      <c r="V470" s="31"/>
    </row>
    <row r="471" spans="1:22" s="6" customFormat="1" ht="13.2" x14ac:dyDescent="0.25">
      <c r="A471" s="237" t="s">
        <v>18</v>
      </c>
      <c r="B471" s="237"/>
      <c r="C471" s="126" t="s">
        <v>230</v>
      </c>
      <c r="D471" s="126" t="s">
        <v>230</v>
      </c>
      <c r="E471" s="126" t="s">
        <v>230</v>
      </c>
      <c r="F471" s="126" t="s">
        <v>230</v>
      </c>
      <c r="G471" s="126" t="s">
        <v>230</v>
      </c>
      <c r="H471" s="81">
        <f>SUM(H469:H470)</f>
        <v>1044.6999999999998</v>
      </c>
      <c r="I471" s="81">
        <f t="shared" ref="I471:P471" si="138">SUM(I469:I470)</f>
        <v>863.87</v>
      </c>
      <c r="J471" s="81">
        <f t="shared" si="138"/>
        <v>253.8</v>
      </c>
      <c r="K471" s="89">
        <f t="shared" si="138"/>
        <v>48</v>
      </c>
      <c r="L471" s="81">
        <f>SUM(L469:L470)</f>
        <v>6744224</v>
      </c>
      <c r="M471" s="81">
        <f t="shared" si="138"/>
        <v>0</v>
      </c>
      <c r="N471" s="81">
        <f t="shared" si="138"/>
        <v>0</v>
      </c>
      <c r="O471" s="81">
        <f t="shared" si="138"/>
        <v>0</v>
      </c>
      <c r="P471" s="81">
        <f t="shared" si="138"/>
        <v>6744224</v>
      </c>
      <c r="Q471" s="79">
        <f>L471/H471</f>
        <v>6455.6561692351879</v>
      </c>
      <c r="R471" s="90" t="s">
        <v>230</v>
      </c>
      <c r="S471" s="82" t="s">
        <v>230</v>
      </c>
      <c r="T471" s="82" t="s">
        <v>230</v>
      </c>
      <c r="U471" s="31"/>
      <c r="V471" s="31"/>
    </row>
    <row r="472" spans="1:22" s="6" customFormat="1" ht="15.75" customHeight="1" x14ac:dyDescent="0.25">
      <c r="A472" s="222" t="s">
        <v>89</v>
      </c>
      <c r="B472" s="222"/>
      <c r="C472" s="222"/>
      <c r="D472" s="222"/>
      <c r="E472" s="222"/>
      <c r="F472" s="235"/>
      <c r="G472" s="235"/>
      <c r="H472" s="235"/>
      <c r="I472" s="235"/>
      <c r="J472" s="235"/>
      <c r="K472" s="235"/>
      <c r="L472" s="235"/>
      <c r="M472" s="235"/>
      <c r="N472" s="235"/>
      <c r="O472" s="235"/>
      <c r="P472" s="235"/>
      <c r="Q472" s="235"/>
      <c r="R472" s="235"/>
      <c r="S472" s="235"/>
      <c r="T472" s="235"/>
      <c r="U472" s="31"/>
      <c r="V472" s="31"/>
    </row>
    <row r="473" spans="1:22" s="40" customFormat="1" ht="15.75" customHeight="1" x14ac:dyDescent="0.25">
      <c r="A473" s="92">
        <f>A470+1</f>
        <v>292</v>
      </c>
      <c r="B473" s="78" t="s">
        <v>604</v>
      </c>
      <c r="C473" s="75">
        <v>1972</v>
      </c>
      <c r="D473" s="75"/>
      <c r="E473" s="75" t="s">
        <v>227</v>
      </c>
      <c r="F473" s="75">
        <v>5</v>
      </c>
      <c r="G473" s="75">
        <v>8</v>
      </c>
      <c r="H473" s="79">
        <v>7993.7</v>
      </c>
      <c r="I473" s="79">
        <v>5958.3</v>
      </c>
      <c r="J473" s="79">
        <v>5654</v>
      </c>
      <c r="K473" s="80">
        <v>286</v>
      </c>
      <c r="L473" s="126">
        <f>'виды работ '!C468</f>
        <v>733919</v>
      </c>
      <c r="M473" s="79">
        <v>0</v>
      </c>
      <c r="N473" s="79">
        <v>0</v>
      </c>
      <c r="O473" s="79">
        <v>0</v>
      </c>
      <c r="P473" s="79">
        <f t="shared" ref="P473:P479" si="139">L473</f>
        <v>733919</v>
      </c>
      <c r="Q473" s="79">
        <f t="shared" ref="Q473:Q481" si="140">L473/H473</f>
        <v>91.812177089457947</v>
      </c>
      <c r="R473" s="81">
        <v>14593.7</v>
      </c>
      <c r="S473" s="82" t="s">
        <v>287</v>
      </c>
      <c r="T473" s="75" t="s">
        <v>239</v>
      </c>
      <c r="U473" s="48"/>
      <c r="V473" s="48"/>
    </row>
    <row r="474" spans="1:22" s="6" customFormat="1" ht="15.75" customHeight="1" x14ac:dyDescent="0.25">
      <c r="A474" s="92">
        <f t="shared" ref="A474:A479" si="141">A473+1</f>
        <v>293</v>
      </c>
      <c r="B474" s="122" t="s">
        <v>615</v>
      </c>
      <c r="C474" s="151">
        <v>1968</v>
      </c>
      <c r="D474" s="151"/>
      <c r="E474" s="75" t="s">
        <v>227</v>
      </c>
      <c r="F474" s="84">
        <v>5</v>
      </c>
      <c r="G474" s="84">
        <v>6</v>
      </c>
      <c r="H474" s="86">
        <v>6046</v>
      </c>
      <c r="I474" s="86">
        <v>4357.7</v>
      </c>
      <c r="J474" s="86">
        <v>3875.7</v>
      </c>
      <c r="K474" s="152">
        <v>191</v>
      </c>
      <c r="L474" s="126">
        <f>'виды работ '!C469</f>
        <v>5972530</v>
      </c>
      <c r="M474" s="79">
        <v>0</v>
      </c>
      <c r="N474" s="79">
        <v>0</v>
      </c>
      <c r="O474" s="79">
        <v>0</v>
      </c>
      <c r="P474" s="79">
        <f t="shared" si="139"/>
        <v>5972530</v>
      </c>
      <c r="Q474" s="79">
        <f t="shared" si="140"/>
        <v>987.84816407542178</v>
      </c>
      <c r="R474" s="81">
        <v>14593.7</v>
      </c>
      <c r="S474" s="82" t="s">
        <v>287</v>
      </c>
      <c r="T474" s="75" t="s">
        <v>239</v>
      </c>
      <c r="U474" s="31"/>
      <c r="V474" s="31"/>
    </row>
    <row r="475" spans="1:22" s="6" customFormat="1" ht="12.75" customHeight="1" x14ac:dyDescent="0.25">
      <c r="A475" s="92">
        <f t="shared" si="141"/>
        <v>294</v>
      </c>
      <c r="B475" s="83" t="s">
        <v>454</v>
      </c>
      <c r="C475" s="136">
        <v>1961</v>
      </c>
      <c r="D475" s="136"/>
      <c r="E475" s="75" t="s">
        <v>227</v>
      </c>
      <c r="F475" s="136">
        <v>3</v>
      </c>
      <c r="G475" s="136">
        <v>2</v>
      </c>
      <c r="H475" s="153">
        <v>1351</v>
      </c>
      <c r="I475" s="136">
        <v>952.4</v>
      </c>
      <c r="J475" s="136">
        <v>908.2</v>
      </c>
      <c r="K475" s="136">
        <v>31</v>
      </c>
      <c r="L475" s="81">
        <f>'виды работ '!C470</f>
        <v>2414495</v>
      </c>
      <c r="M475" s="79">
        <v>0</v>
      </c>
      <c r="N475" s="79">
        <v>0</v>
      </c>
      <c r="O475" s="79">
        <v>0</v>
      </c>
      <c r="P475" s="79">
        <f t="shared" si="139"/>
        <v>2414495</v>
      </c>
      <c r="Q475" s="79">
        <f t="shared" si="140"/>
        <v>1787.1909696521095</v>
      </c>
      <c r="R475" s="81">
        <v>14593.7</v>
      </c>
      <c r="S475" s="82" t="s">
        <v>287</v>
      </c>
      <c r="T475" s="75" t="s">
        <v>239</v>
      </c>
      <c r="U475" s="31"/>
      <c r="V475" s="31"/>
    </row>
    <row r="476" spans="1:22" s="6" customFormat="1" ht="13.2" x14ac:dyDescent="0.25">
      <c r="A476" s="92">
        <f t="shared" si="141"/>
        <v>295</v>
      </c>
      <c r="B476" s="83" t="s">
        <v>455</v>
      </c>
      <c r="C476" s="151">
        <v>1980</v>
      </c>
      <c r="D476" s="151"/>
      <c r="E476" s="75" t="s">
        <v>231</v>
      </c>
      <c r="F476" s="84">
        <v>5</v>
      </c>
      <c r="G476" s="84">
        <v>4</v>
      </c>
      <c r="H476" s="86">
        <v>3289.5</v>
      </c>
      <c r="I476" s="86">
        <v>2892.4</v>
      </c>
      <c r="J476" s="86">
        <v>2354.8000000000002</v>
      </c>
      <c r="K476" s="152">
        <v>142</v>
      </c>
      <c r="L476" s="81">
        <f>'виды работ '!C471</f>
        <v>1084239</v>
      </c>
      <c r="M476" s="79">
        <v>0</v>
      </c>
      <c r="N476" s="79">
        <v>0</v>
      </c>
      <c r="O476" s="79">
        <v>0</v>
      </c>
      <c r="P476" s="79">
        <f t="shared" si="139"/>
        <v>1084239</v>
      </c>
      <c r="Q476" s="79">
        <f t="shared" si="140"/>
        <v>329.60601915184679</v>
      </c>
      <c r="R476" s="81">
        <v>14593.7</v>
      </c>
      <c r="S476" s="82" t="s">
        <v>287</v>
      </c>
      <c r="T476" s="75" t="s">
        <v>239</v>
      </c>
      <c r="U476" s="31"/>
      <c r="V476" s="31"/>
    </row>
    <row r="477" spans="1:22" s="6" customFormat="1" ht="13.2" x14ac:dyDescent="0.25">
      <c r="A477" s="92">
        <f t="shared" si="141"/>
        <v>296</v>
      </c>
      <c r="B477" s="83" t="s">
        <v>456</v>
      </c>
      <c r="C477" s="151">
        <v>1957</v>
      </c>
      <c r="D477" s="151"/>
      <c r="E477" s="75" t="s">
        <v>227</v>
      </c>
      <c r="F477" s="84">
        <v>2</v>
      </c>
      <c r="G477" s="84">
        <v>2</v>
      </c>
      <c r="H477" s="75">
        <v>685.5</v>
      </c>
      <c r="I477" s="86">
        <v>641.70000000000005</v>
      </c>
      <c r="J477" s="86">
        <v>544.4</v>
      </c>
      <c r="K477" s="152">
        <v>33</v>
      </c>
      <c r="L477" s="81">
        <f>'виды работ '!C472</f>
        <v>4915344</v>
      </c>
      <c r="M477" s="79">
        <v>0</v>
      </c>
      <c r="N477" s="79">
        <v>0</v>
      </c>
      <c r="O477" s="79">
        <v>0</v>
      </c>
      <c r="P477" s="79">
        <f t="shared" si="139"/>
        <v>4915344</v>
      </c>
      <c r="Q477" s="79">
        <f t="shared" si="140"/>
        <v>7170.4507658643324</v>
      </c>
      <c r="R477" s="81">
        <v>14593.7</v>
      </c>
      <c r="S477" s="82" t="s">
        <v>287</v>
      </c>
      <c r="T477" s="75" t="s">
        <v>239</v>
      </c>
      <c r="U477" s="31"/>
      <c r="V477" s="31"/>
    </row>
    <row r="478" spans="1:22" s="6" customFormat="1" ht="13.2" x14ac:dyDescent="0.25">
      <c r="A478" s="92">
        <f t="shared" si="141"/>
        <v>297</v>
      </c>
      <c r="B478" s="83" t="s">
        <v>457</v>
      </c>
      <c r="C478" s="151">
        <v>1991</v>
      </c>
      <c r="D478" s="151"/>
      <c r="E478" s="75" t="s">
        <v>231</v>
      </c>
      <c r="F478" s="84">
        <v>5</v>
      </c>
      <c r="G478" s="84">
        <v>4</v>
      </c>
      <c r="H478" s="85">
        <v>4831.7</v>
      </c>
      <c r="I478" s="86">
        <v>4378.2</v>
      </c>
      <c r="J478" s="86">
        <v>3892.9</v>
      </c>
      <c r="K478" s="152">
        <v>178</v>
      </c>
      <c r="L478" s="81">
        <f>'виды работ '!C473</f>
        <v>419002</v>
      </c>
      <c r="M478" s="79">
        <v>0</v>
      </c>
      <c r="N478" s="79">
        <v>0</v>
      </c>
      <c r="O478" s="79">
        <v>0</v>
      </c>
      <c r="P478" s="79">
        <f t="shared" si="139"/>
        <v>419002</v>
      </c>
      <c r="Q478" s="79">
        <f t="shared" si="140"/>
        <v>86.719374133327818</v>
      </c>
      <c r="R478" s="81">
        <v>14593.7</v>
      </c>
      <c r="S478" s="82" t="s">
        <v>287</v>
      </c>
      <c r="T478" s="75" t="s">
        <v>239</v>
      </c>
      <c r="U478" s="31"/>
      <c r="V478" s="31"/>
    </row>
    <row r="479" spans="1:22" s="40" customFormat="1" ht="15.75" customHeight="1" x14ac:dyDescent="0.25">
      <c r="A479" s="92">
        <f t="shared" si="141"/>
        <v>298</v>
      </c>
      <c r="B479" s="78" t="s">
        <v>594</v>
      </c>
      <c r="C479" s="75">
        <v>1974</v>
      </c>
      <c r="D479" s="75"/>
      <c r="E479" s="75" t="s">
        <v>231</v>
      </c>
      <c r="F479" s="75">
        <v>5</v>
      </c>
      <c r="G479" s="75">
        <v>4</v>
      </c>
      <c r="H479" s="79">
        <v>2802</v>
      </c>
      <c r="I479" s="79">
        <v>2079.3000000000002</v>
      </c>
      <c r="J479" s="79">
        <v>1590.3</v>
      </c>
      <c r="K479" s="80">
        <v>111</v>
      </c>
      <c r="L479" s="126">
        <f>'виды работ '!C474</f>
        <v>5313729</v>
      </c>
      <c r="M479" s="79">
        <v>0</v>
      </c>
      <c r="N479" s="79">
        <v>0</v>
      </c>
      <c r="O479" s="79">
        <v>0</v>
      </c>
      <c r="P479" s="79">
        <f t="shared" si="139"/>
        <v>5313729</v>
      </c>
      <c r="Q479" s="79">
        <f t="shared" si="140"/>
        <v>1896.4057815845824</v>
      </c>
      <c r="R479" s="81">
        <v>14593.7</v>
      </c>
      <c r="S479" s="82" t="s">
        <v>287</v>
      </c>
      <c r="T479" s="75" t="s">
        <v>239</v>
      </c>
      <c r="U479" s="48"/>
      <c r="V479" s="48"/>
    </row>
    <row r="480" spans="1:22" s="6" customFormat="1" ht="13.2" x14ac:dyDescent="0.25">
      <c r="A480" s="237" t="s">
        <v>18</v>
      </c>
      <c r="B480" s="237"/>
      <c r="C480" s="126" t="s">
        <v>230</v>
      </c>
      <c r="D480" s="126" t="s">
        <v>230</v>
      </c>
      <c r="E480" s="126" t="s">
        <v>230</v>
      </c>
      <c r="F480" s="126" t="s">
        <v>230</v>
      </c>
      <c r="G480" s="126" t="s">
        <v>230</v>
      </c>
      <c r="H480" s="81">
        <f>SUM(H473:H479)</f>
        <v>26999.4</v>
      </c>
      <c r="I480" s="81">
        <f t="shared" ref="I480:P480" si="142">SUM(I473:I479)</f>
        <v>21260</v>
      </c>
      <c r="J480" s="81">
        <f t="shared" si="142"/>
        <v>18820.3</v>
      </c>
      <c r="K480" s="89">
        <f t="shared" si="142"/>
        <v>972</v>
      </c>
      <c r="L480" s="81">
        <f t="shared" si="142"/>
        <v>20853258</v>
      </c>
      <c r="M480" s="81">
        <f t="shared" si="142"/>
        <v>0</v>
      </c>
      <c r="N480" s="81">
        <f t="shared" si="142"/>
        <v>0</v>
      </c>
      <c r="O480" s="81">
        <f t="shared" si="142"/>
        <v>0</v>
      </c>
      <c r="P480" s="81">
        <f t="shared" si="142"/>
        <v>20853258</v>
      </c>
      <c r="Q480" s="79">
        <f t="shared" si="140"/>
        <v>772.36005244560988</v>
      </c>
      <c r="R480" s="90" t="s">
        <v>230</v>
      </c>
      <c r="S480" s="82" t="s">
        <v>230</v>
      </c>
      <c r="T480" s="82" t="s">
        <v>230</v>
      </c>
      <c r="U480" s="31"/>
      <c r="V480" s="31"/>
    </row>
    <row r="481" spans="1:22" s="7" customFormat="1" ht="13.2" x14ac:dyDescent="0.25">
      <c r="A481" s="236" t="s">
        <v>90</v>
      </c>
      <c r="B481" s="236"/>
      <c r="C481" s="236"/>
      <c r="D481" s="139" t="s">
        <v>230</v>
      </c>
      <c r="E481" s="139" t="s">
        <v>230</v>
      </c>
      <c r="F481" s="139" t="s">
        <v>230</v>
      </c>
      <c r="G481" s="139" t="s">
        <v>230</v>
      </c>
      <c r="H481" s="96">
        <f t="shared" ref="H481:P481" si="143">H467+H471+H480+H464</f>
        <v>32700.300000000003</v>
      </c>
      <c r="I481" s="96">
        <f t="shared" si="143"/>
        <v>26351.47</v>
      </c>
      <c r="J481" s="96">
        <f t="shared" si="143"/>
        <v>22936.3</v>
      </c>
      <c r="K481" s="97">
        <f t="shared" si="143"/>
        <v>1226</v>
      </c>
      <c r="L481" s="96">
        <f t="shared" si="143"/>
        <v>37910761</v>
      </c>
      <c r="M481" s="96">
        <f t="shared" si="143"/>
        <v>0</v>
      </c>
      <c r="N481" s="96">
        <f t="shared" si="143"/>
        <v>0</v>
      </c>
      <c r="O481" s="96">
        <f t="shared" si="143"/>
        <v>0</v>
      </c>
      <c r="P481" s="96">
        <f t="shared" si="143"/>
        <v>37910761</v>
      </c>
      <c r="Q481" s="95">
        <f t="shared" si="140"/>
        <v>1159.3398531511941</v>
      </c>
      <c r="R481" s="98" t="s">
        <v>230</v>
      </c>
      <c r="S481" s="99" t="s">
        <v>230</v>
      </c>
      <c r="T481" s="99" t="s">
        <v>230</v>
      </c>
      <c r="U481" s="10"/>
      <c r="V481" s="10"/>
    </row>
    <row r="482" spans="1:22" s="6" customFormat="1" ht="17.25" customHeight="1" x14ac:dyDescent="0.25">
      <c r="A482" s="218" t="s">
        <v>91</v>
      </c>
      <c r="B482" s="218"/>
      <c r="C482" s="218"/>
      <c r="D482" s="218"/>
      <c r="E482" s="218"/>
      <c r="F482" s="218"/>
      <c r="G482" s="218"/>
      <c r="H482" s="218"/>
      <c r="I482" s="218"/>
      <c r="J482" s="218"/>
      <c r="K482" s="218"/>
      <c r="L482" s="218"/>
      <c r="M482" s="218"/>
      <c r="N482" s="218"/>
      <c r="O482" s="218"/>
      <c r="P482" s="218"/>
      <c r="Q482" s="218"/>
      <c r="R482" s="218"/>
      <c r="S482" s="218"/>
      <c r="T482" s="218"/>
    </row>
    <row r="483" spans="1:22" s="6" customFormat="1" ht="17.25" customHeight="1" x14ac:dyDescent="0.25">
      <c r="A483" s="222" t="s">
        <v>92</v>
      </c>
      <c r="B483" s="222"/>
      <c r="C483" s="222"/>
      <c r="D483" s="222"/>
      <c r="E483" s="222"/>
      <c r="F483" s="234"/>
      <c r="G483" s="234"/>
      <c r="H483" s="234"/>
      <c r="I483" s="234"/>
      <c r="J483" s="234"/>
      <c r="K483" s="234"/>
      <c r="L483" s="234"/>
      <c r="M483" s="234"/>
      <c r="N483" s="234"/>
      <c r="O483" s="234"/>
      <c r="P483" s="234"/>
      <c r="Q483" s="234"/>
      <c r="R483" s="234"/>
      <c r="S483" s="234"/>
      <c r="T483" s="234"/>
    </row>
    <row r="484" spans="1:22" s="6" customFormat="1" ht="15" customHeight="1" x14ac:dyDescent="0.25">
      <c r="A484" s="92">
        <f>A479+1</f>
        <v>299</v>
      </c>
      <c r="B484" s="83" t="s">
        <v>458</v>
      </c>
      <c r="C484" s="154">
        <v>1967</v>
      </c>
      <c r="D484" s="81"/>
      <c r="E484" s="75" t="s">
        <v>227</v>
      </c>
      <c r="F484" s="154">
        <v>2</v>
      </c>
      <c r="G484" s="154">
        <v>2</v>
      </c>
      <c r="H484" s="81">
        <v>567.9</v>
      </c>
      <c r="I484" s="81">
        <v>519.29999999999995</v>
      </c>
      <c r="J484" s="81">
        <v>420.4</v>
      </c>
      <c r="K484" s="154">
        <v>38</v>
      </c>
      <c r="L484" s="79">
        <f>'виды работ '!C479</f>
        <v>491869</v>
      </c>
      <c r="M484" s="79">
        <v>0</v>
      </c>
      <c r="N484" s="79">
        <v>0</v>
      </c>
      <c r="O484" s="79">
        <v>0</v>
      </c>
      <c r="P484" s="79">
        <f>L484</f>
        <v>491869</v>
      </c>
      <c r="Q484" s="79">
        <f>L484/H484</f>
        <v>866.11903504138058</v>
      </c>
      <c r="R484" s="81">
        <v>14593.7</v>
      </c>
      <c r="S484" s="82" t="s">
        <v>287</v>
      </c>
      <c r="T484" s="75" t="s">
        <v>239</v>
      </c>
    </row>
    <row r="485" spans="1:22" s="6" customFormat="1" ht="13.2" x14ac:dyDescent="0.25">
      <c r="A485" s="237" t="s">
        <v>18</v>
      </c>
      <c r="B485" s="237"/>
      <c r="C485" s="126" t="s">
        <v>230</v>
      </c>
      <c r="D485" s="126" t="s">
        <v>230</v>
      </c>
      <c r="E485" s="126" t="s">
        <v>230</v>
      </c>
      <c r="F485" s="126" t="s">
        <v>230</v>
      </c>
      <c r="G485" s="126" t="s">
        <v>230</v>
      </c>
      <c r="H485" s="79">
        <f t="shared" ref="H485:P485" si="144">SUM(H484:H484)</f>
        <v>567.9</v>
      </c>
      <c r="I485" s="79">
        <f t="shared" si="144"/>
        <v>519.29999999999995</v>
      </c>
      <c r="J485" s="79">
        <f t="shared" si="144"/>
        <v>420.4</v>
      </c>
      <c r="K485" s="80">
        <f t="shared" si="144"/>
        <v>38</v>
      </c>
      <c r="L485" s="79">
        <f t="shared" si="144"/>
        <v>491869</v>
      </c>
      <c r="M485" s="79">
        <f t="shared" si="144"/>
        <v>0</v>
      </c>
      <c r="N485" s="79">
        <f t="shared" si="144"/>
        <v>0</v>
      </c>
      <c r="O485" s="79">
        <f t="shared" si="144"/>
        <v>0</v>
      </c>
      <c r="P485" s="79">
        <f t="shared" si="144"/>
        <v>491869</v>
      </c>
      <c r="Q485" s="79">
        <f>L485/H485</f>
        <v>866.11903504138058</v>
      </c>
      <c r="R485" s="90" t="s">
        <v>230</v>
      </c>
      <c r="S485" s="82" t="s">
        <v>230</v>
      </c>
      <c r="T485" s="82" t="s">
        <v>230</v>
      </c>
      <c r="U485" s="29"/>
      <c r="V485" s="29"/>
    </row>
    <row r="486" spans="1:22" s="6" customFormat="1" ht="13.2" x14ac:dyDescent="0.25">
      <c r="A486" s="222" t="s">
        <v>93</v>
      </c>
      <c r="B486" s="222"/>
      <c r="C486" s="222"/>
      <c r="D486" s="222"/>
      <c r="E486" s="222"/>
      <c r="F486" s="235"/>
      <c r="G486" s="235"/>
      <c r="H486" s="235"/>
      <c r="I486" s="235"/>
      <c r="J486" s="235"/>
      <c r="K486" s="235"/>
      <c r="L486" s="235"/>
      <c r="M486" s="235"/>
      <c r="N486" s="235"/>
      <c r="O486" s="235"/>
      <c r="P486" s="235"/>
      <c r="Q486" s="235"/>
      <c r="R486" s="235"/>
      <c r="S486" s="235"/>
      <c r="T486" s="235"/>
      <c r="U486" s="29"/>
      <c r="V486" s="29"/>
    </row>
    <row r="487" spans="1:22" s="6" customFormat="1" ht="13.2" x14ac:dyDescent="0.25">
      <c r="A487" s="92">
        <f>A484+1</f>
        <v>300</v>
      </c>
      <c r="B487" s="83" t="s">
        <v>459</v>
      </c>
      <c r="C487" s="154">
        <v>1940</v>
      </c>
      <c r="D487" s="81"/>
      <c r="E487" s="75" t="s">
        <v>263</v>
      </c>
      <c r="F487" s="154">
        <v>2</v>
      </c>
      <c r="G487" s="154">
        <v>1</v>
      </c>
      <c r="H487" s="81">
        <v>170</v>
      </c>
      <c r="I487" s="81">
        <v>163</v>
      </c>
      <c r="J487" s="81">
        <v>54</v>
      </c>
      <c r="K487" s="154">
        <v>6</v>
      </c>
      <c r="L487" s="79">
        <f>'виды работ '!C482</f>
        <v>880657</v>
      </c>
      <c r="M487" s="79">
        <v>0</v>
      </c>
      <c r="N487" s="79">
        <v>0</v>
      </c>
      <c r="O487" s="79">
        <v>0</v>
      </c>
      <c r="P487" s="79">
        <f>L487</f>
        <v>880657</v>
      </c>
      <c r="Q487" s="79">
        <f>L487/H487</f>
        <v>5180.3352941176472</v>
      </c>
      <c r="R487" s="81">
        <v>14593.7</v>
      </c>
      <c r="S487" s="82" t="s">
        <v>287</v>
      </c>
      <c r="T487" s="75" t="s">
        <v>239</v>
      </c>
      <c r="U487" s="29"/>
      <c r="V487" s="29"/>
    </row>
    <row r="488" spans="1:22" s="6" customFormat="1" ht="13.2" x14ac:dyDescent="0.25">
      <c r="A488" s="237" t="s">
        <v>18</v>
      </c>
      <c r="B488" s="237"/>
      <c r="C488" s="126" t="s">
        <v>230</v>
      </c>
      <c r="D488" s="126" t="s">
        <v>230</v>
      </c>
      <c r="E488" s="126" t="s">
        <v>230</v>
      </c>
      <c r="F488" s="126" t="s">
        <v>230</v>
      </c>
      <c r="G488" s="126" t="s">
        <v>230</v>
      </c>
      <c r="H488" s="79">
        <f>SUM(H487)</f>
        <v>170</v>
      </c>
      <c r="I488" s="79">
        <f t="shared" ref="I488:P488" si="145">SUM(I487)</f>
        <v>163</v>
      </c>
      <c r="J488" s="79">
        <f t="shared" si="145"/>
        <v>54</v>
      </c>
      <c r="K488" s="80">
        <f t="shared" si="145"/>
        <v>6</v>
      </c>
      <c r="L488" s="79">
        <f t="shared" si="145"/>
        <v>880657</v>
      </c>
      <c r="M488" s="79">
        <f t="shared" si="145"/>
        <v>0</v>
      </c>
      <c r="N488" s="79">
        <f t="shared" si="145"/>
        <v>0</v>
      </c>
      <c r="O488" s="79">
        <f t="shared" si="145"/>
        <v>0</v>
      </c>
      <c r="P488" s="79">
        <f t="shared" si="145"/>
        <v>880657</v>
      </c>
      <c r="Q488" s="79">
        <f>L488/H488</f>
        <v>5180.3352941176472</v>
      </c>
      <c r="R488" s="90" t="s">
        <v>230</v>
      </c>
      <c r="S488" s="82" t="s">
        <v>230</v>
      </c>
      <c r="T488" s="82" t="s">
        <v>230</v>
      </c>
      <c r="U488" s="29"/>
      <c r="V488" s="29"/>
    </row>
    <row r="489" spans="1:22" s="6" customFormat="1" ht="17.25" customHeight="1" x14ac:dyDescent="0.25">
      <c r="A489" s="222" t="s">
        <v>94</v>
      </c>
      <c r="B489" s="222"/>
      <c r="C489" s="222"/>
      <c r="D489" s="222"/>
      <c r="E489" s="222"/>
      <c r="F489" s="234"/>
      <c r="G489" s="234"/>
      <c r="H489" s="234"/>
      <c r="I489" s="234"/>
      <c r="J489" s="234"/>
      <c r="K489" s="234"/>
      <c r="L489" s="234"/>
      <c r="M489" s="234"/>
      <c r="N489" s="234"/>
      <c r="O489" s="234"/>
      <c r="P489" s="234"/>
      <c r="Q489" s="234"/>
      <c r="R489" s="234"/>
      <c r="S489" s="234"/>
      <c r="T489" s="234"/>
      <c r="U489" s="29"/>
      <c r="V489" s="29"/>
    </row>
    <row r="490" spans="1:22" s="40" customFormat="1" ht="17.25" customHeight="1" x14ac:dyDescent="0.25">
      <c r="A490" s="92">
        <f>A487+1</f>
        <v>301</v>
      </c>
      <c r="B490" s="78" t="s">
        <v>595</v>
      </c>
      <c r="C490" s="75">
        <v>1950</v>
      </c>
      <c r="D490" s="75"/>
      <c r="E490" s="75" t="s">
        <v>227</v>
      </c>
      <c r="F490" s="75">
        <v>2</v>
      </c>
      <c r="G490" s="75">
        <v>1</v>
      </c>
      <c r="H490" s="79">
        <v>231.09</v>
      </c>
      <c r="I490" s="79">
        <v>152.74</v>
      </c>
      <c r="J490" s="79">
        <v>124.76</v>
      </c>
      <c r="K490" s="80">
        <v>13</v>
      </c>
      <c r="L490" s="126">
        <f>'виды работ '!C485</f>
        <v>487309</v>
      </c>
      <c r="M490" s="79">
        <v>0</v>
      </c>
      <c r="N490" s="79">
        <v>0</v>
      </c>
      <c r="O490" s="79">
        <v>0</v>
      </c>
      <c r="P490" s="79">
        <f t="shared" ref="P490:P497" si="146">L490</f>
        <v>487309</v>
      </c>
      <c r="Q490" s="79">
        <f t="shared" ref="Q490:Q498" si="147">L490/H490</f>
        <v>2108.74118308884</v>
      </c>
      <c r="R490" s="81">
        <v>14593.7</v>
      </c>
      <c r="S490" s="82" t="s">
        <v>287</v>
      </c>
      <c r="T490" s="75" t="s">
        <v>239</v>
      </c>
      <c r="U490" s="45"/>
      <c r="V490" s="45"/>
    </row>
    <row r="491" spans="1:22" s="6" customFormat="1" ht="17.25" customHeight="1" x14ac:dyDescent="0.25">
      <c r="A491" s="92">
        <f t="shared" ref="A491:A497" si="148">A490+1</f>
        <v>302</v>
      </c>
      <c r="B491" s="83" t="s">
        <v>460</v>
      </c>
      <c r="C491" s="154">
        <v>1975</v>
      </c>
      <c r="D491" s="81"/>
      <c r="E491" s="75" t="s">
        <v>227</v>
      </c>
      <c r="F491" s="154">
        <v>4</v>
      </c>
      <c r="G491" s="154">
        <v>6</v>
      </c>
      <c r="H491" s="81">
        <v>4773.41</v>
      </c>
      <c r="I491" s="81">
        <v>4573.4399999999996</v>
      </c>
      <c r="J491" s="81">
        <v>4280.38</v>
      </c>
      <c r="K491" s="89">
        <v>198</v>
      </c>
      <c r="L491" s="79">
        <f>'виды работ '!C486</f>
        <v>7778638</v>
      </c>
      <c r="M491" s="79">
        <v>0</v>
      </c>
      <c r="N491" s="79">
        <v>0</v>
      </c>
      <c r="O491" s="79">
        <v>0</v>
      </c>
      <c r="P491" s="79">
        <f t="shared" si="146"/>
        <v>7778638</v>
      </c>
      <c r="Q491" s="79">
        <f t="shared" si="147"/>
        <v>1629.5767595911518</v>
      </c>
      <c r="R491" s="81">
        <v>14593.7</v>
      </c>
      <c r="S491" s="82" t="s">
        <v>287</v>
      </c>
      <c r="T491" s="75" t="s">
        <v>239</v>
      </c>
      <c r="U491" s="29"/>
      <c r="V491" s="29"/>
    </row>
    <row r="492" spans="1:22" s="6" customFormat="1" ht="13.5" customHeight="1" x14ac:dyDescent="0.25">
      <c r="A492" s="92">
        <f t="shared" si="148"/>
        <v>303</v>
      </c>
      <c r="B492" s="83" t="s">
        <v>461</v>
      </c>
      <c r="C492" s="154">
        <v>1966</v>
      </c>
      <c r="D492" s="81"/>
      <c r="E492" s="75" t="s">
        <v>227</v>
      </c>
      <c r="F492" s="154">
        <v>5</v>
      </c>
      <c r="G492" s="154">
        <v>4</v>
      </c>
      <c r="H492" s="81">
        <v>2595.12</v>
      </c>
      <c r="I492" s="81">
        <v>1669.3</v>
      </c>
      <c r="J492" s="81">
        <v>1457.15</v>
      </c>
      <c r="K492" s="89">
        <v>19</v>
      </c>
      <c r="L492" s="79">
        <f>'виды работ '!C487</f>
        <v>1871834</v>
      </c>
      <c r="M492" s="79">
        <v>0</v>
      </c>
      <c r="N492" s="79">
        <v>0</v>
      </c>
      <c r="O492" s="79">
        <v>0</v>
      </c>
      <c r="P492" s="79">
        <f t="shared" si="146"/>
        <v>1871834</v>
      </c>
      <c r="Q492" s="79">
        <f t="shared" si="147"/>
        <v>721.28995961651106</v>
      </c>
      <c r="R492" s="81">
        <v>14593.7</v>
      </c>
      <c r="S492" s="82" t="s">
        <v>287</v>
      </c>
      <c r="T492" s="75" t="s">
        <v>239</v>
      </c>
      <c r="U492" s="29"/>
      <c r="V492" s="29"/>
    </row>
    <row r="493" spans="1:22" s="6" customFormat="1" ht="13.5" customHeight="1" x14ac:dyDescent="0.25">
      <c r="A493" s="92">
        <f t="shared" si="148"/>
        <v>304</v>
      </c>
      <c r="B493" s="83" t="s">
        <v>462</v>
      </c>
      <c r="C493" s="155">
        <v>1956</v>
      </c>
      <c r="D493" s="144"/>
      <c r="E493" s="75" t="s">
        <v>227</v>
      </c>
      <c r="F493" s="155">
        <v>2</v>
      </c>
      <c r="G493" s="155">
        <v>2</v>
      </c>
      <c r="H493" s="144">
        <v>626.29</v>
      </c>
      <c r="I493" s="79">
        <v>568.05999999999995</v>
      </c>
      <c r="J493" s="144">
        <v>534.27</v>
      </c>
      <c r="K493" s="147">
        <v>20</v>
      </c>
      <c r="L493" s="79">
        <f>'виды работ '!C488</f>
        <v>3166696</v>
      </c>
      <c r="M493" s="79">
        <v>0</v>
      </c>
      <c r="N493" s="79">
        <v>0</v>
      </c>
      <c r="O493" s="79">
        <v>0</v>
      </c>
      <c r="P493" s="79">
        <f t="shared" si="146"/>
        <v>3166696</v>
      </c>
      <c r="Q493" s="79">
        <f t="shared" si="147"/>
        <v>5056.277443356912</v>
      </c>
      <c r="R493" s="81">
        <v>14593.7</v>
      </c>
      <c r="S493" s="82" t="s">
        <v>287</v>
      </c>
      <c r="T493" s="75" t="s">
        <v>239</v>
      </c>
      <c r="U493" s="29"/>
      <c r="V493" s="29"/>
    </row>
    <row r="494" spans="1:22" s="6" customFormat="1" ht="13.5" customHeight="1" x14ac:dyDescent="0.25">
      <c r="A494" s="92">
        <f t="shared" si="148"/>
        <v>305</v>
      </c>
      <c r="B494" s="83" t="s">
        <v>463</v>
      </c>
      <c r="C494" s="155">
        <v>1956</v>
      </c>
      <c r="D494" s="144"/>
      <c r="E494" s="75" t="s">
        <v>227</v>
      </c>
      <c r="F494" s="155">
        <v>2</v>
      </c>
      <c r="G494" s="155">
        <v>1</v>
      </c>
      <c r="H494" s="144">
        <v>431.11</v>
      </c>
      <c r="I494" s="79">
        <v>388.41</v>
      </c>
      <c r="J494" s="144">
        <v>345.42</v>
      </c>
      <c r="K494" s="147">
        <v>25</v>
      </c>
      <c r="L494" s="79">
        <f>'виды работ '!C489</f>
        <v>2118028</v>
      </c>
      <c r="M494" s="79">
        <v>0</v>
      </c>
      <c r="N494" s="79">
        <v>0</v>
      </c>
      <c r="O494" s="79">
        <v>0</v>
      </c>
      <c r="P494" s="79">
        <f t="shared" si="146"/>
        <v>2118028</v>
      </c>
      <c r="Q494" s="79">
        <f t="shared" si="147"/>
        <v>4912.9642086706408</v>
      </c>
      <c r="R494" s="81">
        <v>14593.7</v>
      </c>
      <c r="S494" s="82" t="s">
        <v>287</v>
      </c>
      <c r="T494" s="75" t="s">
        <v>239</v>
      </c>
      <c r="U494" s="29"/>
      <c r="V494" s="29"/>
    </row>
    <row r="495" spans="1:22" s="6" customFormat="1" ht="13.5" customHeight="1" x14ac:dyDescent="0.25">
      <c r="A495" s="92">
        <f t="shared" si="148"/>
        <v>306</v>
      </c>
      <c r="B495" s="83" t="s">
        <v>464</v>
      </c>
      <c r="C495" s="155">
        <v>1954</v>
      </c>
      <c r="D495" s="144"/>
      <c r="E495" s="75" t="s">
        <v>227</v>
      </c>
      <c r="F495" s="155">
        <v>2</v>
      </c>
      <c r="G495" s="155">
        <v>1</v>
      </c>
      <c r="H495" s="144">
        <v>431.53</v>
      </c>
      <c r="I495" s="144">
        <v>388.31</v>
      </c>
      <c r="J495" s="144">
        <v>282.39</v>
      </c>
      <c r="K495" s="147">
        <v>17</v>
      </c>
      <c r="L495" s="79">
        <f>'виды работ '!C490</f>
        <v>2123773</v>
      </c>
      <c r="M495" s="79">
        <v>0</v>
      </c>
      <c r="N495" s="79">
        <v>0</v>
      </c>
      <c r="O495" s="79">
        <v>0</v>
      </c>
      <c r="P495" s="79">
        <f t="shared" si="146"/>
        <v>2123773</v>
      </c>
      <c r="Q495" s="79">
        <f t="shared" si="147"/>
        <v>4921.495608648298</v>
      </c>
      <c r="R495" s="81">
        <v>14593.7</v>
      </c>
      <c r="S495" s="82" t="s">
        <v>287</v>
      </c>
      <c r="T495" s="75" t="s">
        <v>239</v>
      </c>
      <c r="U495" s="29"/>
      <c r="V495" s="29"/>
    </row>
    <row r="496" spans="1:22" s="6" customFormat="1" ht="13.5" customHeight="1" x14ac:dyDescent="0.25">
      <c r="A496" s="92">
        <f t="shared" si="148"/>
        <v>307</v>
      </c>
      <c r="B496" s="83" t="s">
        <v>465</v>
      </c>
      <c r="C496" s="155">
        <v>1953</v>
      </c>
      <c r="D496" s="144"/>
      <c r="E496" s="75" t="s">
        <v>227</v>
      </c>
      <c r="F496" s="155">
        <v>2</v>
      </c>
      <c r="G496" s="155">
        <v>2</v>
      </c>
      <c r="H496" s="144">
        <v>602</v>
      </c>
      <c r="I496" s="79">
        <v>566.22</v>
      </c>
      <c r="J496" s="144">
        <v>401.41</v>
      </c>
      <c r="K496" s="147">
        <v>25</v>
      </c>
      <c r="L496" s="79">
        <f>'виды работ '!C491</f>
        <v>3133597</v>
      </c>
      <c r="M496" s="79">
        <v>0</v>
      </c>
      <c r="N496" s="79">
        <v>0</v>
      </c>
      <c r="O496" s="79">
        <v>0</v>
      </c>
      <c r="P496" s="79">
        <f t="shared" si="146"/>
        <v>3133597</v>
      </c>
      <c r="Q496" s="79">
        <f t="shared" si="147"/>
        <v>5205.3106312292357</v>
      </c>
      <c r="R496" s="81">
        <v>14593.7</v>
      </c>
      <c r="S496" s="82" t="s">
        <v>287</v>
      </c>
      <c r="T496" s="75" t="s">
        <v>239</v>
      </c>
      <c r="U496" s="29"/>
      <c r="V496" s="29"/>
    </row>
    <row r="497" spans="1:22" s="6" customFormat="1" ht="13.5" customHeight="1" x14ac:dyDescent="0.25">
      <c r="A497" s="92">
        <f t="shared" si="148"/>
        <v>308</v>
      </c>
      <c r="B497" s="83" t="s">
        <v>466</v>
      </c>
      <c r="C497" s="155">
        <v>1953</v>
      </c>
      <c r="D497" s="144"/>
      <c r="E497" s="75" t="s">
        <v>227</v>
      </c>
      <c r="F497" s="155">
        <v>2</v>
      </c>
      <c r="G497" s="155">
        <v>2</v>
      </c>
      <c r="H497" s="144">
        <v>613.92999999999995</v>
      </c>
      <c r="I497" s="79">
        <v>551.99</v>
      </c>
      <c r="J497" s="144">
        <v>466.15</v>
      </c>
      <c r="K497" s="147">
        <v>16</v>
      </c>
      <c r="L497" s="79">
        <f>'виды работ '!C492</f>
        <v>3141926</v>
      </c>
      <c r="M497" s="79">
        <v>0</v>
      </c>
      <c r="N497" s="79">
        <v>0</v>
      </c>
      <c r="O497" s="79">
        <v>0</v>
      </c>
      <c r="P497" s="79">
        <f t="shared" si="146"/>
        <v>3141926</v>
      </c>
      <c r="Q497" s="79">
        <f t="shared" si="147"/>
        <v>5117.7267766683499</v>
      </c>
      <c r="R497" s="81">
        <v>14593.7</v>
      </c>
      <c r="S497" s="82" t="s">
        <v>287</v>
      </c>
      <c r="T497" s="75" t="s">
        <v>239</v>
      </c>
      <c r="U497" s="29"/>
      <c r="V497" s="29"/>
    </row>
    <row r="498" spans="1:22" s="6" customFormat="1" ht="17.25" customHeight="1" x14ac:dyDescent="0.25">
      <c r="A498" s="237" t="s">
        <v>18</v>
      </c>
      <c r="B498" s="237"/>
      <c r="C498" s="126" t="s">
        <v>230</v>
      </c>
      <c r="D498" s="126" t="s">
        <v>230</v>
      </c>
      <c r="E498" s="126" t="s">
        <v>230</v>
      </c>
      <c r="F498" s="126" t="s">
        <v>230</v>
      </c>
      <c r="G498" s="126" t="s">
        <v>230</v>
      </c>
      <c r="H498" s="79">
        <f t="shared" ref="H498:P498" si="149">SUM(H490:H497)</f>
        <v>10304.480000000001</v>
      </c>
      <c r="I498" s="79">
        <f t="shared" si="149"/>
        <v>8858.4699999999993</v>
      </c>
      <c r="J498" s="79">
        <f t="shared" si="149"/>
        <v>7891.9300000000012</v>
      </c>
      <c r="K498" s="80">
        <f t="shared" si="149"/>
        <v>333</v>
      </c>
      <c r="L498" s="79">
        <f t="shared" si="149"/>
        <v>23821801</v>
      </c>
      <c r="M498" s="79">
        <f t="shared" si="149"/>
        <v>0</v>
      </c>
      <c r="N498" s="79">
        <f t="shared" si="149"/>
        <v>0</v>
      </c>
      <c r="O498" s="79">
        <f t="shared" si="149"/>
        <v>0</v>
      </c>
      <c r="P498" s="79">
        <f t="shared" si="149"/>
        <v>23821801</v>
      </c>
      <c r="Q498" s="79">
        <f t="shared" si="147"/>
        <v>2311.7906968619473</v>
      </c>
      <c r="R498" s="90" t="s">
        <v>230</v>
      </c>
      <c r="S498" s="82" t="s">
        <v>230</v>
      </c>
      <c r="T498" s="82" t="s">
        <v>230</v>
      </c>
      <c r="U498" s="29"/>
      <c r="V498" s="29"/>
    </row>
    <row r="499" spans="1:22" s="6" customFormat="1" ht="17.25" customHeight="1" x14ac:dyDescent="0.25">
      <c r="A499" s="222" t="s">
        <v>95</v>
      </c>
      <c r="B499" s="222"/>
      <c r="C499" s="222"/>
      <c r="D499" s="222"/>
      <c r="E499" s="222"/>
      <c r="F499" s="234"/>
      <c r="G499" s="234"/>
      <c r="H499" s="234"/>
      <c r="I499" s="234"/>
      <c r="J499" s="234"/>
      <c r="K499" s="234"/>
      <c r="L499" s="234"/>
      <c r="M499" s="234"/>
      <c r="N499" s="234"/>
      <c r="O499" s="234"/>
      <c r="P499" s="234"/>
      <c r="Q499" s="234"/>
      <c r="R499" s="234"/>
      <c r="S499" s="234"/>
      <c r="T499" s="234"/>
      <c r="U499" s="29"/>
      <c r="V499" s="29"/>
    </row>
    <row r="500" spans="1:22" s="6" customFormat="1" ht="17.25" customHeight="1" x14ac:dyDescent="0.25">
      <c r="A500" s="92">
        <f>A497+1</f>
        <v>309</v>
      </c>
      <c r="B500" s="83" t="s">
        <v>467</v>
      </c>
      <c r="C500" s="154">
        <v>1969</v>
      </c>
      <c r="D500" s="81"/>
      <c r="E500" s="75" t="s">
        <v>227</v>
      </c>
      <c r="F500" s="154">
        <v>2</v>
      </c>
      <c r="G500" s="154">
        <v>2</v>
      </c>
      <c r="H500" s="81">
        <v>608.4</v>
      </c>
      <c r="I500" s="81">
        <v>405.2</v>
      </c>
      <c r="J500" s="81">
        <v>316.5</v>
      </c>
      <c r="K500" s="154">
        <v>34</v>
      </c>
      <c r="L500" s="79">
        <f>'виды работ '!C495</f>
        <v>6127059</v>
      </c>
      <c r="M500" s="79">
        <v>0</v>
      </c>
      <c r="N500" s="79">
        <v>0</v>
      </c>
      <c r="O500" s="79">
        <v>0</v>
      </c>
      <c r="P500" s="79">
        <f>L500</f>
        <v>6127059</v>
      </c>
      <c r="Q500" s="79">
        <f>L500/H500</f>
        <v>10070.774161735701</v>
      </c>
      <c r="R500" s="81">
        <v>14593.7</v>
      </c>
      <c r="S500" s="82" t="s">
        <v>287</v>
      </c>
      <c r="T500" s="75" t="s">
        <v>239</v>
      </c>
      <c r="U500" s="29"/>
      <c r="V500" s="29"/>
    </row>
    <row r="501" spans="1:22" s="6" customFormat="1" ht="17.25" customHeight="1" x14ac:dyDescent="0.25">
      <c r="A501" s="237" t="s">
        <v>18</v>
      </c>
      <c r="B501" s="237"/>
      <c r="C501" s="126" t="s">
        <v>230</v>
      </c>
      <c r="D501" s="126" t="s">
        <v>230</v>
      </c>
      <c r="E501" s="126" t="s">
        <v>230</v>
      </c>
      <c r="F501" s="126" t="s">
        <v>230</v>
      </c>
      <c r="G501" s="126" t="s">
        <v>230</v>
      </c>
      <c r="H501" s="79">
        <f>SUM(H500)</f>
        <v>608.4</v>
      </c>
      <c r="I501" s="79">
        <f t="shared" ref="I501:P501" si="150">SUM(I500)</f>
        <v>405.2</v>
      </c>
      <c r="J501" s="79">
        <f t="shared" si="150"/>
        <v>316.5</v>
      </c>
      <c r="K501" s="80">
        <f t="shared" si="150"/>
        <v>34</v>
      </c>
      <c r="L501" s="79">
        <f t="shared" si="150"/>
        <v>6127059</v>
      </c>
      <c r="M501" s="79">
        <f t="shared" si="150"/>
        <v>0</v>
      </c>
      <c r="N501" s="79">
        <f t="shared" si="150"/>
        <v>0</v>
      </c>
      <c r="O501" s="79">
        <f t="shared" si="150"/>
        <v>0</v>
      </c>
      <c r="P501" s="79">
        <f t="shared" si="150"/>
        <v>6127059</v>
      </c>
      <c r="Q501" s="79">
        <f>L501/H501</f>
        <v>10070.774161735701</v>
      </c>
      <c r="R501" s="90" t="s">
        <v>230</v>
      </c>
      <c r="S501" s="82" t="s">
        <v>230</v>
      </c>
      <c r="T501" s="82" t="s">
        <v>230</v>
      </c>
      <c r="U501" s="29"/>
      <c r="V501" s="29"/>
    </row>
    <row r="502" spans="1:22" s="6" customFormat="1" ht="17.25" customHeight="1" x14ac:dyDescent="0.25">
      <c r="A502" s="222" t="s">
        <v>96</v>
      </c>
      <c r="B502" s="222"/>
      <c r="C502" s="222"/>
      <c r="D502" s="222"/>
      <c r="E502" s="222"/>
      <c r="F502" s="234"/>
      <c r="G502" s="234"/>
      <c r="H502" s="234"/>
      <c r="I502" s="234"/>
      <c r="J502" s="234"/>
      <c r="K502" s="234"/>
      <c r="L502" s="234"/>
      <c r="M502" s="234"/>
      <c r="N502" s="234"/>
      <c r="O502" s="234"/>
      <c r="P502" s="234"/>
      <c r="Q502" s="234"/>
      <c r="R502" s="234"/>
      <c r="S502" s="234"/>
      <c r="T502" s="234"/>
      <c r="U502" s="29"/>
      <c r="V502" s="29"/>
    </row>
    <row r="503" spans="1:22" s="6" customFormat="1" ht="17.25" customHeight="1" x14ac:dyDescent="0.25">
      <c r="A503" s="92">
        <f>A500+1</f>
        <v>310</v>
      </c>
      <c r="B503" s="83" t="s">
        <v>468</v>
      </c>
      <c r="C503" s="156">
        <v>1965</v>
      </c>
      <c r="D503" s="81"/>
      <c r="E503" s="75" t="s">
        <v>231</v>
      </c>
      <c r="F503" s="154">
        <v>2</v>
      </c>
      <c r="G503" s="154">
        <v>2</v>
      </c>
      <c r="H503" s="81">
        <v>653.20000000000005</v>
      </c>
      <c r="I503" s="81">
        <v>404.4</v>
      </c>
      <c r="J503" s="81">
        <v>147.34</v>
      </c>
      <c r="K503" s="156">
        <v>35</v>
      </c>
      <c r="L503" s="79">
        <f>'виды работ '!C498</f>
        <v>3686363</v>
      </c>
      <c r="M503" s="79">
        <v>0</v>
      </c>
      <c r="N503" s="79">
        <v>0</v>
      </c>
      <c r="O503" s="79">
        <v>0</v>
      </c>
      <c r="P503" s="79">
        <f t="shared" ref="P503:P509" si="151">L503</f>
        <v>3686363</v>
      </c>
      <c r="Q503" s="79">
        <f t="shared" ref="Q503:Q510" si="152">L503/H503</f>
        <v>5643.5440906307404</v>
      </c>
      <c r="R503" s="81">
        <v>14593.7</v>
      </c>
      <c r="S503" s="82" t="s">
        <v>287</v>
      </c>
      <c r="T503" s="75" t="s">
        <v>239</v>
      </c>
      <c r="U503" s="29"/>
      <c r="V503" s="29"/>
    </row>
    <row r="504" spans="1:22" s="6" customFormat="1" ht="17.25" customHeight="1" x14ac:dyDescent="0.25">
      <c r="A504" s="92">
        <f t="shared" ref="A504:A509" si="153">A503+1</f>
        <v>311</v>
      </c>
      <c r="B504" s="83" t="s">
        <v>469</v>
      </c>
      <c r="C504" s="156">
        <v>1965</v>
      </c>
      <c r="D504" s="79"/>
      <c r="E504" s="75" t="s">
        <v>231</v>
      </c>
      <c r="F504" s="156">
        <v>2</v>
      </c>
      <c r="G504" s="156">
        <v>2</v>
      </c>
      <c r="H504" s="79">
        <v>658.2</v>
      </c>
      <c r="I504" s="79">
        <v>405.7</v>
      </c>
      <c r="J504" s="79">
        <v>114</v>
      </c>
      <c r="K504" s="156">
        <v>32</v>
      </c>
      <c r="L504" s="79">
        <f>'виды работ '!C499</f>
        <v>3690434</v>
      </c>
      <c r="M504" s="79">
        <v>0</v>
      </c>
      <c r="N504" s="79">
        <v>0</v>
      </c>
      <c r="O504" s="79">
        <v>0</v>
      </c>
      <c r="P504" s="79">
        <f t="shared" si="151"/>
        <v>3690434</v>
      </c>
      <c r="Q504" s="79">
        <f t="shared" si="152"/>
        <v>5606.8580978426007</v>
      </c>
      <c r="R504" s="81">
        <v>14593.7</v>
      </c>
      <c r="S504" s="82" t="s">
        <v>287</v>
      </c>
      <c r="T504" s="75" t="s">
        <v>239</v>
      </c>
      <c r="U504" s="29"/>
      <c r="V504" s="29"/>
    </row>
    <row r="505" spans="1:22" s="6" customFormat="1" ht="17.25" customHeight="1" x14ac:dyDescent="0.25">
      <c r="A505" s="92">
        <f t="shared" si="153"/>
        <v>312</v>
      </c>
      <c r="B505" s="83" t="s">
        <v>470</v>
      </c>
      <c r="C505" s="156">
        <v>1965</v>
      </c>
      <c r="D505" s="79"/>
      <c r="E505" s="75" t="s">
        <v>231</v>
      </c>
      <c r="F505" s="156">
        <v>2</v>
      </c>
      <c r="G505" s="156">
        <v>2</v>
      </c>
      <c r="H505" s="79">
        <v>663.6</v>
      </c>
      <c r="I505" s="79">
        <v>405.3</v>
      </c>
      <c r="J505" s="79">
        <v>130.1</v>
      </c>
      <c r="K505" s="156">
        <v>36</v>
      </c>
      <c r="L505" s="79">
        <f>'виды работ '!C500</f>
        <v>3690637</v>
      </c>
      <c r="M505" s="79">
        <v>0</v>
      </c>
      <c r="N505" s="79">
        <v>0</v>
      </c>
      <c r="O505" s="79">
        <v>0</v>
      </c>
      <c r="P505" s="79">
        <f t="shared" si="151"/>
        <v>3690637</v>
      </c>
      <c r="Q505" s="79">
        <f t="shared" si="152"/>
        <v>5561.5385774562992</v>
      </c>
      <c r="R505" s="81">
        <v>14593.7</v>
      </c>
      <c r="S505" s="82" t="s">
        <v>287</v>
      </c>
      <c r="T505" s="75" t="s">
        <v>239</v>
      </c>
      <c r="U505" s="29"/>
      <c r="V505" s="29"/>
    </row>
    <row r="506" spans="1:22" s="6" customFormat="1" ht="17.25" customHeight="1" x14ac:dyDescent="0.25">
      <c r="A506" s="92">
        <f t="shared" si="153"/>
        <v>313</v>
      </c>
      <c r="B506" s="83" t="s">
        <v>471</v>
      </c>
      <c r="C506" s="156">
        <v>1965</v>
      </c>
      <c r="D506" s="79"/>
      <c r="E506" s="75" t="s">
        <v>231</v>
      </c>
      <c r="F506" s="156">
        <v>2</v>
      </c>
      <c r="G506" s="156">
        <v>2</v>
      </c>
      <c r="H506" s="79">
        <v>654.70000000000005</v>
      </c>
      <c r="I506" s="79">
        <v>416.1</v>
      </c>
      <c r="J506" s="79">
        <v>82.8</v>
      </c>
      <c r="K506" s="156">
        <v>39</v>
      </c>
      <c r="L506" s="79">
        <f>'виды работ '!C501</f>
        <v>3690294</v>
      </c>
      <c r="M506" s="79">
        <v>0</v>
      </c>
      <c r="N506" s="79">
        <v>0</v>
      </c>
      <c r="O506" s="79">
        <v>0</v>
      </c>
      <c r="P506" s="79">
        <f t="shared" si="151"/>
        <v>3690294</v>
      </c>
      <c r="Q506" s="79">
        <f t="shared" si="152"/>
        <v>5636.6182984573079</v>
      </c>
      <c r="R506" s="81">
        <v>14593.7</v>
      </c>
      <c r="S506" s="82" t="s">
        <v>287</v>
      </c>
      <c r="T506" s="75" t="s">
        <v>239</v>
      </c>
      <c r="U506" s="29"/>
      <c r="V506" s="29"/>
    </row>
    <row r="507" spans="1:22" s="6" customFormat="1" ht="17.25" customHeight="1" x14ac:dyDescent="0.25">
      <c r="A507" s="92">
        <f t="shared" si="153"/>
        <v>314</v>
      </c>
      <c r="B507" s="83" t="s">
        <v>472</v>
      </c>
      <c r="C507" s="154">
        <v>1964</v>
      </c>
      <c r="D507" s="81"/>
      <c r="E507" s="75" t="s">
        <v>227</v>
      </c>
      <c r="F507" s="154">
        <v>2</v>
      </c>
      <c r="G507" s="154">
        <v>2</v>
      </c>
      <c r="H507" s="81">
        <v>635.25</v>
      </c>
      <c r="I507" s="81">
        <v>429.98</v>
      </c>
      <c r="J507" s="81">
        <v>294.10000000000002</v>
      </c>
      <c r="K507" s="154">
        <v>27</v>
      </c>
      <c r="L507" s="79">
        <f>'виды работ '!C502</f>
        <v>1357219</v>
      </c>
      <c r="M507" s="79">
        <v>0</v>
      </c>
      <c r="N507" s="79">
        <v>0</v>
      </c>
      <c r="O507" s="79">
        <v>0</v>
      </c>
      <c r="P507" s="79">
        <f t="shared" si="151"/>
        <v>1357219</v>
      </c>
      <c r="Q507" s="79">
        <f t="shared" si="152"/>
        <v>2136.5116096025185</v>
      </c>
      <c r="R507" s="81">
        <v>14593.7</v>
      </c>
      <c r="S507" s="82" t="s">
        <v>287</v>
      </c>
      <c r="T507" s="75" t="s">
        <v>239</v>
      </c>
      <c r="U507" s="29"/>
      <c r="V507" s="29"/>
    </row>
    <row r="508" spans="1:22" s="6" customFormat="1" ht="17.25" customHeight="1" x14ac:dyDescent="0.25">
      <c r="A508" s="92">
        <f t="shared" si="153"/>
        <v>315</v>
      </c>
      <c r="B508" s="83" t="s">
        <v>473</v>
      </c>
      <c r="C508" s="156">
        <v>1973</v>
      </c>
      <c r="D508" s="154"/>
      <c r="E508" s="75" t="s">
        <v>231</v>
      </c>
      <c r="F508" s="154">
        <v>2</v>
      </c>
      <c r="G508" s="154">
        <v>2</v>
      </c>
      <c r="H508" s="81">
        <v>773.51</v>
      </c>
      <c r="I508" s="81">
        <v>525.62</v>
      </c>
      <c r="J508" s="81">
        <v>266.49</v>
      </c>
      <c r="K508" s="156">
        <v>40</v>
      </c>
      <c r="L508" s="79">
        <f>'виды работ '!C503</f>
        <v>1951850</v>
      </c>
      <c r="M508" s="79">
        <v>0</v>
      </c>
      <c r="N508" s="79">
        <v>0</v>
      </c>
      <c r="O508" s="79">
        <v>0</v>
      </c>
      <c r="P508" s="79">
        <f t="shared" si="151"/>
        <v>1951850</v>
      </c>
      <c r="Q508" s="79">
        <f t="shared" si="152"/>
        <v>2523.3675065610014</v>
      </c>
      <c r="R508" s="81">
        <v>14593.7</v>
      </c>
      <c r="S508" s="82" t="s">
        <v>287</v>
      </c>
      <c r="T508" s="75" t="s">
        <v>239</v>
      </c>
      <c r="U508" s="29"/>
      <c r="V508" s="29"/>
    </row>
    <row r="509" spans="1:22" s="6" customFormat="1" ht="17.25" customHeight="1" x14ac:dyDescent="0.25">
      <c r="A509" s="92">
        <f t="shared" si="153"/>
        <v>316</v>
      </c>
      <c r="B509" s="83" t="s">
        <v>474</v>
      </c>
      <c r="C509" s="156">
        <v>1955</v>
      </c>
      <c r="D509" s="154"/>
      <c r="E509" s="75" t="s">
        <v>227</v>
      </c>
      <c r="F509" s="154">
        <v>2</v>
      </c>
      <c r="G509" s="154">
        <v>2</v>
      </c>
      <c r="H509" s="81">
        <v>385.7</v>
      </c>
      <c r="I509" s="81">
        <v>328.7</v>
      </c>
      <c r="J509" s="81">
        <v>125.09</v>
      </c>
      <c r="K509" s="156">
        <v>14</v>
      </c>
      <c r="L509" s="79">
        <f>'виды работ '!C504</f>
        <v>3541602</v>
      </c>
      <c r="M509" s="79">
        <v>0</v>
      </c>
      <c r="N509" s="79">
        <v>0</v>
      </c>
      <c r="O509" s="79">
        <v>0</v>
      </c>
      <c r="P509" s="79">
        <f t="shared" si="151"/>
        <v>3541602</v>
      </c>
      <c r="Q509" s="79">
        <f t="shared" si="152"/>
        <v>9182.271195229454</v>
      </c>
      <c r="R509" s="81">
        <v>14593.7</v>
      </c>
      <c r="S509" s="82" t="s">
        <v>287</v>
      </c>
      <c r="T509" s="75" t="s">
        <v>239</v>
      </c>
      <c r="U509" s="29"/>
      <c r="V509" s="29"/>
    </row>
    <row r="510" spans="1:22" s="6" customFormat="1" ht="17.25" customHeight="1" x14ac:dyDescent="0.25">
      <c r="A510" s="237" t="s">
        <v>18</v>
      </c>
      <c r="B510" s="237"/>
      <c r="C510" s="126" t="s">
        <v>230</v>
      </c>
      <c r="D510" s="126" t="s">
        <v>230</v>
      </c>
      <c r="E510" s="126" t="s">
        <v>230</v>
      </c>
      <c r="F510" s="126" t="s">
        <v>230</v>
      </c>
      <c r="G510" s="126" t="s">
        <v>230</v>
      </c>
      <c r="H510" s="79">
        <f>SUM(H503:H509)</f>
        <v>4424.16</v>
      </c>
      <c r="I510" s="79">
        <f t="shared" ref="I510:P510" si="154">SUM(I503:I509)</f>
        <v>2915.7999999999997</v>
      </c>
      <c r="J510" s="79">
        <f t="shared" si="154"/>
        <v>1159.92</v>
      </c>
      <c r="K510" s="80">
        <f t="shared" si="154"/>
        <v>223</v>
      </c>
      <c r="L510" s="79">
        <f>SUM(L503:L509)</f>
        <v>21608399</v>
      </c>
      <c r="M510" s="79">
        <f t="shared" si="154"/>
        <v>0</v>
      </c>
      <c r="N510" s="79">
        <f t="shared" si="154"/>
        <v>0</v>
      </c>
      <c r="O510" s="79">
        <f t="shared" si="154"/>
        <v>0</v>
      </c>
      <c r="P510" s="79">
        <f t="shared" si="154"/>
        <v>21608399</v>
      </c>
      <c r="Q510" s="79">
        <f t="shared" si="152"/>
        <v>4884.1811778959172</v>
      </c>
      <c r="R510" s="90" t="s">
        <v>230</v>
      </c>
      <c r="S510" s="82" t="s">
        <v>230</v>
      </c>
      <c r="T510" s="82" t="s">
        <v>230</v>
      </c>
      <c r="U510" s="29"/>
      <c r="V510" s="29"/>
    </row>
    <row r="511" spans="1:22" s="6" customFormat="1" ht="17.25" customHeight="1" x14ac:dyDescent="0.25">
      <c r="A511" s="222" t="s">
        <v>97</v>
      </c>
      <c r="B511" s="222"/>
      <c r="C511" s="222"/>
      <c r="D511" s="222"/>
      <c r="E511" s="222"/>
      <c r="F511" s="234"/>
      <c r="G511" s="234"/>
      <c r="H511" s="234"/>
      <c r="I511" s="234"/>
      <c r="J511" s="234"/>
      <c r="K511" s="234"/>
      <c r="L511" s="234"/>
      <c r="M511" s="234"/>
      <c r="N511" s="234"/>
      <c r="O511" s="234"/>
      <c r="P511" s="234"/>
      <c r="Q511" s="234"/>
      <c r="R511" s="234"/>
      <c r="S511" s="234"/>
      <c r="T511" s="234"/>
      <c r="U511" s="29"/>
      <c r="V511" s="29"/>
    </row>
    <row r="512" spans="1:22" s="6" customFormat="1" ht="17.25" customHeight="1" x14ac:dyDescent="0.25">
      <c r="A512" s="92">
        <f>A509+1</f>
        <v>317</v>
      </c>
      <c r="B512" s="157" t="s">
        <v>475</v>
      </c>
      <c r="C512" s="75">
        <v>1951</v>
      </c>
      <c r="D512" s="75"/>
      <c r="E512" s="75" t="s">
        <v>227</v>
      </c>
      <c r="F512" s="75">
        <v>2</v>
      </c>
      <c r="G512" s="75">
        <v>2</v>
      </c>
      <c r="H512" s="75">
        <v>411.2</v>
      </c>
      <c r="I512" s="158">
        <v>408.4</v>
      </c>
      <c r="J512" s="75">
        <v>353.1</v>
      </c>
      <c r="K512" s="80">
        <v>18</v>
      </c>
      <c r="L512" s="79">
        <f>'виды работ '!C507</f>
        <v>3122392</v>
      </c>
      <c r="M512" s="79">
        <v>0</v>
      </c>
      <c r="N512" s="79">
        <v>0</v>
      </c>
      <c r="O512" s="79">
        <v>0</v>
      </c>
      <c r="P512" s="79">
        <f>L512</f>
        <v>3122392</v>
      </c>
      <c r="Q512" s="79">
        <f>L512/H512</f>
        <v>7593.3657587548641</v>
      </c>
      <c r="R512" s="81">
        <v>14593.7</v>
      </c>
      <c r="S512" s="82" t="s">
        <v>287</v>
      </c>
      <c r="T512" s="75" t="s">
        <v>239</v>
      </c>
      <c r="U512" s="29"/>
      <c r="V512" s="29"/>
    </row>
    <row r="513" spans="1:22" s="40" customFormat="1" ht="17.25" customHeight="1" x14ac:dyDescent="0.25">
      <c r="A513" s="92">
        <f>A512+1</f>
        <v>318</v>
      </c>
      <c r="B513" s="159" t="s">
        <v>596</v>
      </c>
      <c r="C513" s="75">
        <v>1972</v>
      </c>
      <c r="D513" s="75"/>
      <c r="E513" s="75" t="s">
        <v>227</v>
      </c>
      <c r="F513" s="75">
        <v>2</v>
      </c>
      <c r="G513" s="75">
        <v>2</v>
      </c>
      <c r="H513" s="79">
        <v>733.06</v>
      </c>
      <c r="I513" s="79">
        <v>697.8</v>
      </c>
      <c r="J513" s="79">
        <v>418.5</v>
      </c>
      <c r="K513" s="80">
        <v>36</v>
      </c>
      <c r="L513" s="126">
        <f>'виды работ '!C508</f>
        <v>1051753</v>
      </c>
      <c r="M513" s="79">
        <v>0</v>
      </c>
      <c r="N513" s="79">
        <v>0</v>
      </c>
      <c r="O513" s="79">
        <v>0</v>
      </c>
      <c r="P513" s="79">
        <f>L513</f>
        <v>1051753</v>
      </c>
      <c r="Q513" s="79">
        <f>L513/H513</f>
        <v>1434.7434043598068</v>
      </c>
      <c r="R513" s="81">
        <v>14593.7</v>
      </c>
      <c r="S513" s="82" t="s">
        <v>287</v>
      </c>
      <c r="T513" s="75" t="s">
        <v>239</v>
      </c>
      <c r="U513" s="45"/>
      <c r="V513" s="45"/>
    </row>
    <row r="514" spans="1:22" s="6" customFormat="1" ht="17.25" customHeight="1" x14ac:dyDescent="0.25">
      <c r="A514" s="92">
        <f>A513+1</f>
        <v>319</v>
      </c>
      <c r="B514" s="157" t="s">
        <v>98</v>
      </c>
      <c r="C514" s="75">
        <v>1964</v>
      </c>
      <c r="D514" s="75"/>
      <c r="E514" s="75" t="s">
        <v>227</v>
      </c>
      <c r="F514" s="75">
        <v>2</v>
      </c>
      <c r="G514" s="75">
        <v>2</v>
      </c>
      <c r="H514" s="160">
        <v>651.42999999999995</v>
      </c>
      <c r="I514" s="160">
        <v>651.42999999999995</v>
      </c>
      <c r="J514" s="79">
        <v>555.69000000000005</v>
      </c>
      <c r="K514" s="80">
        <v>30</v>
      </c>
      <c r="L514" s="79">
        <f>'виды работ '!C509</f>
        <v>3142369</v>
      </c>
      <c r="M514" s="79">
        <v>0</v>
      </c>
      <c r="N514" s="79">
        <v>0</v>
      </c>
      <c r="O514" s="79">
        <v>0</v>
      </c>
      <c r="P514" s="79">
        <f>L514</f>
        <v>3142369</v>
      </c>
      <c r="Q514" s="79">
        <f>L514/H514</f>
        <v>4823.8014828914856</v>
      </c>
      <c r="R514" s="81">
        <v>14593.7</v>
      </c>
      <c r="S514" s="82" t="s">
        <v>287</v>
      </c>
      <c r="T514" s="75" t="s">
        <v>239</v>
      </c>
      <c r="U514" s="29"/>
      <c r="V514" s="29"/>
    </row>
    <row r="515" spans="1:22" s="7" customFormat="1" ht="17.25" customHeight="1" x14ac:dyDescent="0.25">
      <c r="A515" s="237" t="s">
        <v>18</v>
      </c>
      <c r="B515" s="237"/>
      <c r="C515" s="126" t="s">
        <v>230</v>
      </c>
      <c r="D515" s="126" t="s">
        <v>230</v>
      </c>
      <c r="E515" s="126" t="s">
        <v>230</v>
      </c>
      <c r="F515" s="126" t="s">
        <v>230</v>
      </c>
      <c r="G515" s="126" t="s">
        <v>230</v>
      </c>
      <c r="H515" s="79">
        <f>SUM(H512:H514)</f>
        <v>1795.69</v>
      </c>
      <c r="I515" s="79">
        <f t="shared" ref="I515:P515" si="155">SUM(I512:I514)</f>
        <v>1757.6299999999997</v>
      </c>
      <c r="J515" s="79">
        <f t="shared" si="155"/>
        <v>1327.29</v>
      </c>
      <c r="K515" s="80">
        <f t="shared" si="155"/>
        <v>84</v>
      </c>
      <c r="L515" s="79">
        <f t="shared" si="155"/>
        <v>7316514</v>
      </c>
      <c r="M515" s="79">
        <f t="shared" si="155"/>
        <v>0</v>
      </c>
      <c r="N515" s="79">
        <f t="shared" si="155"/>
        <v>0</v>
      </c>
      <c r="O515" s="79">
        <f t="shared" si="155"/>
        <v>0</v>
      </c>
      <c r="P515" s="79">
        <f t="shared" si="155"/>
        <v>7316514</v>
      </c>
      <c r="Q515" s="79">
        <f>L515/H515</f>
        <v>4074.4861306795715</v>
      </c>
      <c r="R515" s="90" t="s">
        <v>230</v>
      </c>
      <c r="S515" s="90" t="s">
        <v>230</v>
      </c>
      <c r="T515" s="90" t="s">
        <v>230</v>
      </c>
      <c r="U515" s="33"/>
      <c r="V515" s="33"/>
    </row>
    <row r="516" spans="1:22" s="7" customFormat="1" ht="13.2" x14ac:dyDescent="0.25">
      <c r="A516" s="236" t="s">
        <v>99</v>
      </c>
      <c r="B516" s="236"/>
      <c r="C516" s="236"/>
      <c r="D516" s="139" t="s">
        <v>230</v>
      </c>
      <c r="E516" s="139" t="s">
        <v>230</v>
      </c>
      <c r="F516" s="139" t="s">
        <v>230</v>
      </c>
      <c r="G516" s="139" t="s">
        <v>230</v>
      </c>
      <c r="H516" s="95">
        <f t="shared" ref="H516:P516" si="156">H485+H488+H498+H501+H510+H515</f>
        <v>17870.63</v>
      </c>
      <c r="I516" s="95">
        <f t="shared" si="156"/>
        <v>14619.399999999998</v>
      </c>
      <c r="J516" s="95">
        <f t="shared" si="156"/>
        <v>11170.04</v>
      </c>
      <c r="K516" s="121">
        <f t="shared" si="156"/>
        <v>718</v>
      </c>
      <c r="L516" s="95">
        <f t="shared" si="156"/>
        <v>60246299</v>
      </c>
      <c r="M516" s="95">
        <f t="shared" si="156"/>
        <v>0</v>
      </c>
      <c r="N516" s="95">
        <f t="shared" si="156"/>
        <v>0</v>
      </c>
      <c r="O516" s="95">
        <f t="shared" si="156"/>
        <v>0</v>
      </c>
      <c r="P516" s="95">
        <f t="shared" si="156"/>
        <v>60246299</v>
      </c>
      <c r="Q516" s="95">
        <f>L516/H516</f>
        <v>3371.2465089367302</v>
      </c>
      <c r="R516" s="98" t="s">
        <v>230</v>
      </c>
      <c r="S516" s="98" t="s">
        <v>230</v>
      </c>
      <c r="T516" s="99" t="s">
        <v>230</v>
      </c>
      <c r="U516" s="28"/>
      <c r="V516" s="28"/>
    </row>
    <row r="517" spans="1:22" s="6" customFormat="1" ht="15" customHeight="1" x14ac:dyDescent="0.25">
      <c r="A517" s="230" t="s">
        <v>100</v>
      </c>
      <c r="B517" s="230"/>
      <c r="C517" s="230"/>
      <c r="D517" s="230"/>
      <c r="E517" s="230"/>
      <c r="F517" s="230"/>
      <c r="G517" s="230"/>
      <c r="H517" s="230"/>
      <c r="I517" s="230"/>
      <c r="J517" s="230"/>
      <c r="K517" s="230"/>
      <c r="L517" s="230"/>
      <c r="M517" s="230"/>
      <c r="N517" s="230"/>
      <c r="O517" s="230"/>
      <c r="P517" s="230"/>
      <c r="Q517" s="230"/>
      <c r="R517" s="230"/>
      <c r="S517" s="230"/>
      <c r="T517" s="230"/>
    </row>
    <row r="518" spans="1:22" s="6" customFormat="1" ht="14.25" customHeight="1" x14ac:dyDescent="0.25">
      <c r="A518" s="220" t="s">
        <v>101</v>
      </c>
      <c r="B518" s="220"/>
      <c r="C518" s="220"/>
      <c r="D518" s="220"/>
      <c r="E518" s="220"/>
      <c r="F518" s="233"/>
      <c r="G518" s="233"/>
      <c r="H518" s="233"/>
      <c r="I518" s="233"/>
      <c r="J518" s="233"/>
      <c r="K518" s="233"/>
      <c r="L518" s="233"/>
      <c r="M518" s="233"/>
      <c r="N518" s="233"/>
      <c r="O518" s="233"/>
      <c r="P518" s="233"/>
      <c r="Q518" s="233"/>
      <c r="R518" s="233"/>
      <c r="S518" s="233"/>
      <c r="T518" s="233"/>
    </row>
    <row r="519" spans="1:22" s="6" customFormat="1" ht="14.25" customHeight="1" x14ac:dyDescent="0.25">
      <c r="A519" s="89">
        <f>A514+1</f>
        <v>320</v>
      </c>
      <c r="B519" s="93" t="s">
        <v>102</v>
      </c>
      <c r="C519" s="92">
        <v>1986</v>
      </c>
      <c r="D519" s="79"/>
      <c r="E519" s="75" t="s">
        <v>227</v>
      </c>
      <c r="F519" s="80">
        <v>5</v>
      </c>
      <c r="G519" s="80">
        <v>2</v>
      </c>
      <c r="H519" s="81">
        <v>3243.2</v>
      </c>
      <c r="I519" s="79">
        <v>1365.2</v>
      </c>
      <c r="J519" s="79">
        <v>465.6</v>
      </c>
      <c r="K519" s="80">
        <v>62</v>
      </c>
      <c r="L519" s="81">
        <f>'виды работ '!C514</f>
        <v>538922</v>
      </c>
      <c r="M519" s="79">
        <v>0</v>
      </c>
      <c r="N519" s="79">
        <v>0</v>
      </c>
      <c r="O519" s="79">
        <v>0</v>
      </c>
      <c r="P519" s="79">
        <f>L519</f>
        <v>538922</v>
      </c>
      <c r="Q519" s="79">
        <f>L519/H519</f>
        <v>166.1698322644302</v>
      </c>
      <c r="R519" s="81">
        <v>14593.7</v>
      </c>
      <c r="S519" s="82" t="s">
        <v>287</v>
      </c>
      <c r="T519" s="75" t="s">
        <v>239</v>
      </c>
      <c r="U519" s="29"/>
      <c r="V519" s="29"/>
    </row>
    <row r="520" spans="1:22" s="6" customFormat="1" ht="14.25" customHeight="1" x14ac:dyDescent="0.25">
      <c r="A520" s="217" t="s">
        <v>18</v>
      </c>
      <c r="B520" s="217"/>
      <c r="C520" s="79" t="s">
        <v>230</v>
      </c>
      <c r="D520" s="79" t="s">
        <v>230</v>
      </c>
      <c r="E520" s="79" t="s">
        <v>230</v>
      </c>
      <c r="F520" s="79" t="s">
        <v>230</v>
      </c>
      <c r="G520" s="79" t="s">
        <v>230</v>
      </c>
      <c r="H520" s="81">
        <f>SUM(H519)</f>
        <v>3243.2</v>
      </c>
      <c r="I520" s="81">
        <f t="shared" ref="I520:P520" si="157">SUM(I519)</f>
        <v>1365.2</v>
      </c>
      <c r="J520" s="81">
        <f t="shared" si="157"/>
        <v>465.6</v>
      </c>
      <c r="K520" s="89">
        <f t="shared" si="157"/>
        <v>62</v>
      </c>
      <c r="L520" s="81">
        <f t="shared" si="157"/>
        <v>538922</v>
      </c>
      <c r="M520" s="81">
        <f t="shared" si="157"/>
        <v>0</v>
      </c>
      <c r="N520" s="81">
        <f t="shared" si="157"/>
        <v>0</v>
      </c>
      <c r="O520" s="81">
        <f t="shared" si="157"/>
        <v>0</v>
      </c>
      <c r="P520" s="81">
        <f t="shared" si="157"/>
        <v>538922</v>
      </c>
      <c r="Q520" s="79">
        <f>L520/H520</f>
        <v>166.1698322644302</v>
      </c>
      <c r="R520" s="90" t="s">
        <v>230</v>
      </c>
      <c r="S520" s="90" t="s">
        <v>230</v>
      </c>
      <c r="T520" s="90" t="s">
        <v>230</v>
      </c>
      <c r="U520" s="29"/>
      <c r="V520" s="29"/>
    </row>
    <row r="521" spans="1:22" s="6" customFormat="1" ht="14.25" customHeight="1" x14ac:dyDescent="0.25">
      <c r="A521" s="220" t="s">
        <v>103</v>
      </c>
      <c r="B521" s="220"/>
      <c r="C521" s="220"/>
      <c r="D521" s="220"/>
      <c r="E521" s="220"/>
      <c r="F521" s="233"/>
      <c r="G521" s="233"/>
      <c r="H521" s="233"/>
      <c r="I521" s="233"/>
      <c r="J521" s="233"/>
      <c r="K521" s="233"/>
      <c r="L521" s="233"/>
      <c r="M521" s="233"/>
      <c r="N521" s="233"/>
      <c r="O521" s="233"/>
      <c r="P521" s="233"/>
      <c r="Q521" s="233"/>
      <c r="R521" s="233"/>
      <c r="S521" s="233"/>
      <c r="T521" s="233"/>
      <c r="U521" s="29"/>
      <c r="V521" s="29"/>
    </row>
    <row r="522" spans="1:22" s="6" customFormat="1" ht="14.25" customHeight="1" x14ac:dyDescent="0.25">
      <c r="A522" s="89">
        <f>A519+1</f>
        <v>321</v>
      </c>
      <c r="B522" s="93" t="s">
        <v>476</v>
      </c>
      <c r="C522" s="91">
        <v>1967</v>
      </c>
      <c r="D522" s="89"/>
      <c r="E522" s="75" t="s">
        <v>227</v>
      </c>
      <c r="F522" s="89">
        <v>4</v>
      </c>
      <c r="G522" s="89">
        <v>3</v>
      </c>
      <c r="H522" s="81">
        <v>3540.07</v>
      </c>
      <c r="I522" s="81">
        <v>2013.63</v>
      </c>
      <c r="J522" s="81">
        <v>1941.72</v>
      </c>
      <c r="K522" s="89">
        <v>87</v>
      </c>
      <c r="L522" s="81">
        <f>'виды работ '!C517</f>
        <v>1735683</v>
      </c>
      <c r="M522" s="79">
        <v>0</v>
      </c>
      <c r="N522" s="79">
        <v>0</v>
      </c>
      <c r="O522" s="79">
        <v>0</v>
      </c>
      <c r="P522" s="79">
        <f>L522</f>
        <v>1735683</v>
      </c>
      <c r="Q522" s="79">
        <f>L522/H522</f>
        <v>490.29623708005772</v>
      </c>
      <c r="R522" s="81">
        <v>14593.7</v>
      </c>
      <c r="S522" s="82" t="s">
        <v>287</v>
      </c>
      <c r="T522" s="75" t="s">
        <v>239</v>
      </c>
      <c r="U522" s="29"/>
      <c r="V522" s="29"/>
    </row>
    <row r="523" spans="1:22" s="6" customFormat="1" ht="14.25" customHeight="1" x14ac:dyDescent="0.25">
      <c r="A523" s="89">
        <f>A522+1</f>
        <v>322</v>
      </c>
      <c r="B523" s="93" t="s">
        <v>477</v>
      </c>
      <c r="C523" s="91">
        <v>1967</v>
      </c>
      <c r="D523" s="89"/>
      <c r="E523" s="75" t="s">
        <v>227</v>
      </c>
      <c r="F523" s="89">
        <v>4</v>
      </c>
      <c r="G523" s="89">
        <v>3</v>
      </c>
      <c r="H523" s="81">
        <v>3372.35</v>
      </c>
      <c r="I523" s="81">
        <v>1991.11</v>
      </c>
      <c r="J523" s="81">
        <v>1954.12</v>
      </c>
      <c r="K523" s="89">
        <v>103</v>
      </c>
      <c r="L523" s="81">
        <f>'виды работ '!C518</f>
        <v>1735683</v>
      </c>
      <c r="M523" s="79">
        <v>0</v>
      </c>
      <c r="N523" s="79">
        <v>0</v>
      </c>
      <c r="O523" s="79">
        <v>0</v>
      </c>
      <c r="P523" s="79">
        <f>L523</f>
        <v>1735683</v>
      </c>
      <c r="Q523" s="79">
        <f>L523/H523</f>
        <v>514.68056399839872</v>
      </c>
      <c r="R523" s="81">
        <v>14593.7</v>
      </c>
      <c r="S523" s="82" t="s">
        <v>287</v>
      </c>
      <c r="T523" s="75" t="s">
        <v>239</v>
      </c>
      <c r="U523" s="29"/>
      <c r="V523" s="29"/>
    </row>
    <row r="524" spans="1:22" s="6" customFormat="1" ht="14.25" customHeight="1" x14ac:dyDescent="0.25">
      <c r="A524" s="89">
        <f>A523+1</f>
        <v>323</v>
      </c>
      <c r="B524" s="93" t="s">
        <v>478</v>
      </c>
      <c r="C524" s="91">
        <v>1969</v>
      </c>
      <c r="D524" s="89"/>
      <c r="E524" s="75" t="s">
        <v>227</v>
      </c>
      <c r="F524" s="89">
        <v>2</v>
      </c>
      <c r="G524" s="89">
        <v>2</v>
      </c>
      <c r="H524" s="81">
        <v>1819.02</v>
      </c>
      <c r="I524" s="81">
        <v>732.2</v>
      </c>
      <c r="J524" s="81">
        <v>687.8</v>
      </c>
      <c r="K524" s="89">
        <v>20</v>
      </c>
      <c r="L524" s="81">
        <f>'виды работ '!C519</f>
        <v>488511</v>
      </c>
      <c r="M524" s="79">
        <v>0</v>
      </c>
      <c r="N524" s="79">
        <v>0</v>
      </c>
      <c r="O524" s="79">
        <v>0</v>
      </c>
      <c r="P524" s="79">
        <f>L524</f>
        <v>488511</v>
      </c>
      <c r="Q524" s="79">
        <f>L524/H524</f>
        <v>268.55724511000432</v>
      </c>
      <c r="R524" s="81">
        <v>14593.7</v>
      </c>
      <c r="S524" s="82" t="s">
        <v>287</v>
      </c>
      <c r="T524" s="75" t="s">
        <v>239</v>
      </c>
      <c r="U524" s="29"/>
      <c r="V524" s="29"/>
    </row>
    <row r="525" spans="1:22" s="6" customFormat="1" ht="14.25" customHeight="1" x14ac:dyDescent="0.25">
      <c r="A525" s="89">
        <f>A524+1</f>
        <v>324</v>
      </c>
      <c r="B525" s="93" t="s">
        <v>479</v>
      </c>
      <c r="C525" s="91">
        <v>1971</v>
      </c>
      <c r="D525" s="89"/>
      <c r="E525" s="75" t="s">
        <v>227</v>
      </c>
      <c r="F525" s="89">
        <v>2</v>
      </c>
      <c r="G525" s="89">
        <v>2</v>
      </c>
      <c r="H525" s="81">
        <v>1816.86</v>
      </c>
      <c r="I525" s="81">
        <v>730.86</v>
      </c>
      <c r="J525" s="81">
        <v>730.86</v>
      </c>
      <c r="K525" s="89">
        <v>39</v>
      </c>
      <c r="L525" s="81">
        <f>'виды работ '!C520</f>
        <v>488511</v>
      </c>
      <c r="M525" s="79">
        <v>0</v>
      </c>
      <c r="N525" s="79">
        <v>0</v>
      </c>
      <c r="O525" s="79">
        <v>0</v>
      </c>
      <c r="P525" s="79">
        <f>L525</f>
        <v>488511</v>
      </c>
      <c r="Q525" s="79">
        <f>L525/H525</f>
        <v>268.87652323238996</v>
      </c>
      <c r="R525" s="81">
        <v>14593.7</v>
      </c>
      <c r="S525" s="82" t="s">
        <v>287</v>
      </c>
      <c r="T525" s="75" t="s">
        <v>239</v>
      </c>
      <c r="U525" s="29"/>
      <c r="V525" s="29"/>
    </row>
    <row r="526" spans="1:22" s="6" customFormat="1" ht="14.25" customHeight="1" x14ac:dyDescent="0.25">
      <c r="A526" s="217" t="s">
        <v>18</v>
      </c>
      <c r="B526" s="217"/>
      <c r="C526" s="79" t="s">
        <v>230</v>
      </c>
      <c r="D526" s="79" t="s">
        <v>230</v>
      </c>
      <c r="E526" s="79" t="s">
        <v>230</v>
      </c>
      <c r="F526" s="79" t="s">
        <v>230</v>
      </c>
      <c r="G526" s="79" t="s">
        <v>230</v>
      </c>
      <c r="H526" s="81">
        <f>SUM(H522:H525)</f>
        <v>10548.300000000001</v>
      </c>
      <c r="I526" s="81">
        <f t="shared" ref="I526:P526" si="158">SUM(I522:I525)</f>
        <v>5467.7999999999993</v>
      </c>
      <c r="J526" s="81">
        <f t="shared" si="158"/>
        <v>5314.5</v>
      </c>
      <c r="K526" s="89">
        <f t="shared" si="158"/>
        <v>249</v>
      </c>
      <c r="L526" s="81">
        <f>SUM(L522:L525)</f>
        <v>4448388</v>
      </c>
      <c r="M526" s="81">
        <f t="shared" si="158"/>
        <v>0</v>
      </c>
      <c r="N526" s="81">
        <f t="shared" si="158"/>
        <v>0</v>
      </c>
      <c r="O526" s="81">
        <f t="shared" si="158"/>
        <v>0</v>
      </c>
      <c r="P526" s="81">
        <f t="shared" si="158"/>
        <v>4448388</v>
      </c>
      <c r="Q526" s="81">
        <f>SUM(Q522:Q525)</f>
        <v>1542.4105694208506</v>
      </c>
      <c r="R526" s="90" t="s">
        <v>230</v>
      </c>
      <c r="S526" s="90" t="s">
        <v>230</v>
      </c>
      <c r="T526" s="90" t="s">
        <v>230</v>
      </c>
      <c r="U526" s="29"/>
      <c r="V526" s="29"/>
    </row>
    <row r="527" spans="1:22" s="6" customFormat="1" ht="14.25" customHeight="1" x14ac:dyDescent="0.25">
      <c r="A527" s="220" t="s">
        <v>104</v>
      </c>
      <c r="B527" s="220"/>
      <c r="C527" s="220"/>
      <c r="D527" s="220"/>
      <c r="E527" s="220"/>
      <c r="F527" s="233"/>
      <c r="G527" s="233"/>
      <c r="H527" s="233"/>
      <c r="I527" s="233"/>
      <c r="J527" s="233"/>
      <c r="K527" s="233"/>
      <c r="L527" s="233"/>
      <c r="M527" s="233"/>
      <c r="N527" s="233"/>
      <c r="O527" s="233"/>
      <c r="P527" s="233"/>
      <c r="Q527" s="233"/>
      <c r="R527" s="233"/>
      <c r="S527" s="233"/>
      <c r="T527" s="233"/>
      <c r="U527" s="29"/>
      <c r="V527" s="29"/>
    </row>
    <row r="528" spans="1:22" s="6" customFormat="1" ht="14.25" customHeight="1" x14ac:dyDescent="0.25">
      <c r="A528" s="89">
        <f>A525+1</f>
        <v>325</v>
      </c>
      <c r="B528" s="83" t="s">
        <v>480</v>
      </c>
      <c r="C528" s="77">
        <v>1947</v>
      </c>
      <c r="D528" s="77"/>
      <c r="E528" s="75" t="s">
        <v>227</v>
      </c>
      <c r="F528" s="77">
        <v>2</v>
      </c>
      <c r="G528" s="77">
        <v>4</v>
      </c>
      <c r="H528" s="81">
        <v>1148.1099999999999</v>
      </c>
      <c r="I528" s="81">
        <v>1000.05</v>
      </c>
      <c r="J528" s="81">
        <v>946.15</v>
      </c>
      <c r="K528" s="77">
        <v>72</v>
      </c>
      <c r="L528" s="79">
        <f>'виды работ '!C523</f>
        <v>5773125</v>
      </c>
      <c r="M528" s="79">
        <v>0</v>
      </c>
      <c r="N528" s="79">
        <v>0</v>
      </c>
      <c r="O528" s="79">
        <v>0</v>
      </c>
      <c r="P528" s="79">
        <f t="shared" ref="P528:P540" si="159">L528</f>
        <v>5773125</v>
      </c>
      <c r="Q528" s="79">
        <f t="shared" ref="Q528:Q540" si="160">L528/H528</f>
        <v>5028.3727168999494</v>
      </c>
      <c r="R528" s="81">
        <v>14593.7</v>
      </c>
      <c r="S528" s="82" t="s">
        <v>287</v>
      </c>
      <c r="T528" s="75" t="s">
        <v>239</v>
      </c>
      <c r="U528" s="29"/>
      <c r="V528" s="29"/>
    </row>
    <row r="529" spans="1:22" s="6" customFormat="1" ht="14.25" customHeight="1" x14ac:dyDescent="0.25">
      <c r="A529" s="89">
        <f>A528+1</f>
        <v>326</v>
      </c>
      <c r="B529" s="83" t="s">
        <v>481</v>
      </c>
      <c r="C529" s="77">
        <v>1948</v>
      </c>
      <c r="D529" s="77"/>
      <c r="E529" s="75" t="s">
        <v>227</v>
      </c>
      <c r="F529" s="77">
        <v>2</v>
      </c>
      <c r="G529" s="77">
        <v>4</v>
      </c>
      <c r="H529" s="81">
        <v>1225.9100000000001</v>
      </c>
      <c r="I529" s="81">
        <v>1093.9100000000001</v>
      </c>
      <c r="J529" s="81">
        <v>951.01</v>
      </c>
      <c r="K529" s="77">
        <v>54</v>
      </c>
      <c r="L529" s="79">
        <f>'виды работ '!C524</f>
        <v>9078474</v>
      </c>
      <c r="M529" s="79">
        <v>0</v>
      </c>
      <c r="N529" s="79">
        <v>0</v>
      </c>
      <c r="O529" s="79">
        <v>0</v>
      </c>
      <c r="P529" s="79">
        <f t="shared" si="159"/>
        <v>9078474</v>
      </c>
      <c r="Q529" s="79">
        <f t="shared" si="160"/>
        <v>7405.49795661998</v>
      </c>
      <c r="R529" s="81">
        <v>14593.7</v>
      </c>
      <c r="S529" s="82" t="s">
        <v>287</v>
      </c>
      <c r="T529" s="75" t="s">
        <v>239</v>
      </c>
      <c r="U529" s="29"/>
      <c r="V529" s="29"/>
    </row>
    <row r="530" spans="1:22" s="6" customFormat="1" ht="14.25" customHeight="1" x14ac:dyDescent="0.25">
      <c r="A530" s="89">
        <f t="shared" ref="A530:A553" si="161">A529+1</f>
        <v>327</v>
      </c>
      <c r="B530" s="83" t="s">
        <v>489</v>
      </c>
      <c r="C530" s="75">
        <v>1990</v>
      </c>
      <c r="D530" s="77"/>
      <c r="E530" s="75" t="s">
        <v>231</v>
      </c>
      <c r="F530" s="77">
        <v>5</v>
      </c>
      <c r="G530" s="77">
        <v>5</v>
      </c>
      <c r="H530" s="77">
        <v>6630.9</v>
      </c>
      <c r="I530" s="85">
        <v>6058.16</v>
      </c>
      <c r="J530" s="77">
        <v>3314.2</v>
      </c>
      <c r="K530" s="75">
        <v>248</v>
      </c>
      <c r="L530" s="79">
        <f>'виды работ '!C525</f>
        <v>1581996</v>
      </c>
      <c r="M530" s="79">
        <v>0</v>
      </c>
      <c r="N530" s="79">
        <v>0</v>
      </c>
      <c r="O530" s="79">
        <v>0</v>
      </c>
      <c r="P530" s="79">
        <f t="shared" si="159"/>
        <v>1581996</v>
      </c>
      <c r="Q530" s="79">
        <f t="shared" si="160"/>
        <v>238.57937836492786</v>
      </c>
      <c r="R530" s="81">
        <v>14593.7</v>
      </c>
      <c r="S530" s="82" t="s">
        <v>287</v>
      </c>
      <c r="T530" s="75" t="s">
        <v>239</v>
      </c>
      <c r="U530" s="29"/>
      <c r="V530" s="29"/>
    </row>
    <row r="531" spans="1:22" s="6" customFormat="1" ht="14.25" customHeight="1" x14ac:dyDescent="0.25">
      <c r="A531" s="89">
        <f t="shared" si="161"/>
        <v>328</v>
      </c>
      <c r="B531" s="83" t="s">
        <v>490</v>
      </c>
      <c r="C531" s="77">
        <v>1974</v>
      </c>
      <c r="D531" s="77"/>
      <c r="E531" s="75" t="s">
        <v>227</v>
      </c>
      <c r="F531" s="77">
        <v>2</v>
      </c>
      <c r="G531" s="77">
        <v>2</v>
      </c>
      <c r="H531" s="77">
        <v>1021.5</v>
      </c>
      <c r="I531" s="77">
        <v>798.22</v>
      </c>
      <c r="J531" s="94">
        <v>724.22</v>
      </c>
      <c r="K531" s="77">
        <v>20</v>
      </c>
      <c r="L531" s="79">
        <f>'виды работ '!C526</f>
        <v>1664237</v>
      </c>
      <c r="M531" s="79">
        <v>0</v>
      </c>
      <c r="N531" s="79">
        <v>0</v>
      </c>
      <c r="O531" s="79">
        <v>0</v>
      </c>
      <c r="P531" s="79">
        <f t="shared" si="159"/>
        <v>1664237</v>
      </c>
      <c r="Q531" s="79">
        <f t="shared" si="160"/>
        <v>1629.2090063631913</v>
      </c>
      <c r="R531" s="81">
        <v>14593.7</v>
      </c>
      <c r="S531" s="82" t="s">
        <v>287</v>
      </c>
      <c r="T531" s="75" t="s">
        <v>239</v>
      </c>
      <c r="U531" s="29"/>
      <c r="V531" s="29"/>
    </row>
    <row r="532" spans="1:22" s="6" customFormat="1" ht="14.25" customHeight="1" x14ac:dyDescent="0.25">
      <c r="A532" s="89">
        <f t="shared" si="161"/>
        <v>329</v>
      </c>
      <c r="B532" s="83" t="s">
        <v>482</v>
      </c>
      <c r="C532" s="75">
        <v>1947</v>
      </c>
      <c r="D532" s="77"/>
      <c r="E532" s="75" t="s">
        <v>227</v>
      </c>
      <c r="F532" s="77">
        <v>2</v>
      </c>
      <c r="G532" s="77">
        <v>4</v>
      </c>
      <c r="H532" s="81">
        <v>1228.9000000000001</v>
      </c>
      <c r="I532" s="81">
        <v>1089.9000000000001</v>
      </c>
      <c r="J532" s="81">
        <v>886.43</v>
      </c>
      <c r="K532" s="75">
        <v>39</v>
      </c>
      <c r="L532" s="79">
        <f>'виды работ '!C527</f>
        <v>8658579</v>
      </c>
      <c r="M532" s="79">
        <v>0</v>
      </c>
      <c r="N532" s="79">
        <v>0</v>
      </c>
      <c r="O532" s="79">
        <v>0</v>
      </c>
      <c r="P532" s="79">
        <f t="shared" si="159"/>
        <v>8658579</v>
      </c>
      <c r="Q532" s="79">
        <f t="shared" si="160"/>
        <v>7045.7962405403205</v>
      </c>
      <c r="R532" s="81">
        <v>14593.7</v>
      </c>
      <c r="S532" s="82" t="s">
        <v>287</v>
      </c>
      <c r="T532" s="75" t="s">
        <v>239</v>
      </c>
      <c r="U532" s="29"/>
      <c r="V532" s="29"/>
    </row>
    <row r="533" spans="1:22" s="6" customFormat="1" ht="14.25" customHeight="1" x14ac:dyDescent="0.25">
      <c r="A533" s="89">
        <f t="shared" si="161"/>
        <v>330</v>
      </c>
      <c r="B533" s="83" t="s">
        <v>483</v>
      </c>
      <c r="C533" s="75">
        <v>1956</v>
      </c>
      <c r="D533" s="77"/>
      <c r="E533" s="75" t="s">
        <v>227</v>
      </c>
      <c r="F533" s="77">
        <v>2</v>
      </c>
      <c r="G533" s="77">
        <v>2</v>
      </c>
      <c r="H533" s="77">
        <v>828.3</v>
      </c>
      <c r="I533" s="77">
        <v>776.3</v>
      </c>
      <c r="J533" s="77">
        <v>633.29999999999995</v>
      </c>
      <c r="K533" s="75">
        <v>38</v>
      </c>
      <c r="L533" s="79">
        <f>'виды работ '!C528</f>
        <v>4499738</v>
      </c>
      <c r="M533" s="79">
        <v>0</v>
      </c>
      <c r="N533" s="79">
        <v>0</v>
      </c>
      <c r="O533" s="79">
        <v>0</v>
      </c>
      <c r="P533" s="79">
        <f t="shared" si="159"/>
        <v>4499738</v>
      </c>
      <c r="Q533" s="79">
        <f t="shared" si="160"/>
        <v>5432.4978872389238</v>
      </c>
      <c r="R533" s="81">
        <v>14593.7</v>
      </c>
      <c r="S533" s="82" t="s">
        <v>287</v>
      </c>
      <c r="T533" s="75" t="s">
        <v>239</v>
      </c>
      <c r="U533" s="29"/>
      <c r="V533" s="29"/>
    </row>
    <row r="534" spans="1:22" s="6" customFormat="1" ht="14.25" customHeight="1" x14ac:dyDescent="0.25">
      <c r="A534" s="89">
        <f t="shared" si="161"/>
        <v>331</v>
      </c>
      <c r="B534" s="83" t="s">
        <v>484</v>
      </c>
      <c r="C534" s="75">
        <v>1956</v>
      </c>
      <c r="D534" s="77"/>
      <c r="E534" s="75" t="s">
        <v>227</v>
      </c>
      <c r="F534" s="77">
        <v>2</v>
      </c>
      <c r="G534" s="77">
        <v>2</v>
      </c>
      <c r="H534" s="77">
        <v>772.94</v>
      </c>
      <c r="I534" s="87">
        <v>705.64</v>
      </c>
      <c r="J534" s="77">
        <v>672.44</v>
      </c>
      <c r="K534" s="75">
        <v>42</v>
      </c>
      <c r="L534" s="79">
        <f>'виды работ '!C529</f>
        <v>7794502</v>
      </c>
      <c r="M534" s="79">
        <v>0</v>
      </c>
      <c r="N534" s="79">
        <v>0</v>
      </c>
      <c r="O534" s="79">
        <v>0</v>
      </c>
      <c r="P534" s="79">
        <f t="shared" si="159"/>
        <v>7794502</v>
      </c>
      <c r="Q534" s="79">
        <f t="shared" si="160"/>
        <v>10084.226460009831</v>
      </c>
      <c r="R534" s="81">
        <v>14593.7</v>
      </c>
      <c r="S534" s="82" t="s">
        <v>287</v>
      </c>
      <c r="T534" s="75" t="s">
        <v>239</v>
      </c>
      <c r="U534" s="29"/>
      <c r="V534" s="29"/>
    </row>
    <row r="535" spans="1:22" s="6" customFormat="1" ht="14.25" customHeight="1" x14ac:dyDescent="0.25">
      <c r="A535" s="89">
        <f t="shared" si="161"/>
        <v>332</v>
      </c>
      <c r="B535" s="83" t="s">
        <v>485</v>
      </c>
      <c r="C535" s="75">
        <v>1978</v>
      </c>
      <c r="D535" s="77"/>
      <c r="E535" s="75" t="s">
        <v>227</v>
      </c>
      <c r="F535" s="77">
        <v>9</v>
      </c>
      <c r="G535" s="77">
        <v>1</v>
      </c>
      <c r="H535" s="89">
        <v>4579.6000000000004</v>
      </c>
      <c r="I535" s="89">
        <v>3843.6</v>
      </c>
      <c r="J535" s="89">
        <v>2586.85</v>
      </c>
      <c r="K535" s="75">
        <v>117</v>
      </c>
      <c r="L535" s="79">
        <f>'виды работ '!C530</f>
        <v>4990867</v>
      </c>
      <c r="M535" s="79">
        <v>0</v>
      </c>
      <c r="N535" s="79">
        <v>0</v>
      </c>
      <c r="O535" s="79">
        <v>0</v>
      </c>
      <c r="P535" s="79">
        <f t="shared" si="159"/>
        <v>4990867</v>
      </c>
      <c r="Q535" s="79">
        <f t="shared" si="160"/>
        <v>1089.8041313651847</v>
      </c>
      <c r="R535" s="81">
        <v>14593.7</v>
      </c>
      <c r="S535" s="82" t="s">
        <v>287</v>
      </c>
      <c r="T535" s="75" t="s">
        <v>239</v>
      </c>
      <c r="U535" s="29"/>
      <c r="V535" s="29"/>
    </row>
    <row r="536" spans="1:22" s="6" customFormat="1" ht="14.25" customHeight="1" x14ac:dyDescent="0.25">
      <c r="A536" s="89">
        <f t="shared" si="161"/>
        <v>333</v>
      </c>
      <c r="B536" s="83" t="s">
        <v>486</v>
      </c>
      <c r="C536" s="75">
        <v>1952</v>
      </c>
      <c r="D536" s="77"/>
      <c r="E536" s="75" t="s">
        <v>227</v>
      </c>
      <c r="F536" s="77">
        <v>2</v>
      </c>
      <c r="G536" s="77">
        <v>1</v>
      </c>
      <c r="H536" s="77">
        <v>521.29999999999995</v>
      </c>
      <c r="I536" s="77">
        <v>494.3</v>
      </c>
      <c r="J536" s="77">
        <v>494.3</v>
      </c>
      <c r="K536" s="75">
        <v>9</v>
      </c>
      <c r="L536" s="79">
        <f>'виды работ '!C531</f>
        <v>4944226</v>
      </c>
      <c r="M536" s="79">
        <v>0</v>
      </c>
      <c r="N536" s="79">
        <v>0</v>
      </c>
      <c r="O536" s="79">
        <v>0</v>
      </c>
      <c r="P536" s="79">
        <f t="shared" si="159"/>
        <v>4944226</v>
      </c>
      <c r="Q536" s="79">
        <f t="shared" si="160"/>
        <v>9484.4158833685033</v>
      </c>
      <c r="R536" s="81">
        <v>14593.7</v>
      </c>
      <c r="S536" s="82" t="s">
        <v>287</v>
      </c>
      <c r="T536" s="75" t="s">
        <v>239</v>
      </c>
      <c r="U536" s="29"/>
      <c r="V536" s="29"/>
    </row>
    <row r="537" spans="1:22" s="6" customFormat="1" ht="14.25" customHeight="1" x14ac:dyDescent="0.25">
      <c r="A537" s="89">
        <f t="shared" si="161"/>
        <v>334</v>
      </c>
      <c r="B537" s="83" t="s">
        <v>558</v>
      </c>
      <c r="C537" s="161">
        <v>1954</v>
      </c>
      <c r="D537" s="162"/>
      <c r="E537" s="161" t="s">
        <v>227</v>
      </c>
      <c r="F537" s="163">
        <v>2</v>
      </c>
      <c r="G537" s="163">
        <v>2</v>
      </c>
      <c r="H537" s="164">
        <v>867.9</v>
      </c>
      <c r="I537" s="163">
        <v>509.33</v>
      </c>
      <c r="J537" s="164">
        <v>266</v>
      </c>
      <c r="K537" s="163">
        <v>14</v>
      </c>
      <c r="L537" s="79">
        <f>'виды работ '!C532</f>
        <v>5793568</v>
      </c>
      <c r="M537" s="79">
        <v>0</v>
      </c>
      <c r="N537" s="79">
        <v>0</v>
      </c>
      <c r="O537" s="79">
        <v>0</v>
      </c>
      <c r="P537" s="79">
        <f t="shared" si="159"/>
        <v>5793568</v>
      </c>
      <c r="Q537" s="79">
        <f t="shared" si="160"/>
        <v>6675.3865652724971</v>
      </c>
      <c r="R537" s="81">
        <v>14593.7</v>
      </c>
      <c r="S537" s="82" t="s">
        <v>287</v>
      </c>
      <c r="T537" s="75" t="s">
        <v>239</v>
      </c>
      <c r="U537" s="29"/>
      <c r="V537" s="29"/>
    </row>
    <row r="538" spans="1:22" s="6" customFormat="1" ht="14.25" customHeight="1" x14ac:dyDescent="0.25">
      <c r="A538" s="89">
        <f t="shared" si="161"/>
        <v>335</v>
      </c>
      <c r="B538" s="83" t="s">
        <v>559</v>
      </c>
      <c r="C538" s="161">
        <v>1954</v>
      </c>
      <c r="D538" s="162"/>
      <c r="E538" s="161" t="s">
        <v>227</v>
      </c>
      <c r="F538" s="163">
        <v>2</v>
      </c>
      <c r="G538" s="163">
        <v>2</v>
      </c>
      <c r="H538" s="163">
        <v>838.19</v>
      </c>
      <c r="I538" s="163">
        <v>546.98</v>
      </c>
      <c r="J538" s="164">
        <v>386.6</v>
      </c>
      <c r="K538" s="163">
        <v>17</v>
      </c>
      <c r="L538" s="79">
        <f>'виды работ '!C533</f>
        <v>5648684</v>
      </c>
      <c r="M538" s="79">
        <v>0</v>
      </c>
      <c r="N538" s="79">
        <v>0</v>
      </c>
      <c r="O538" s="79">
        <v>0</v>
      </c>
      <c r="P538" s="79">
        <f t="shared" si="159"/>
        <v>5648684</v>
      </c>
      <c r="Q538" s="79">
        <f t="shared" si="160"/>
        <v>6739.1450625753105</v>
      </c>
      <c r="R538" s="81">
        <v>14593.7</v>
      </c>
      <c r="S538" s="82" t="s">
        <v>287</v>
      </c>
      <c r="T538" s="75" t="s">
        <v>239</v>
      </c>
      <c r="U538" s="29"/>
      <c r="V538" s="29"/>
    </row>
    <row r="539" spans="1:22" s="6" customFormat="1" ht="14.25" customHeight="1" x14ac:dyDescent="0.25">
      <c r="A539" s="89">
        <f t="shared" si="161"/>
        <v>336</v>
      </c>
      <c r="B539" s="83" t="s">
        <v>560</v>
      </c>
      <c r="C539" s="161">
        <v>1948</v>
      </c>
      <c r="D539" s="162"/>
      <c r="E539" s="161" t="s">
        <v>227</v>
      </c>
      <c r="F539" s="163">
        <v>2</v>
      </c>
      <c r="G539" s="163">
        <v>2</v>
      </c>
      <c r="H539" s="164">
        <v>602</v>
      </c>
      <c r="I539" s="164">
        <v>602</v>
      </c>
      <c r="J539" s="164">
        <v>538.4</v>
      </c>
      <c r="K539" s="163">
        <v>31</v>
      </c>
      <c r="L539" s="79">
        <f>'виды работ '!C534</f>
        <v>1236959</v>
      </c>
      <c r="M539" s="79">
        <v>0</v>
      </c>
      <c r="N539" s="79">
        <v>0</v>
      </c>
      <c r="O539" s="79">
        <v>0</v>
      </c>
      <c r="P539" s="79">
        <f t="shared" si="159"/>
        <v>1236959</v>
      </c>
      <c r="Q539" s="79">
        <f t="shared" si="160"/>
        <v>2054.7491694352161</v>
      </c>
      <c r="R539" s="81">
        <v>14593.7</v>
      </c>
      <c r="S539" s="82" t="s">
        <v>287</v>
      </c>
      <c r="T539" s="75" t="s">
        <v>239</v>
      </c>
      <c r="U539" s="29"/>
      <c r="V539" s="29"/>
    </row>
    <row r="540" spans="1:22" s="6" customFormat="1" ht="14.25" customHeight="1" x14ac:dyDescent="0.25">
      <c r="A540" s="89">
        <f t="shared" si="161"/>
        <v>337</v>
      </c>
      <c r="B540" s="83" t="s">
        <v>561</v>
      </c>
      <c r="C540" s="161">
        <v>1948</v>
      </c>
      <c r="D540" s="162"/>
      <c r="E540" s="161" t="s">
        <v>227</v>
      </c>
      <c r="F540" s="163">
        <v>2</v>
      </c>
      <c r="G540" s="163">
        <v>2</v>
      </c>
      <c r="H540" s="163">
        <v>613.25</v>
      </c>
      <c r="I540" s="163">
        <v>535.4</v>
      </c>
      <c r="J540" s="163">
        <v>378.05</v>
      </c>
      <c r="K540" s="163">
        <v>12</v>
      </c>
      <c r="L540" s="79">
        <f>'виды работ '!C535</f>
        <v>3746980</v>
      </c>
      <c r="M540" s="79">
        <v>0</v>
      </c>
      <c r="N540" s="79">
        <v>0</v>
      </c>
      <c r="O540" s="79">
        <v>0</v>
      </c>
      <c r="P540" s="79">
        <f t="shared" si="159"/>
        <v>3746980</v>
      </c>
      <c r="Q540" s="79">
        <f t="shared" si="160"/>
        <v>6110.0366897676313</v>
      </c>
      <c r="R540" s="81">
        <v>14593.7</v>
      </c>
      <c r="S540" s="82" t="s">
        <v>287</v>
      </c>
      <c r="T540" s="75" t="s">
        <v>239</v>
      </c>
      <c r="U540" s="29"/>
      <c r="V540" s="29"/>
    </row>
    <row r="541" spans="1:22" s="6" customFormat="1" ht="14.25" customHeight="1" x14ac:dyDescent="0.25">
      <c r="A541" s="89">
        <f t="shared" si="161"/>
        <v>338</v>
      </c>
      <c r="B541" s="83" t="s">
        <v>547</v>
      </c>
      <c r="C541" s="75">
        <v>1951</v>
      </c>
      <c r="D541" s="162"/>
      <c r="E541" s="161" t="s">
        <v>227</v>
      </c>
      <c r="F541" s="77">
        <v>2</v>
      </c>
      <c r="G541" s="77">
        <v>2</v>
      </c>
      <c r="H541" s="94">
        <v>598.29999999999995</v>
      </c>
      <c r="I541" s="77">
        <v>537.29999999999995</v>
      </c>
      <c r="J541" s="165">
        <v>537.29999999999995</v>
      </c>
      <c r="K541" s="75">
        <v>16</v>
      </c>
      <c r="L541" s="79">
        <f>'виды работ '!C536</f>
        <v>1081590</v>
      </c>
      <c r="M541" s="79">
        <v>0</v>
      </c>
      <c r="N541" s="79">
        <v>0</v>
      </c>
      <c r="O541" s="79">
        <v>0</v>
      </c>
      <c r="P541" s="79">
        <f t="shared" ref="P541:P551" si="162">L541</f>
        <v>1081590</v>
      </c>
      <c r="Q541" s="79">
        <f t="shared" ref="Q541:Q554" si="163">L541/H541</f>
        <v>1807.7720207253888</v>
      </c>
      <c r="R541" s="81">
        <v>14593.7</v>
      </c>
      <c r="S541" s="82" t="s">
        <v>287</v>
      </c>
      <c r="T541" s="75" t="s">
        <v>239</v>
      </c>
      <c r="U541" s="29"/>
      <c r="V541" s="29"/>
    </row>
    <row r="542" spans="1:22" s="6" customFormat="1" ht="14.25" customHeight="1" x14ac:dyDescent="0.25">
      <c r="A542" s="89">
        <f t="shared" si="161"/>
        <v>339</v>
      </c>
      <c r="B542" s="83" t="s">
        <v>548</v>
      </c>
      <c r="C542" s="75">
        <v>1951</v>
      </c>
      <c r="D542" s="162"/>
      <c r="E542" s="161" t="s">
        <v>227</v>
      </c>
      <c r="F542" s="77">
        <v>2</v>
      </c>
      <c r="G542" s="77">
        <v>2</v>
      </c>
      <c r="H542" s="94">
        <v>581.20000000000005</v>
      </c>
      <c r="I542" s="77">
        <v>519.20000000000005</v>
      </c>
      <c r="J542" s="165">
        <v>519.20000000000005</v>
      </c>
      <c r="K542" s="75">
        <v>29</v>
      </c>
      <c r="L542" s="79">
        <f>'виды работ '!C537</f>
        <v>3898848</v>
      </c>
      <c r="M542" s="79">
        <v>0</v>
      </c>
      <c r="N542" s="79">
        <v>0</v>
      </c>
      <c r="O542" s="79">
        <v>0</v>
      </c>
      <c r="P542" s="79">
        <f t="shared" si="162"/>
        <v>3898848</v>
      </c>
      <c r="Q542" s="79">
        <f t="shared" si="163"/>
        <v>6708.2725395732959</v>
      </c>
      <c r="R542" s="81">
        <v>14593.7</v>
      </c>
      <c r="S542" s="82" t="s">
        <v>287</v>
      </c>
      <c r="T542" s="75" t="s">
        <v>239</v>
      </c>
      <c r="U542" s="29"/>
      <c r="V542" s="29"/>
    </row>
    <row r="543" spans="1:22" s="6" customFormat="1" ht="14.25" customHeight="1" x14ac:dyDescent="0.25">
      <c r="A543" s="89">
        <f t="shared" si="161"/>
        <v>340</v>
      </c>
      <c r="B543" s="83" t="s">
        <v>549</v>
      </c>
      <c r="C543" s="75">
        <v>1950</v>
      </c>
      <c r="D543" s="162"/>
      <c r="E543" s="161" t="s">
        <v>227</v>
      </c>
      <c r="F543" s="77">
        <v>2</v>
      </c>
      <c r="G543" s="77">
        <v>1</v>
      </c>
      <c r="H543" s="77">
        <v>660.71</v>
      </c>
      <c r="I543" s="77">
        <v>295.11</v>
      </c>
      <c r="J543" s="165">
        <v>280.60000000000002</v>
      </c>
      <c r="K543" s="75">
        <v>5</v>
      </c>
      <c r="L543" s="79">
        <f>'виды работ '!C538</f>
        <v>2203646</v>
      </c>
      <c r="M543" s="79">
        <v>0</v>
      </c>
      <c r="N543" s="79">
        <v>0</v>
      </c>
      <c r="O543" s="79">
        <v>0</v>
      </c>
      <c r="P543" s="79">
        <f t="shared" si="162"/>
        <v>2203646</v>
      </c>
      <c r="Q543" s="79">
        <f t="shared" si="163"/>
        <v>3335.2696341814108</v>
      </c>
      <c r="R543" s="81">
        <v>14593.7</v>
      </c>
      <c r="S543" s="82" t="s">
        <v>287</v>
      </c>
      <c r="T543" s="75" t="s">
        <v>239</v>
      </c>
      <c r="U543" s="29"/>
      <c r="V543" s="29"/>
    </row>
    <row r="544" spans="1:22" s="6" customFormat="1" ht="14.25" customHeight="1" x14ac:dyDescent="0.25">
      <c r="A544" s="89">
        <f t="shared" si="161"/>
        <v>341</v>
      </c>
      <c r="B544" s="83" t="s">
        <v>550</v>
      </c>
      <c r="C544" s="75">
        <v>1950</v>
      </c>
      <c r="D544" s="162"/>
      <c r="E544" s="161" t="s">
        <v>227</v>
      </c>
      <c r="F544" s="77">
        <v>2</v>
      </c>
      <c r="G544" s="77">
        <v>2</v>
      </c>
      <c r="H544" s="94">
        <v>568.29999999999995</v>
      </c>
      <c r="I544" s="94">
        <v>537.29999999999995</v>
      </c>
      <c r="J544" s="165">
        <v>444.1</v>
      </c>
      <c r="K544" s="75">
        <v>13</v>
      </c>
      <c r="L544" s="79">
        <f>'виды работ '!C539</f>
        <v>3966262</v>
      </c>
      <c r="M544" s="79">
        <v>0</v>
      </c>
      <c r="N544" s="79">
        <v>0</v>
      </c>
      <c r="O544" s="79">
        <v>0</v>
      </c>
      <c r="P544" s="79">
        <f t="shared" si="162"/>
        <v>3966262</v>
      </c>
      <c r="Q544" s="79">
        <f t="shared" si="163"/>
        <v>6979.1694527538275</v>
      </c>
      <c r="R544" s="81">
        <v>14593.7</v>
      </c>
      <c r="S544" s="82" t="s">
        <v>287</v>
      </c>
      <c r="T544" s="75" t="s">
        <v>239</v>
      </c>
      <c r="U544" s="29"/>
      <c r="V544" s="29"/>
    </row>
    <row r="545" spans="1:22" s="6" customFormat="1" ht="14.25" customHeight="1" x14ac:dyDescent="0.25">
      <c r="A545" s="89">
        <f t="shared" si="161"/>
        <v>342</v>
      </c>
      <c r="B545" s="83" t="s">
        <v>551</v>
      </c>
      <c r="C545" s="75">
        <v>1950</v>
      </c>
      <c r="D545" s="162"/>
      <c r="E545" s="161" t="s">
        <v>227</v>
      </c>
      <c r="F545" s="77">
        <v>2</v>
      </c>
      <c r="G545" s="77">
        <v>3</v>
      </c>
      <c r="H545" s="94">
        <v>2696</v>
      </c>
      <c r="I545" s="94">
        <v>1450.5</v>
      </c>
      <c r="J545" s="94">
        <v>533.4</v>
      </c>
      <c r="K545" s="75">
        <v>23</v>
      </c>
      <c r="L545" s="79">
        <f>'виды работ '!C540</f>
        <v>7998420</v>
      </c>
      <c r="M545" s="79">
        <v>0</v>
      </c>
      <c r="N545" s="79">
        <v>0</v>
      </c>
      <c r="O545" s="79">
        <v>0</v>
      </c>
      <c r="P545" s="79">
        <f t="shared" si="162"/>
        <v>7998420</v>
      </c>
      <c r="Q545" s="79">
        <f t="shared" si="163"/>
        <v>2966.7729970326409</v>
      </c>
      <c r="R545" s="81">
        <v>14593.7</v>
      </c>
      <c r="S545" s="82" t="s">
        <v>287</v>
      </c>
      <c r="T545" s="75" t="s">
        <v>239</v>
      </c>
      <c r="U545" s="29"/>
      <c r="V545" s="29"/>
    </row>
    <row r="546" spans="1:22" s="6" customFormat="1" ht="14.25" customHeight="1" x14ac:dyDescent="0.25">
      <c r="A546" s="89">
        <f t="shared" si="161"/>
        <v>343</v>
      </c>
      <c r="B546" s="83" t="s">
        <v>553</v>
      </c>
      <c r="C546" s="75">
        <v>1946</v>
      </c>
      <c r="D546" s="162"/>
      <c r="E546" s="161" t="s">
        <v>227</v>
      </c>
      <c r="F546" s="77">
        <v>3</v>
      </c>
      <c r="G546" s="77">
        <v>4</v>
      </c>
      <c r="H546" s="81">
        <v>2750.3</v>
      </c>
      <c r="I546" s="81">
        <v>1686.11</v>
      </c>
      <c r="J546" s="77">
        <v>1526.01</v>
      </c>
      <c r="K546" s="75">
        <v>83</v>
      </c>
      <c r="L546" s="79">
        <f>'виды работ '!C541</f>
        <v>9359859</v>
      </c>
      <c r="M546" s="79">
        <v>0</v>
      </c>
      <c r="N546" s="79">
        <v>0</v>
      </c>
      <c r="O546" s="79">
        <v>0</v>
      </c>
      <c r="P546" s="79">
        <f>L546</f>
        <v>9359859</v>
      </c>
      <c r="Q546" s="79">
        <f>L546/H546</f>
        <v>3403.2138312184125</v>
      </c>
      <c r="R546" s="81">
        <v>14593.7</v>
      </c>
      <c r="S546" s="82" t="s">
        <v>287</v>
      </c>
      <c r="T546" s="75" t="s">
        <v>239</v>
      </c>
      <c r="U546" s="29"/>
      <c r="V546" s="29"/>
    </row>
    <row r="547" spans="1:22" s="6" customFormat="1" ht="14.25" customHeight="1" x14ac:dyDescent="0.25">
      <c r="A547" s="89">
        <f t="shared" si="161"/>
        <v>344</v>
      </c>
      <c r="B547" s="83" t="s">
        <v>554</v>
      </c>
      <c r="C547" s="75">
        <v>1954</v>
      </c>
      <c r="D547" s="162"/>
      <c r="E547" s="161" t="s">
        <v>227</v>
      </c>
      <c r="F547" s="77">
        <v>2</v>
      </c>
      <c r="G547" s="77">
        <v>2</v>
      </c>
      <c r="H547" s="77">
        <v>1892.64</v>
      </c>
      <c r="I547" s="77">
        <v>923.94</v>
      </c>
      <c r="J547" s="94">
        <v>811.4</v>
      </c>
      <c r="K547" s="75">
        <v>32</v>
      </c>
      <c r="L547" s="79">
        <f>'виды работ '!C542</f>
        <v>4431613</v>
      </c>
      <c r="M547" s="79">
        <v>0</v>
      </c>
      <c r="N547" s="79">
        <v>0</v>
      </c>
      <c r="O547" s="79">
        <v>0</v>
      </c>
      <c r="P547" s="79">
        <f>L547</f>
        <v>4431613</v>
      </c>
      <c r="Q547" s="79">
        <f>L547/H547</f>
        <v>2341.4981190295034</v>
      </c>
      <c r="R547" s="81">
        <v>14593.7</v>
      </c>
      <c r="S547" s="82" t="s">
        <v>287</v>
      </c>
      <c r="T547" s="75" t="s">
        <v>239</v>
      </c>
      <c r="U547" s="29"/>
      <c r="V547" s="29"/>
    </row>
    <row r="548" spans="1:22" s="6" customFormat="1" ht="14.25" customHeight="1" x14ac:dyDescent="0.25">
      <c r="A548" s="89">
        <f t="shared" si="161"/>
        <v>345</v>
      </c>
      <c r="B548" s="83" t="s">
        <v>555</v>
      </c>
      <c r="C548" s="75">
        <v>1952</v>
      </c>
      <c r="D548" s="162"/>
      <c r="E548" s="161" t="s">
        <v>227</v>
      </c>
      <c r="F548" s="77">
        <v>2</v>
      </c>
      <c r="G548" s="77">
        <v>2</v>
      </c>
      <c r="H548" s="77">
        <v>1402.4</v>
      </c>
      <c r="I548" s="77">
        <v>753.5</v>
      </c>
      <c r="J548" s="77">
        <v>727.3</v>
      </c>
      <c r="K548" s="75">
        <v>35</v>
      </c>
      <c r="L548" s="79">
        <f>'виды работ '!C543</f>
        <v>6592016</v>
      </c>
      <c r="M548" s="79">
        <v>0</v>
      </c>
      <c r="N548" s="79">
        <v>0</v>
      </c>
      <c r="O548" s="79">
        <v>0</v>
      </c>
      <c r="P548" s="79">
        <f>L548</f>
        <v>6592016</v>
      </c>
      <c r="Q548" s="79">
        <f>L548/H548</f>
        <v>4700.5248146035365</v>
      </c>
      <c r="R548" s="81">
        <v>14593.7</v>
      </c>
      <c r="S548" s="82" t="s">
        <v>287</v>
      </c>
      <c r="T548" s="75" t="s">
        <v>239</v>
      </c>
      <c r="U548" s="29"/>
      <c r="V548" s="29"/>
    </row>
    <row r="549" spans="1:22" s="6" customFormat="1" ht="14.25" customHeight="1" x14ac:dyDescent="0.25">
      <c r="A549" s="89">
        <f t="shared" si="161"/>
        <v>346</v>
      </c>
      <c r="B549" s="83" t="s">
        <v>556</v>
      </c>
      <c r="C549" s="75">
        <v>1953</v>
      </c>
      <c r="D549" s="162"/>
      <c r="E549" s="161" t="s">
        <v>227</v>
      </c>
      <c r="F549" s="77">
        <v>2</v>
      </c>
      <c r="G549" s="77">
        <v>1</v>
      </c>
      <c r="H549" s="81">
        <v>909.8</v>
      </c>
      <c r="I549" s="81">
        <v>508.8</v>
      </c>
      <c r="J549" s="81">
        <v>508.8</v>
      </c>
      <c r="K549" s="75">
        <v>9</v>
      </c>
      <c r="L549" s="79">
        <f>'виды работ '!C544</f>
        <v>4383481</v>
      </c>
      <c r="M549" s="79">
        <v>0</v>
      </c>
      <c r="N549" s="79">
        <v>0</v>
      </c>
      <c r="O549" s="79">
        <v>0</v>
      </c>
      <c r="P549" s="79">
        <f>L549</f>
        <v>4383481</v>
      </c>
      <c r="Q549" s="79">
        <f>L549/H549</f>
        <v>4818.0710046163995</v>
      </c>
      <c r="R549" s="81">
        <v>14593.7</v>
      </c>
      <c r="S549" s="82" t="s">
        <v>287</v>
      </c>
      <c r="T549" s="75" t="s">
        <v>239</v>
      </c>
      <c r="U549" s="29"/>
      <c r="V549" s="29"/>
    </row>
    <row r="550" spans="1:22" s="6" customFormat="1" ht="14.25" customHeight="1" x14ac:dyDescent="0.25">
      <c r="A550" s="89">
        <f t="shared" si="161"/>
        <v>347</v>
      </c>
      <c r="B550" s="83" t="s">
        <v>557</v>
      </c>
      <c r="C550" s="75">
        <v>1946</v>
      </c>
      <c r="D550" s="162"/>
      <c r="E550" s="161" t="s">
        <v>227</v>
      </c>
      <c r="F550" s="77">
        <v>2</v>
      </c>
      <c r="G550" s="77">
        <v>3</v>
      </c>
      <c r="H550" s="81">
        <v>2084.11</v>
      </c>
      <c r="I550" s="81">
        <v>1160.7</v>
      </c>
      <c r="J550" s="81">
        <v>1038.3599999999999</v>
      </c>
      <c r="K550" s="75">
        <v>42</v>
      </c>
      <c r="L550" s="79">
        <f>'виды работ '!C545</f>
        <v>7168148</v>
      </c>
      <c r="M550" s="79">
        <v>0</v>
      </c>
      <c r="N550" s="79">
        <v>0</v>
      </c>
      <c r="O550" s="79">
        <v>0</v>
      </c>
      <c r="P550" s="79">
        <f>L550</f>
        <v>7168148</v>
      </c>
      <c r="Q550" s="79">
        <f>L550/H550</f>
        <v>3439.428820935555</v>
      </c>
      <c r="R550" s="81">
        <v>14593.7</v>
      </c>
      <c r="S550" s="82" t="s">
        <v>287</v>
      </c>
      <c r="T550" s="75" t="s">
        <v>239</v>
      </c>
      <c r="U550" s="29"/>
      <c r="V550" s="29"/>
    </row>
    <row r="551" spans="1:22" s="6" customFormat="1" ht="14.25" customHeight="1" x14ac:dyDescent="0.25">
      <c r="A551" s="89">
        <f t="shared" si="161"/>
        <v>348</v>
      </c>
      <c r="B551" s="83" t="s">
        <v>552</v>
      </c>
      <c r="C551" s="75">
        <v>1946</v>
      </c>
      <c r="D551" s="162"/>
      <c r="E551" s="161" t="s">
        <v>227</v>
      </c>
      <c r="F551" s="77">
        <v>2</v>
      </c>
      <c r="G551" s="77">
        <v>4</v>
      </c>
      <c r="H551" s="81">
        <v>1254.8900000000001</v>
      </c>
      <c r="I551" s="81">
        <v>1103.8900000000001</v>
      </c>
      <c r="J551" s="81">
        <v>1087.69</v>
      </c>
      <c r="K551" s="75">
        <v>46</v>
      </c>
      <c r="L551" s="79">
        <f>'виды работ '!C546</f>
        <v>7376384</v>
      </c>
      <c r="M551" s="79">
        <v>0</v>
      </c>
      <c r="N551" s="79">
        <v>0</v>
      </c>
      <c r="O551" s="79">
        <v>0</v>
      </c>
      <c r="P551" s="79">
        <f t="shared" si="162"/>
        <v>7376384</v>
      </c>
      <c r="Q551" s="79">
        <f t="shared" si="163"/>
        <v>5878.1120257552448</v>
      </c>
      <c r="R551" s="81">
        <v>14593.7</v>
      </c>
      <c r="S551" s="82" t="s">
        <v>287</v>
      </c>
      <c r="T551" s="75" t="s">
        <v>239</v>
      </c>
      <c r="U551" s="29"/>
      <c r="V551" s="29"/>
    </row>
    <row r="552" spans="1:22" s="6" customFormat="1" ht="14.25" customHeight="1" x14ac:dyDescent="0.25">
      <c r="A552" s="89">
        <f t="shared" si="161"/>
        <v>349</v>
      </c>
      <c r="B552" s="83" t="s">
        <v>487</v>
      </c>
      <c r="C552" s="75">
        <v>1962</v>
      </c>
      <c r="D552" s="77"/>
      <c r="E552" s="75" t="s">
        <v>227</v>
      </c>
      <c r="F552" s="77">
        <v>3</v>
      </c>
      <c r="G552" s="77">
        <v>2</v>
      </c>
      <c r="H552" s="77">
        <v>1032.5999999999999</v>
      </c>
      <c r="I552" s="77">
        <v>960.4</v>
      </c>
      <c r="J552" s="77">
        <v>875.4</v>
      </c>
      <c r="K552" s="75">
        <v>46</v>
      </c>
      <c r="L552" s="79">
        <f>'виды работ '!C547</f>
        <v>3261729</v>
      </c>
      <c r="M552" s="79">
        <v>0</v>
      </c>
      <c r="N552" s="79">
        <v>0</v>
      </c>
      <c r="O552" s="79">
        <v>0</v>
      </c>
      <c r="P552" s="79">
        <f>L552</f>
        <v>3261729</v>
      </c>
      <c r="Q552" s="79">
        <f>L552/H552</f>
        <v>3158.7536316095297</v>
      </c>
      <c r="R552" s="81">
        <v>14593.7</v>
      </c>
      <c r="S552" s="82" t="s">
        <v>287</v>
      </c>
      <c r="T552" s="75" t="s">
        <v>239</v>
      </c>
      <c r="U552" s="29"/>
      <c r="V552" s="29"/>
    </row>
    <row r="553" spans="1:22" s="6" customFormat="1" ht="14.25" customHeight="1" x14ac:dyDescent="0.25">
      <c r="A553" s="89">
        <f t="shared" si="161"/>
        <v>350</v>
      </c>
      <c r="B553" s="83" t="s">
        <v>488</v>
      </c>
      <c r="C553" s="75">
        <v>1961</v>
      </c>
      <c r="D553" s="77"/>
      <c r="E553" s="75" t="s">
        <v>227</v>
      </c>
      <c r="F553" s="77">
        <v>2</v>
      </c>
      <c r="G553" s="77">
        <v>2</v>
      </c>
      <c r="H553" s="77">
        <v>685.2</v>
      </c>
      <c r="I553" s="77">
        <v>636.79999999999995</v>
      </c>
      <c r="J553" s="77">
        <v>481.2</v>
      </c>
      <c r="K553" s="75">
        <v>26</v>
      </c>
      <c r="L553" s="79">
        <f>'виды работ '!C548</f>
        <v>4824397</v>
      </c>
      <c r="M553" s="79">
        <v>0</v>
      </c>
      <c r="N553" s="79">
        <v>0</v>
      </c>
      <c r="O553" s="79">
        <v>0</v>
      </c>
      <c r="P553" s="79">
        <f>L553</f>
        <v>4824397</v>
      </c>
      <c r="Q553" s="79">
        <f>L553/H553</f>
        <v>7040.8596030356093</v>
      </c>
      <c r="R553" s="81">
        <v>14593.7</v>
      </c>
      <c r="S553" s="82" t="s">
        <v>287</v>
      </c>
      <c r="T553" s="75" t="s">
        <v>239</v>
      </c>
      <c r="U553" s="29"/>
      <c r="V553" s="29"/>
    </row>
    <row r="554" spans="1:22" s="6" customFormat="1" ht="14.25" customHeight="1" x14ac:dyDescent="0.25">
      <c r="A554" s="243" t="s">
        <v>18</v>
      </c>
      <c r="B554" s="243"/>
      <c r="C554" s="166" t="s">
        <v>230</v>
      </c>
      <c r="D554" s="166" t="s">
        <v>230</v>
      </c>
      <c r="E554" s="166" t="s">
        <v>230</v>
      </c>
      <c r="F554" s="166" t="s">
        <v>230</v>
      </c>
      <c r="G554" s="166" t="s">
        <v>230</v>
      </c>
      <c r="H554" s="166">
        <f>SUM(H528:H553)</f>
        <v>37995.249999999993</v>
      </c>
      <c r="I554" s="166">
        <f t="shared" ref="I554:P554" si="164">SUM(I528:I553)</f>
        <v>29127.34</v>
      </c>
      <c r="J554" s="166">
        <f t="shared" si="164"/>
        <v>22148.71</v>
      </c>
      <c r="K554" s="167">
        <f t="shared" si="164"/>
        <v>1118</v>
      </c>
      <c r="L554" s="166">
        <f t="shared" si="164"/>
        <v>131958328</v>
      </c>
      <c r="M554" s="166">
        <f t="shared" si="164"/>
        <v>0</v>
      </c>
      <c r="N554" s="166">
        <f t="shared" si="164"/>
        <v>0</v>
      </c>
      <c r="O554" s="166">
        <f t="shared" si="164"/>
        <v>0</v>
      </c>
      <c r="P554" s="166">
        <f t="shared" si="164"/>
        <v>131958328</v>
      </c>
      <c r="Q554" s="79">
        <f t="shared" si="163"/>
        <v>3473.0217066607015</v>
      </c>
      <c r="R554" s="90" t="s">
        <v>230</v>
      </c>
      <c r="S554" s="90" t="s">
        <v>230</v>
      </c>
      <c r="T554" s="90" t="s">
        <v>230</v>
      </c>
      <c r="U554" s="29"/>
      <c r="V554" s="29"/>
    </row>
    <row r="555" spans="1:22" s="7" customFormat="1" ht="14.25" customHeight="1" x14ac:dyDescent="0.25">
      <c r="A555" s="220" t="s">
        <v>105</v>
      </c>
      <c r="B555" s="220"/>
      <c r="C555" s="220"/>
      <c r="D555" s="95" t="s">
        <v>230</v>
      </c>
      <c r="E555" s="95" t="s">
        <v>230</v>
      </c>
      <c r="F555" s="95" t="s">
        <v>230</v>
      </c>
      <c r="G555" s="95" t="s">
        <v>230</v>
      </c>
      <c r="H555" s="96">
        <f t="shared" ref="H555:P555" si="165">H520+H526+H554</f>
        <v>51786.749999999993</v>
      </c>
      <c r="I555" s="96">
        <f t="shared" si="165"/>
        <v>35960.339999999997</v>
      </c>
      <c r="J555" s="96">
        <f t="shared" si="165"/>
        <v>27928.809999999998</v>
      </c>
      <c r="K555" s="97">
        <f t="shared" si="165"/>
        <v>1429</v>
      </c>
      <c r="L555" s="96">
        <f t="shared" si="165"/>
        <v>136945638</v>
      </c>
      <c r="M555" s="96">
        <f t="shared" si="165"/>
        <v>0</v>
      </c>
      <c r="N555" s="96">
        <f t="shared" si="165"/>
        <v>0</v>
      </c>
      <c r="O555" s="96">
        <f t="shared" si="165"/>
        <v>0</v>
      </c>
      <c r="P555" s="96">
        <f t="shared" si="165"/>
        <v>136945638</v>
      </c>
      <c r="Q555" s="95">
        <f>L555/H555</f>
        <v>2644.4146041217109</v>
      </c>
      <c r="R555" s="98" t="s">
        <v>230</v>
      </c>
      <c r="S555" s="98" t="s">
        <v>230</v>
      </c>
      <c r="T555" s="98" t="s">
        <v>230</v>
      </c>
      <c r="U555" s="10"/>
      <c r="V555" s="10"/>
    </row>
    <row r="556" spans="1:22" s="6" customFormat="1" ht="15" customHeight="1" x14ac:dyDescent="0.25">
      <c r="A556" s="230" t="s">
        <v>106</v>
      </c>
      <c r="B556" s="230"/>
      <c r="C556" s="230"/>
      <c r="D556" s="230"/>
      <c r="E556" s="230"/>
      <c r="F556" s="230"/>
      <c r="G556" s="230"/>
      <c r="H556" s="230"/>
      <c r="I556" s="230"/>
      <c r="J556" s="230"/>
      <c r="K556" s="230"/>
      <c r="L556" s="230"/>
      <c r="M556" s="230"/>
      <c r="N556" s="230"/>
      <c r="O556" s="230"/>
      <c r="P556" s="230"/>
      <c r="Q556" s="230"/>
      <c r="R556" s="230"/>
      <c r="S556" s="230"/>
      <c r="T556" s="230"/>
    </row>
    <row r="557" spans="1:22" s="6" customFormat="1" ht="19.5" customHeight="1" x14ac:dyDescent="0.25">
      <c r="A557" s="89">
        <f>A553+1</f>
        <v>351</v>
      </c>
      <c r="B557" s="83" t="s">
        <v>491</v>
      </c>
      <c r="C557" s="168">
        <v>1967</v>
      </c>
      <c r="D557" s="169"/>
      <c r="E557" s="75" t="s">
        <v>227</v>
      </c>
      <c r="F557" s="85">
        <v>5</v>
      </c>
      <c r="G557" s="85">
        <v>4</v>
      </c>
      <c r="H557" s="85">
        <v>3226.9</v>
      </c>
      <c r="I557" s="85">
        <v>3226.9</v>
      </c>
      <c r="J557" s="85">
        <v>2059.5</v>
      </c>
      <c r="K557" s="85">
        <v>165</v>
      </c>
      <c r="L557" s="170">
        <f>'виды работ '!C552</f>
        <v>5588128</v>
      </c>
      <c r="M557" s="79">
        <v>0</v>
      </c>
      <c r="N557" s="79">
        <v>0</v>
      </c>
      <c r="O557" s="79">
        <v>0</v>
      </c>
      <c r="P557" s="79">
        <f t="shared" ref="P557:P562" si="166">L557</f>
        <v>5588128</v>
      </c>
      <c r="Q557" s="79">
        <f t="shared" ref="Q557:Q562" si="167">L557/H557</f>
        <v>1731.7326226409248</v>
      </c>
      <c r="R557" s="81">
        <v>14593.7</v>
      </c>
      <c r="S557" s="82" t="s">
        <v>287</v>
      </c>
      <c r="T557" s="75" t="s">
        <v>239</v>
      </c>
    </row>
    <row r="558" spans="1:22" s="26" customFormat="1" ht="19.5" customHeight="1" x14ac:dyDescent="0.25">
      <c r="A558" s="89">
        <f>A557+1</f>
        <v>352</v>
      </c>
      <c r="B558" s="83" t="s">
        <v>492</v>
      </c>
      <c r="C558" s="87">
        <v>1961</v>
      </c>
      <c r="D558" s="169"/>
      <c r="E558" s="75" t="s">
        <v>227</v>
      </c>
      <c r="F558" s="87">
        <v>3</v>
      </c>
      <c r="G558" s="87">
        <v>3</v>
      </c>
      <c r="H558" s="171">
        <v>1522.6</v>
      </c>
      <c r="I558" s="172">
        <v>1032</v>
      </c>
      <c r="J558" s="172">
        <v>1032</v>
      </c>
      <c r="K558" s="87">
        <v>84</v>
      </c>
      <c r="L558" s="170">
        <f>'виды работ '!C553</f>
        <v>492952</v>
      </c>
      <c r="M558" s="79">
        <v>0</v>
      </c>
      <c r="N558" s="79">
        <v>0</v>
      </c>
      <c r="O558" s="79">
        <v>0</v>
      </c>
      <c r="P558" s="79">
        <f t="shared" si="166"/>
        <v>492952</v>
      </c>
      <c r="Q558" s="79">
        <f t="shared" si="167"/>
        <v>323.75673190595035</v>
      </c>
      <c r="R558" s="81">
        <v>14593.7</v>
      </c>
      <c r="S558" s="82" t="s">
        <v>287</v>
      </c>
      <c r="T558" s="75" t="s">
        <v>239</v>
      </c>
    </row>
    <row r="559" spans="1:22" s="26" customFormat="1" ht="18" customHeight="1" x14ac:dyDescent="0.25">
      <c r="A559" s="89">
        <f t="shared" ref="A559:A569" si="168">A558+1</f>
        <v>353</v>
      </c>
      <c r="B559" s="83" t="s">
        <v>493</v>
      </c>
      <c r="C559" s="173">
        <v>1966</v>
      </c>
      <c r="D559" s="169"/>
      <c r="E559" s="75" t="s">
        <v>227</v>
      </c>
      <c r="F559" s="173">
        <v>5</v>
      </c>
      <c r="G559" s="173">
        <v>3</v>
      </c>
      <c r="H559" s="173">
        <v>3123.5</v>
      </c>
      <c r="I559" s="174">
        <v>2551.5</v>
      </c>
      <c r="J559" s="174">
        <v>2551.5</v>
      </c>
      <c r="K559" s="169">
        <v>94</v>
      </c>
      <c r="L559" s="175">
        <f>'виды работ '!C554</f>
        <v>441601</v>
      </c>
      <c r="M559" s="79">
        <v>0</v>
      </c>
      <c r="N559" s="79">
        <v>0</v>
      </c>
      <c r="O559" s="79">
        <v>0</v>
      </c>
      <c r="P559" s="79">
        <f t="shared" si="166"/>
        <v>441601</v>
      </c>
      <c r="Q559" s="79">
        <f t="shared" si="167"/>
        <v>141.38018248759406</v>
      </c>
      <c r="R559" s="81">
        <v>14593.7</v>
      </c>
      <c r="S559" s="82" t="s">
        <v>287</v>
      </c>
      <c r="T559" s="75" t="s">
        <v>239</v>
      </c>
    </row>
    <row r="560" spans="1:22" s="6" customFormat="1" ht="19.5" customHeight="1" x14ac:dyDescent="0.25">
      <c r="A560" s="89">
        <f t="shared" si="168"/>
        <v>354</v>
      </c>
      <c r="B560" s="83" t="s">
        <v>494</v>
      </c>
      <c r="C560" s="173">
        <v>1980</v>
      </c>
      <c r="D560" s="85"/>
      <c r="E560" s="75" t="s">
        <v>227</v>
      </c>
      <c r="F560" s="176">
        <v>9</v>
      </c>
      <c r="G560" s="176">
        <v>1</v>
      </c>
      <c r="H560" s="173">
        <v>6080.6</v>
      </c>
      <c r="I560" s="169">
        <v>6080.6</v>
      </c>
      <c r="J560" s="169">
        <v>3128</v>
      </c>
      <c r="K560" s="177">
        <v>262</v>
      </c>
      <c r="L560" s="81">
        <f>'виды работ '!C555</f>
        <v>5024624</v>
      </c>
      <c r="M560" s="79">
        <v>0</v>
      </c>
      <c r="N560" s="79">
        <v>0</v>
      </c>
      <c r="O560" s="79">
        <v>0</v>
      </c>
      <c r="P560" s="79">
        <f t="shared" si="166"/>
        <v>5024624</v>
      </c>
      <c r="Q560" s="79">
        <f t="shared" si="167"/>
        <v>826.33687465052788</v>
      </c>
      <c r="R560" s="81">
        <v>14593.7</v>
      </c>
      <c r="S560" s="82" t="s">
        <v>287</v>
      </c>
      <c r="T560" s="75" t="s">
        <v>239</v>
      </c>
    </row>
    <row r="561" spans="1:22" s="6" customFormat="1" ht="18" customHeight="1" x14ac:dyDescent="0.25">
      <c r="A561" s="89">
        <f t="shared" si="168"/>
        <v>355</v>
      </c>
      <c r="B561" s="83" t="s">
        <v>495</v>
      </c>
      <c r="C561" s="173">
        <v>1967</v>
      </c>
      <c r="D561" s="169"/>
      <c r="E561" s="75" t="s">
        <v>227</v>
      </c>
      <c r="F561" s="173">
        <v>5</v>
      </c>
      <c r="G561" s="173">
        <v>4</v>
      </c>
      <c r="H561" s="169">
        <v>3331.7</v>
      </c>
      <c r="I561" s="169">
        <v>3331.7</v>
      </c>
      <c r="J561" s="169">
        <v>2062.6</v>
      </c>
      <c r="K561" s="173">
        <v>167</v>
      </c>
      <c r="L561" s="81">
        <f>'виды работ '!C556</f>
        <v>2285530</v>
      </c>
      <c r="M561" s="79">
        <v>0</v>
      </c>
      <c r="N561" s="79">
        <v>0</v>
      </c>
      <c r="O561" s="79">
        <v>0</v>
      </c>
      <c r="P561" s="79">
        <f t="shared" si="166"/>
        <v>2285530</v>
      </c>
      <c r="Q561" s="79">
        <f t="shared" si="167"/>
        <v>685.99513761743253</v>
      </c>
      <c r="R561" s="81">
        <v>14593.7</v>
      </c>
      <c r="S561" s="82" t="s">
        <v>287</v>
      </c>
      <c r="T561" s="75" t="s">
        <v>239</v>
      </c>
    </row>
    <row r="562" spans="1:22" s="6" customFormat="1" ht="19.5" customHeight="1" x14ac:dyDescent="0.25">
      <c r="A562" s="89">
        <f t="shared" si="168"/>
        <v>356</v>
      </c>
      <c r="B562" s="83" t="s">
        <v>496</v>
      </c>
      <c r="C562" s="173">
        <v>1974</v>
      </c>
      <c r="D562" s="85"/>
      <c r="E562" s="75" t="s">
        <v>227</v>
      </c>
      <c r="F562" s="173">
        <v>9</v>
      </c>
      <c r="G562" s="173">
        <v>1</v>
      </c>
      <c r="H562" s="169">
        <v>6040.8</v>
      </c>
      <c r="I562" s="169">
        <v>4422.6000000000004</v>
      </c>
      <c r="J562" s="169">
        <v>2995.6</v>
      </c>
      <c r="K562" s="173">
        <v>263</v>
      </c>
      <c r="L562" s="81">
        <f>'виды работ '!C557</f>
        <v>5024593</v>
      </c>
      <c r="M562" s="79">
        <v>0</v>
      </c>
      <c r="N562" s="79">
        <v>0</v>
      </c>
      <c r="O562" s="79">
        <v>0</v>
      </c>
      <c r="P562" s="79">
        <f t="shared" si="166"/>
        <v>5024593</v>
      </c>
      <c r="Q562" s="79">
        <f t="shared" si="167"/>
        <v>831.77608925970071</v>
      </c>
      <c r="R562" s="81">
        <v>14593.7</v>
      </c>
      <c r="S562" s="82" t="s">
        <v>287</v>
      </c>
      <c r="T562" s="75" t="s">
        <v>239</v>
      </c>
    </row>
    <row r="563" spans="1:22" s="26" customFormat="1" ht="18" customHeight="1" x14ac:dyDescent="0.25">
      <c r="A563" s="89">
        <f t="shared" si="168"/>
        <v>357</v>
      </c>
      <c r="B563" s="83" t="s">
        <v>497</v>
      </c>
      <c r="C563" s="173">
        <v>1960</v>
      </c>
      <c r="D563" s="169"/>
      <c r="E563" s="75" t="s">
        <v>227</v>
      </c>
      <c r="F563" s="173">
        <v>2</v>
      </c>
      <c r="G563" s="173">
        <v>2</v>
      </c>
      <c r="H563" s="173">
        <v>636</v>
      </c>
      <c r="I563" s="173">
        <v>636</v>
      </c>
      <c r="J563" s="169">
        <v>413.1</v>
      </c>
      <c r="K563" s="173">
        <v>39</v>
      </c>
      <c r="L563" s="81">
        <f>'виды работ '!C558</f>
        <v>2979382</v>
      </c>
      <c r="M563" s="79">
        <v>0</v>
      </c>
      <c r="N563" s="79">
        <v>0</v>
      </c>
      <c r="O563" s="79">
        <v>0</v>
      </c>
      <c r="P563" s="79">
        <f t="shared" ref="P563:P569" si="169">L563</f>
        <v>2979382</v>
      </c>
      <c r="Q563" s="79">
        <f t="shared" ref="Q563:Q570" si="170">L563/H563</f>
        <v>4684.5628930817611</v>
      </c>
      <c r="R563" s="81">
        <v>14593.7</v>
      </c>
      <c r="S563" s="82" t="s">
        <v>287</v>
      </c>
      <c r="T563" s="75" t="s">
        <v>239</v>
      </c>
    </row>
    <row r="564" spans="1:22" s="6" customFormat="1" ht="18" customHeight="1" x14ac:dyDescent="0.25">
      <c r="A564" s="89">
        <f t="shared" si="168"/>
        <v>358</v>
      </c>
      <c r="B564" s="83" t="s">
        <v>498</v>
      </c>
      <c r="C564" s="87">
        <v>1961</v>
      </c>
      <c r="D564" s="169"/>
      <c r="E564" s="75" t="s">
        <v>227</v>
      </c>
      <c r="F564" s="87">
        <v>3</v>
      </c>
      <c r="G564" s="87">
        <v>2</v>
      </c>
      <c r="H564" s="171">
        <v>964.4</v>
      </c>
      <c r="I564" s="172">
        <v>914.4</v>
      </c>
      <c r="J564" s="172">
        <v>914.4</v>
      </c>
      <c r="K564" s="87">
        <v>43</v>
      </c>
      <c r="L564" s="81">
        <f>'виды работ '!C559</f>
        <v>382534</v>
      </c>
      <c r="M564" s="79">
        <v>0</v>
      </c>
      <c r="N564" s="79">
        <v>0</v>
      </c>
      <c r="O564" s="79">
        <v>0</v>
      </c>
      <c r="P564" s="79">
        <f t="shared" si="169"/>
        <v>382534</v>
      </c>
      <c r="Q564" s="79">
        <f t="shared" si="170"/>
        <v>396.65491497304026</v>
      </c>
      <c r="R564" s="81">
        <v>14593.7</v>
      </c>
      <c r="S564" s="82" t="s">
        <v>287</v>
      </c>
      <c r="T564" s="75" t="s">
        <v>239</v>
      </c>
    </row>
    <row r="565" spans="1:22" s="6" customFormat="1" ht="18" customHeight="1" x14ac:dyDescent="0.25">
      <c r="A565" s="89">
        <f t="shared" si="168"/>
        <v>359</v>
      </c>
      <c r="B565" s="83" t="s">
        <v>499</v>
      </c>
      <c r="C565" s="87">
        <v>1960</v>
      </c>
      <c r="D565" s="169"/>
      <c r="E565" s="75" t="s">
        <v>227</v>
      </c>
      <c r="F565" s="87">
        <v>2</v>
      </c>
      <c r="G565" s="87">
        <v>2</v>
      </c>
      <c r="H565" s="171">
        <v>644</v>
      </c>
      <c r="I565" s="172">
        <v>614</v>
      </c>
      <c r="J565" s="172">
        <v>614</v>
      </c>
      <c r="K565" s="87">
        <v>32</v>
      </c>
      <c r="L565" s="81">
        <f>'виды работ '!C560</f>
        <v>382534</v>
      </c>
      <c r="M565" s="79">
        <v>0</v>
      </c>
      <c r="N565" s="79">
        <v>0</v>
      </c>
      <c r="O565" s="79">
        <v>0</v>
      </c>
      <c r="P565" s="79">
        <f t="shared" si="169"/>
        <v>382534</v>
      </c>
      <c r="Q565" s="79">
        <f t="shared" si="170"/>
        <v>593.99689440993791</v>
      </c>
      <c r="R565" s="81">
        <v>14593.7</v>
      </c>
      <c r="S565" s="82" t="s">
        <v>287</v>
      </c>
      <c r="T565" s="75" t="s">
        <v>239</v>
      </c>
    </row>
    <row r="566" spans="1:22" s="26" customFormat="1" ht="18" customHeight="1" x14ac:dyDescent="0.25">
      <c r="A566" s="89">
        <f t="shared" si="168"/>
        <v>360</v>
      </c>
      <c r="B566" s="83" t="s">
        <v>500</v>
      </c>
      <c r="C566" s="173">
        <v>1960</v>
      </c>
      <c r="D566" s="169"/>
      <c r="E566" s="75" t="s">
        <v>227</v>
      </c>
      <c r="F566" s="173">
        <v>2</v>
      </c>
      <c r="G566" s="173">
        <v>2</v>
      </c>
      <c r="H566" s="173">
        <v>639.6</v>
      </c>
      <c r="I566" s="173">
        <v>639.6</v>
      </c>
      <c r="J566" s="169">
        <v>410.4</v>
      </c>
      <c r="K566" s="173">
        <v>22</v>
      </c>
      <c r="L566" s="170">
        <f>'виды работ '!C561</f>
        <v>2782974</v>
      </c>
      <c r="M566" s="79">
        <v>0</v>
      </c>
      <c r="N566" s="79">
        <v>0</v>
      </c>
      <c r="O566" s="79">
        <v>0</v>
      </c>
      <c r="P566" s="79">
        <f t="shared" si="169"/>
        <v>2782974</v>
      </c>
      <c r="Q566" s="79">
        <f t="shared" si="170"/>
        <v>4351.1163227016887</v>
      </c>
      <c r="R566" s="81">
        <v>14593.7</v>
      </c>
      <c r="S566" s="82" t="s">
        <v>287</v>
      </c>
      <c r="T566" s="75" t="s">
        <v>239</v>
      </c>
    </row>
    <row r="567" spans="1:22" s="26" customFormat="1" ht="19.5" customHeight="1" x14ac:dyDescent="0.25">
      <c r="A567" s="89">
        <f t="shared" si="168"/>
        <v>361</v>
      </c>
      <c r="B567" s="83" t="s">
        <v>501</v>
      </c>
      <c r="C567" s="168">
        <v>1973</v>
      </c>
      <c r="D567" s="169"/>
      <c r="E567" s="75" t="s">
        <v>227</v>
      </c>
      <c r="F567" s="85">
        <v>5</v>
      </c>
      <c r="G567" s="85">
        <v>6</v>
      </c>
      <c r="H567" s="85">
        <v>5484.7</v>
      </c>
      <c r="I567" s="178">
        <v>5483</v>
      </c>
      <c r="J567" s="85">
        <v>3814.9</v>
      </c>
      <c r="K567" s="85">
        <v>338</v>
      </c>
      <c r="L567" s="170">
        <f>'виды работ '!C562</f>
        <v>5282270</v>
      </c>
      <c r="M567" s="79">
        <v>0</v>
      </c>
      <c r="N567" s="79">
        <v>0</v>
      </c>
      <c r="O567" s="79">
        <v>0</v>
      </c>
      <c r="P567" s="79">
        <f t="shared" si="169"/>
        <v>5282270</v>
      </c>
      <c r="Q567" s="79">
        <f t="shared" si="170"/>
        <v>963.09187375790839</v>
      </c>
      <c r="R567" s="81">
        <v>14593.7</v>
      </c>
      <c r="S567" s="82" t="s">
        <v>287</v>
      </c>
      <c r="T567" s="75" t="s">
        <v>239</v>
      </c>
    </row>
    <row r="568" spans="1:22" s="6" customFormat="1" ht="18" customHeight="1" x14ac:dyDescent="0.25">
      <c r="A568" s="89">
        <f t="shared" si="168"/>
        <v>362</v>
      </c>
      <c r="B568" s="83" t="s">
        <v>502</v>
      </c>
      <c r="C568" s="173">
        <v>1982</v>
      </c>
      <c r="D568" s="169"/>
      <c r="E568" s="75" t="s">
        <v>227</v>
      </c>
      <c r="F568" s="173">
        <v>9</v>
      </c>
      <c r="G568" s="173">
        <v>1</v>
      </c>
      <c r="H568" s="85">
        <v>5797.4</v>
      </c>
      <c r="I568" s="169">
        <v>4485.3</v>
      </c>
      <c r="J568" s="169">
        <v>2988.1</v>
      </c>
      <c r="K568" s="173">
        <v>311</v>
      </c>
      <c r="L568" s="81">
        <f>'виды работ '!C563</f>
        <v>2521791</v>
      </c>
      <c r="M568" s="79">
        <v>0</v>
      </c>
      <c r="N568" s="79">
        <v>0</v>
      </c>
      <c r="O568" s="79">
        <v>0</v>
      </c>
      <c r="P568" s="79">
        <f t="shared" si="169"/>
        <v>2521791</v>
      </c>
      <c r="Q568" s="79">
        <f t="shared" si="170"/>
        <v>434.98654569289687</v>
      </c>
      <c r="R568" s="81">
        <v>14593.7</v>
      </c>
      <c r="S568" s="82" t="s">
        <v>287</v>
      </c>
      <c r="T568" s="75" t="s">
        <v>239</v>
      </c>
    </row>
    <row r="569" spans="1:22" s="6" customFormat="1" ht="19.5" customHeight="1" x14ac:dyDescent="0.25">
      <c r="A569" s="89">
        <f t="shared" si="168"/>
        <v>363</v>
      </c>
      <c r="B569" s="83" t="s">
        <v>503</v>
      </c>
      <c r="C569" s="173">
        <v>1980</v>
      </c>
      <c r="D569" s="169"/>
      <c r="E569" s="75" t="s">
        <v>227</v>
      </c>
      <c r="F569" s="173">
        <v>12</v>
      </c>
      <c r="G569" s="173">
        <v>1</v>
      </c>
      <c r="H569" s="173">
        <v>5156.2</v>
      </c>
      <c r="I569" s="174">
        <v>3943.1</v>
      </c>
      <c r="J569" s="174">
        <v>3943.1</v>
      </c>
      <c r="K569" s="169">
        <v>188</v>
      </c>
      <c r="L569" s="81">
        <f>'виды работ '!C564</f>
        <v>2890773</v>
      </c>
      <c r="M569" s="79">
        <v>0</v>
      </c>
      <c r="N569" s="79">
        <v>0</v>
      </c>
      <c r="O569" s="79">
        <v>0</v>
      </c>
      <c r="P569" s="79">
        <f t="shared" si="169"/>
        <v>2890773</v>
      </c>
      <c r="Q569" s="79">
        <f t="shared" si="170"/>
        <v>560.64020014739538</v>
      </c>
      <c r="R569" s="81">
        <v>14593.7</v>
      </c>
      <c r="S569" s="82" t="s">
        <v>287</v>
      </c>
      <c r="T569" s="75" t="s">
        <v>239</v>
      </c>
    </row>
    <row r="570" spans="1:22" s="7" customFormat="1" ht="20.25" customHeight="1" x14ac:dyDescent="0.25">
      <c r="A570" s="220" t="s">
        <v>241</v>
      </c>
      <c r="B570" s="220"/>
      <c r="C570" s="95" t="s">
        <v>230</v>
      </c>
      <c r="D570" s="95" t="s">
        <v>230</v>
      </c>
      <c r="E570" s="95" t="s">
        <v>230</v>
      </c>
      <c r="F570" s="95" t="s">
        <v>230</v>
      </c>
      <c r="G570" s="95" t="s">
        <v>230</v>
      </c>
      <c r="H570" s="96">
        <f t="shared" ref="H570:P570" si="171">SUM(H557:H569)</f>
        <v>42648.399999999994</v>
      </c>
      <c r="I570" s="96">
        <f t="shared" si="171"/>
        <v>37360.700000000004</v>
      </c>
      <c r="J570" s="96">
        <f t="shared" si="171"/>
        <v>26927.199999999997</v>
      </c>
      <c r="K570" s="97">
        <f t="shared" si="171"/>
        <v>2008</v>
      </c>
      <c r="L570" s="96">
        <f t="shared" si="171"/>
        <v>36079686</v>
      </c>
      <c r="M570" s="96">
        <f t="shared" si="171"/>
        <v>0</v>
      </c>
      <c r="N570" s="96">
        <f t="shared" si="171"/>
        <v>0</v>
      </c>
      <c r="O570" s="96">
        <f t="shared" si="171"/>
        <v>0</v>
      </c>
      <c r="P570" s="96">
        <f t="shared" si="171"/>
        <v>36079686</v>
      </c>
      <c r="Q570" s="95">
        <f t="shared" si="170"/>
        <v>845.9798257378942</v>
      </c>
      <c r="R570" s="98" t="s">
        <v>230</v>
      </c>
      <c r="S570" s="98" t="s">
        <v>230</v>
      </c>
      <c r="T570" s="98" t="s">
        <v>230</v>
      </c>
      <c r="U570" s="33"/>
      <c r="V570" s="33"/>
    </row>
    <row r="571" spans="1:22" s="6" customFormat="1" ht="15" customHeight="1" x14ac:dyDescent="0.25">
      <c r="A571" s="230" t="s">
        <v>171</v>
      </c>
      <c r="B571" s="230"/>
      <c r="C571" s="230"/>
      <c r="D571" s="230"/>
      <c r="E571" s="230"/>
      <c r="F571" s="230"/>
      <c r="G571" s="230"/>
      <c r="H571" s="230"/>
      <c r="I571" s="230"/>
      <c r="J571" s="230"/>
      <c r="K571" s="230"/>
      <c r="L571" s="230"/>
      <c r="M571" s="230"/>
      <c r="N571" s="230"/>
      <c r="O571" s="230"/>
      <c r="P571" s="230"/>
      <c r="Q571" s="230"/>
      <c r="R571" s="230"/>
      <c r="S571" s="230"/>
      <c r="T571" s="230"/>
    </row>
    <row r="572" spans="1:22" s="6" customFormat="1" ht="15" customHeight="1" x14ac:dyDescent="0.25">
      <c r="A572" s="223" t="s">
        <v>122</v>
      </c>
      <c r="B572" s="223"/>
      <c r="C572" s="223"/>
      <c r="D572" s="223"/>
      <c r="E572" s="223"/>
      <c r="F572" s="240"/>
      <c r="G572" s="240"/>
      <c r="H572" s="240"/>
      <c r="I572" s="240"/>
      <c r="J572" s="240"/>
      <c r="K572" s="240"/>
      <c r="L572" s="240"/>
      <c r="M572" s="240"/>
      <c r="N572" s="240"/>
      <c r="O572" s="240"/>
      <c r="P572" s="240"/>
      <c r="Q572" s="240"/>
      <c r="R572" s="240"/>
      <c r="S572" s="240"/>
      <c r="T572" s="240"/>
      <c r="U572" s="29"/>
      <c r="V572" s="29"/>
    </row>
    <row r="573" spans="1:22" s="6" customFormat="1" ht="15" customHeight="1" x14ac:dyDescent="0.25">
      <c r="A573" s="80">
        <f>A569+1</f>
        <v>364</v>
      </c>
      <c r="B573" s="179" t="s">
        <v>504</v>
      </c>
      <c r="C573" s="77">
        <v>1966</v>
      </c>
      <c r="D573" s="77"/>
      <c r="E573" s="75" t="s">
        <v>227</v>
      </c>
      <c r="F573" s="77">
        <v>2</v>
      </c>
      <c r="G573" s="77">
        <v>2</v>
      </c>
      <c r="H573" s="75">
        <v>503.2</v>
      </c>
      <c r="I573" s="75">
        <v>503.2</v>
      </c>
      <c r="J573" s="77">
        <v>168.14</v>
      </c>
      <c r="K573" s="77">
        <v>21</v>
      </c>
      <c r="L573" s="79">
        <f>'виды работ '!C568</f>
        <v>1681212</v>
      </c>
      <c r="M573" s="79">
        <v>0</v>
      </c>
      <c r="N573" s="79">
        <v>0</v>
      </c>
      <c r="O573" s="79">
        <v>0</v>
      </c>
      <c r="P573" s="79">
        <f>L573</f>
        <v>1681212</v>
      </c>
      <c r="Q573" s="79">
        <f>L573/H573</f>
        <v>3341.0413354531001</v>
      </c>
      <c r="R573" s="81">
        <v>14593.7</v>
      </c>
      <c r="S573" s="82" t="s">
        <v>287</v>
      </c>
      <c r="T573" s="75" t="s">
        <v>239</v>
      </c>
      <c r="U573" s="29"/>
      <c r="V573" s="29"/>
    </row>
    <row r="574" spans="1:22" s="6" customFormat="1" ht="15" customHeight="1" x14ac:dyDescent="0.25">
      <c r="A574" s="80">
        <f>A573+1</f>
        <v>365</v>
      </c>
      <c r="B574" s="179" t="s">
        <v>505</v>
      </c>
      <c r="C574" s="77">
        <v>1966</v>
      </c>
      <c r="D574" s="77"/>
      <c r="E574" s="75" t="s">
        <v>227</v>
      </c>
      <c r="F574" s="77">
        <v>2</v>
      </c>
      <c r="G574" s="77">
        <v>2</v>
      </c>
      <c r="H574" s="75">
        <v>502.52</v>
      </c>
      <c r="I574" s="75">
        <v>502.52</v>
      </c>
      <c r="J574" s="77">
        <v>178.8</v>
      </c>
      <c r="K574" s="77">
        <v>40</v>
      </c>
      <c r="L574" s="79">
        <f>'виды работ '!C569</f>
        <v>1546633</v>
      </c>
      <c r="M574" s="79">
        <v>0</v>
      </c>
      <c r="N574" s="79">
        <v>0</v>
      </c>
      <c r="O574" s="79">
        <v>0</v>
      </c>
      <c r="P574" s="79">
        <f>L574</f>
        <v>1546633</v>
      </c>
      <c r="Q574" s="79">
        <f>L574/H574</f>
        <v>3077.7541192390354</v>
      </c>
      <c r="R574" s="81">
        <v>14593.7</v>
      </c>
      <c r="S574" s="82" t="s">
        <v>287</v>
      </c>
      <c r="T574" s="75" t="s">
        <v>239</v>
      </c>
      <c r="U574" s="29"/>
      <c r="V574" s="29"/>
    </row>
    <row r="575" spans="1:22" s="6" customFormat="1" ht="15" customHeight="1" x14ac:dyDescent="0.25">
      <c r="A575" s="239" t="s">
        <v>18</v>
      </c>
      <c r="B575" s="239"/>
      <c r="C575" s="166" t="s">
        <v>230</v>
      </c>
      <c r="D575" s="166" t="s">
        <v>230</v>
      </c>
      <c r="E575" s="166" t="s">
        <v>230</v>
      </c>
      <c r="F575" s="166" t="s">
        <v>230</v>
      </c>
      <c r="G575" s="166" t="s">
        <v>230</v>
      </c>
      <c r="H575" s="79">
        <f>SUM(H573:H574)</f>
        <v>1005.72</v>
      </c>
      <c r="I575" s="79">
        <f t="shared" ref="I575:P575" si="172">SUM(I573:I574)</f>
        <v>1005.72</v>
      </c>
      <c r="J575" s="79">
        <f t="shared" si="172"/>
        <v>346.94</v>
      </c>
      <c r="K575" s="80">
        <f t="shared" si="172"/>
        <v>61</v>
      </c>
      <c r="L575" s="79">
        <f>SUM(L573:L574)</f>
        <v>3227845</v>
      </c>
      <c r="M575" s="79">
        <f t="shared" si="172"/>
        <v>0</v>
      </c>
      <c r="N575" s="79">
        <f t="shared" si="172"/>
        <v>0</v>
      </c>
      <c r="O575" s="79">
        <f t="shared" si="172"/>
        <v>0</v>
      </c>
      <c r="P575" s="79">
        <f t="shared" si="172"/>
        <v>3227845</v>
      </c>
      <c r="Q575" s="79">
        <f>L575/H575</f>
        <v>3209.4867358708188</v>
      </c>
      <c r="R575" s="90" t="s">
        <v>230</v>
      </c>
      <c r="S575" s="90" t="s">
        <v>230</v>
      </c>
      <c r="T575" s="90" t="s">
        <v>230</v>
      </c>
      <c r="U575" s="29"/>
      <c r="V575" s="29"/>
    </row>
    <row r="576" spans="1:22" s="6" customFormat="1" ht="15" customHeight="1" x14ac:dyDescent="0.25">
      <c r="A576" s="223" t="s">
        <v>172</v>
      </c>
      <c r="B576" s="223"/>
      <c r="C576" s="223"/>
      <c r="D576" s="223"/>
      <c r="E576" s="223"/>
      <c r="F576" s="240"/>
      <c r="G576" s="240"/>
      <c r="H576" s="240"/>
      <c r="I576" s="240"/>
      <c r="J576" s="240"/>
      <c r="K576" s="240"/>
      <c r="L576" s="240"/>
      <c r="M576" s="240"/>
      <c r="N576" s="240"/>
      <c r="O576" s="240"/>
      <c r="P576" s="240"/>
      <c r="Q576" s="240"/>
      <c r="R576" s="240"/>
      <c r="S576" s="240"/>
      <c r="T576" s="240"/>
      <c r="U576" s="29"/>
      <c r="V576" s="29"/>
    </row>
    <row r="577" spans="1:22" s="6" customFormat="1" ht="15" customHeight="1" x14ac:dyDescent="0.25">
      <c r="A577" s="80">
        <f>A574+1</f>
        <v>366</v>
      </c>
      <c r="B577" s="179" t="s">
        <v>506</v>
      </c>
      <c r="C577" s="77">
        <v>1965</v>
      </c>
      <c r="D577" s="77"/>
      <c r="E577" s="75" t="s">
        <v>227</v>
      </c>
      <c r="F577" s="77">
        <v>2</v>
      </c>
      <c r="G577" s="77">
        <v>2</v>
      </c>
      <c r="H577" s="77">
        <v>606.79999999999995</v>
      </c>
      <c r="I577" s="77">
        <v>606.79999999999995</v>
      </c>
      <c r="J577" s="77">
        <v>334.7</v>
      </c>
      <c r="K577" s="85">
        <v>32</v>
      </c>
      <c r="L577" s="81">
        <f>'виды работ '!C572</f>
        <v>1788345</v>
      </c>
      <c r="M577" s="79">
        <v>0</v>
      </c>
      <c r="N577" s="79">
        <v>0</v>
      </c>
      <c r="O577" s="79">
        <v>0</v>
      </c>
      <c r="P577" s="79">
        <f>L577</f>
        <v>1788345</v>
      </c>
      <c r="Q577" s="79">
        <f>L577/H577</f>
        <v>2947.1736980883325</v>
      </c>
      <c r="R577" s="81">
        <v>14593.7</v>
      </c>
      <c r="S577" s="82" t="s">
        <v>287</v>
      </c>
      <c r="T577" s="75" t="s">
        <v>239</v>
      </c>
      <c r="U577" s="29"/>
      <c r="V577" s="29"/>
    </row>
    <row r="578" spans="1:22" s="6" customFormat="1" ht="15" customHeight="1" x14ac:dyDescent="0.25">
      <c r="A578" s="80">
        <f>A577+1</f>
        <v>367</v>
      </c>
      <c r="B578" s="179" t="s">
        <v>507</v>
      </c>
      <c r="C578" s="77">
        <v>1979</v>
      </c>
      <c r="D578" s="77"/>
      <c r="E578" s="75" t="s">
        <v>231</v>
      </c>
      <c r="F578" s="77">
        <v>3</v>
      </c>
      <c r="G578" s="77">
        <v>4</v>
      </c>
      <c r="H578" s="77">
        <v>1718.9</v>
      </c>
      <c r="I578" s="77">
        <v>1718.9</v>
      </c>
      <c r="J578" s="77">
        <v>1458.5</v>
      </c>
      <c r="K578" s="85">
        <v>92</v>
      </c>
      <c r="L578" s="81">
        <f>'виды работ '!C573</f>
        <v>3923078</v>
      </c>
      <c r="M578" s="79">
        <v>0</v>
      </c>
      <c r="N578" s="79">
        <v>0</v>
      </c>
      <c r="O578" s="79">
        <v>0</v>
      </c>
      <c r="P578" s="79">
        <f>L578</f>
        <v>3923078</v>
      </c>
      <c r="Q578" s="79">
        <f>L578/H578</f>
        <v>2282.3189248938274</v>
      </c>
      <c r="R578" s="81">
        <v>14593.7</v>
      </c>
      <c r="S578" s="82" t="s">
        <v>287</v>
      </c>
      <c r="T578" s="75" t="s">
        <v>239</v>
      </c>
      <c r="U578" s="29"/>
      <c r="V578" s="29"/>
    </row>
    <row r="579" spans="1:22" s="6" customFormat="1" ht="15" customHeight="1" x14ac:dyDescent="0.25">
      <c r="A579" s="239" t="s">
        <v>18</v>
      </c>
      <c r="B579" s="239"/>
      <c r="C579" s="166" t="s">
        <v>230</v>
      </c>
      <c r="D579" s="166" t="s">
        <v>230</v>
      </c>
      <c r="E579" s="166" t="s">
        <v>230</v>
      </c>
      <c r="F579" s="166" t="s">
        <v>230</v>
      </c>
      <c r="G579" s="166" t="s">
        <v>230</v>
      </c>
      <c r="H579" s="79">
        <f>SUM(H577:H578)</f>
        <v>2325.6999999999998</v>
      </c>
      <c r="I579" s="79">
        <f t="shared" ref="I579:P579" si="173">SUM(I577:I578)</f>
        <v>2325.6999999999998</v>
      </c>
      <c r="J579" s="79">
        <f t="shared" si="173"/>
        <v>1793.2</v>
      </c>
      <c r="K579" s="80">
        <f>SUM(K577:K578)</f>
        <v>124</v>
      </c>
      <c r="L579" s="79">
        <f>SUM(L577:L578)</f>
        <v>5711423</v>
      </c>
      <c r="M579" s="79">
        <f t="shared" si="173"/>
        <v>0</v>
      </c>
      <c r="N579" s="79">
        <f t="shared" si="173"/>
        <v>0</v>
      </c>
      <c r="O579" s="79">
        <f t="shared" si="173"/>
        <v>0</v>
      </c>
      <c r="P579" s="79">
        <f t="shared" si="173"/>
        <v>5711423</v>
      </c>
      <c r="Q579" s="79">
        <f>L579/H579</f>
        <v>2455.7866448811114</v>
      </c>
      <c r="R579" s="90" t="s">
        <v>230</v>
      </c>
      <c r="S579" s="90" t="s">
        <v>230</v>
      </c>
      <c r="T579" s="90" t="s">
        <v>230</v>
      </c>
      <c r="U579" s="29"/>
      <c r="V579" s="29"/>
    </row>
    <row r="580" spans="1:22" s="6" customFormat="1" ht="15.75" customHeight="1" x14ac:dyDescent="0.25">
      <c r="A580" s="223" t="s">
        <v>173</v>
      </c>
      <c r="B580" s="223"/>
      <c r="C580" s="223"/>
      <c r="D580" s="223"/>
      <c r="E580" s="223"/>
      <c r="F580" s="241"/>
      <c r="G580" s="241"/>
      <c r="H580" s="241"/>
      <c r="I580" s="241"/>
      <c r="J580" s="241"/>
      <c r="K580" s="241"/>
      <c r="L580" s="241"/>
      <c r="M580" s="241"/>
      <c r="N580" s="241"/>
      <c r="O580" s="241"/>
      <c r="P580" s="241"/>
      <c r="Q580" s="241"/>
      <c r="R580" s="241"/>
      <c r="S580" s="241"/>
      <c r="T580" s="241"/>
      <c r="U580" s="29"/>
      <c r="V580" s="29"/>
    </row>
    <row r="581" spans="1:22" s="6" customFormat="1" ht="13.2" x14ac:dyDescent="0.25">
      <c r="A581" s="80">
        <f>A578+1</f>
        <v>368</v>
      </c>
      <c r="B581" s="110" t="s">
        <v>174</v>
      </c>
      <c r="C581" s="91">
        <v>1976</v>
      </c>
      <c r="D581" s="81"/>
      <c r="E581" s="75" t="s">
        <v>227</v>
      </c>
      <c r="F581" s="89">
        <v>2</v>
      </c>
      <c r="G581" s="89">
        <v>3</v>
      </c>
      <c r="H581" s="81">
        <v>851.9</v>
      </c>
      <c r="I581" s="75">
        <v>850.58</v>
      </c>
      <c r="J581" s="81">
        <v>619.19000000000005</v>
      </c>
      <c r="K581" s="89">
        <v>43</v>
      </c>
      <c r="L581" s="81">
        <f>'виды работ '!C576</f>
        <v>6458382</v>
      </c>
      <c r="M581" s="79">
        <v>0</v>
      </c>
      <c r="N581" s="79">
        <v>0</v>
      </c>
      <c r="O581" s="79">
        <v>0</v>
      </c>
      <c r="P581" s="79">
        <f>L581</f>
        <v>6458382</v>
      </c>
      <c r="Q581" s="79">
        <f>L581/H581</f>
        <v>7581.150369761709</v>
      </c>
      <c r="R581" s="81">
        <v>14593.7</v>
      </c>
      <c r="S581" s="82" t="s">
        <v>287</v>
      </c>
      <c r="T581" s="75" t="s">
        <v>239</v>
      </c>
      <c r="U581" s="29"/>
      <c r="V581" s="29"/>
    </row>
    <row r="582" spans="1:22" s="6" customFormat="1" ht="13.2" x14ac:dyDescent="0.25">
      <c r="A582" s="242" t="s">
        <v>18</v>
      </c>
      <c r="B582" s="242"/>
      <c r="C582" s="79" t="s">
        <v>230</v>
      </c>
      <c r="D582" s="79" t="s">
        <v>230</v>
      </c>
      <c r="E582" s="79" t="s">
        <v>230</v>
      </c>
      <c r="F582" s="80" t="s">
        <v>230</v>
      </c>
      <c r="G582" s="80" t="s">
        <v>230</v>
      </c>
      <c r="H582" s="81">
        <f t="shared" ref="H582:P582" si="174">SUM(H581:H581)</f>
        <v>851.9</v>
      </c>
      <c r="I582" s="81">
        <f t="shared" si="174"/>
        <v>850.58</v>
      </c>
      <c r="J582" s="81">
        <f t="shared" si="174"/>
        <v>619.19000000000005</v>
      </c>
      <c r="K582" s="89">
        <f t="shared" si="174"/>
        <v>43</v>
      </c>
      <c r="L582" s="81">
        <f>SUM(L581:L581)</f>
        <v>6458382</v>
      </c>
      <c r="M582" s="81">
        <f t="shared" si="174"/>
        <v>0</v>
      </c>
      <c r="N582" s="81">
        <f t="shared" si="174"/>
        <v>0</v>
      </c>
      <c r="O582" s="81">
        <f t="shared" si="174"/>
        <v>0</v>
      </c>
      <c r="P582" s="81">
        <f t="shared" si="174"/>
        <v>6458382</v>
      </c>
      <c r="Q582" s="79">
        <f>L582/H582</f>
        <v>7581.150369761709</v>
      </c>
      <c r="R582" s="90" t="s">
        <v>230</v>
      </c>
      <c r="S582" s="90" t="s">
        <v>230</v>
      </c>
      <c r="T582" s="90" t="s">
        <v>230</v>
      </c>
      <c r="U582" s="29"/>
      <c r="V582" s="29"/>
    </row>
    <row r="583" spans="1:22" s="6" customFormat="1" ht="15.75" customHeight="1" x14ac:dyDescent="0.25">
      <c r="A583" s="223" t="s">
        <v>175</v>
      </c>
      <c r="B583" s="223"/>
      <c r="C583" s="223"/>
      <c r="D583" s="223"/>
      <c r="E583" s="223"/>
      <c r="F583" s="241"/>
      <c r="G583" s="241"/>
      <c r="H583" s="241"/>
      <c r="I583" s="241"/>
      <c r="J583" s="241"/>
      <c r="K583" s="241"/>
      <c r="L583" s="241"/>
      <c r="M583" s="241"/>
      <c r="N583" s="241"/>
      <c r="O583" s="241"/>
      <c r="P583" s="241"/>
      <c r="Q583" s="241"/>
      <c r="R583" s="241"/>
      <c r="S583" s="241"/>
      <c r="T583" s="241"/>
      <c r="U583" s="29"/>
      <c r="V583" s="29"/>
    </row>
    <row r="584" spans="1:22" s="6" customFormat="1" ht="13.2" x14ac:dyDescent="0.25">
      <c r="A584" s="89">
        <f>A581+1</f>
        <v>369</v>
      </c>
      <c r="B584" s="179" t="s">
        <v>508</v>
      </c>
      <c r="C584" s="77">
        <v>1964</v>
      </c>
      <c r="D584" s="77"/>
      <c r="E584" s="75" t="s">
        <v>227</v>
      </c>
      <c r="F584" s="77">
        <v>5</v>
      </c>
      <c r="G584" s="77">
        <v>4</v>
      </c>
      <c r="H584" s="77">
        <v>4728.3</v>
      </c>
      <c r="I584" s="156">
        <v>2563.8000000000002</v>
      </c>
      <c r="J584" s="77">
        <v>1967.71</v>
      </c>
      <c r="K584" s="77">
        <v>134</v>
      </c>
      <c r="L584" s="79">
        <f>'виды работ '!C579</f>
        <v>4802110</v>
      </c>
      <c r="M584" s="79">
        <v>0</v>
      </c>
      <c r="N584" s="79">
        <v>0</v>
      </c>
      <c r="O584" s="79">
        <v>0</v>
      </c>
      <c r="P584" s="79">
        <f>L584</f>
        <v>4802110</v>
      </c>
      <c r="Q584" s="79">
        <f>L584/H584</f>
        <v>1015.6102616162257</v>
      </c>
      <c r="R584" s="81">
        <v>14593.7</v>
      </c>
      <c r="S584" s="82" t="s">
        <v>287</v>
      </c>
      <c r="T584" s="75" t="s">
        <v>239</v>
      </c>
      <c r="U584" s="29"/>
      <c r="V584" s="29"/>
    </row>
    <row r="585" spans="1:22" s="6" customFormat="1" ht="13.2" x14ac:dyDescent="0.25">
      <c r="A585" s="89">
        <f>A584+1</f>
        <v>370</v>
      </c>
      <c r="B585" s="122" t="s">
        <v>619</v>
      </c>
      <c r="C585" s="92">
        <v>1965</v>
      </c>
      <c r="D585" s="79"/>
      <c r="E585" s="75" t="s">
        <v>227</v>
      </c>
      <c r="F585" s="80">
        <v>5</v>
      </c>
      <c r="G585" s="80">
        <v>6</v>
      </c>
      <c r="H585" s="79">
        <v>6235.9</v>
      </c>
      <c r="I585" s="79">
        <v>4713.8999999999996</v>
      </c>
      <c r="J585" s="79">
        <v>4054.78</v>
      </c>
      <c r="K585" s="80">
        <v>248</v>
      </c>
      <c r="L585" s="79">
        <v>824973</v>
      </c>
      <c r="M585" s="79">
        <v>0</v>
      </c>
      <c r="N585" s="79">
        <v>0</v>
      </c>
      <c r="O585" s="79">
        <v>0</v>
      </c>
      <c r="P585" s="79">
        <f>L585</f>
        <v>824973</v>
      </c>
      <c r="Q585" s="79">
        <f>L585/H585</f>
        <v>132.29413556984557</v>
      </c>
      <c r="R585" s="81">
        <v>14593.7</v>
      </c>
      <c r="S585" s="82" t="s">
        <v>287</v>
      </c>
      <c r="T585" s="75" t="s">
        <v>239</v>
      </c>
      <c r="U585" s="29"/>
      <c r="V585" s="29"/>
    </row>
    <row r="586" spans="1:22" s="6" customFormat="1" ht="13.2" x14ac:dyDescent="0.25">
      <c r="A586" s="89">
        <f>A585+1</f>
        <v>371</v>
      </c>
      <c r="B586" s="122" t="s">
        <v>620</v>
      </c>
      <c r="C586" s="92">
        <v>1965</v>
      </c>
      <c r="D586" s="79"/>
      <c r="E586" s="75" t="s">
        <v>227</v>
      </c>
      <c r="F586" s="80">
        <v>5</v>
      </c>
      <c r="G586" s="80">
        <v>6</v>
      </c>
      <c r="H586" s="79">
        <v>6458.1</v>
      </c>
      <c r="I586" s="79">
        <v>4723.1000000000004</v>
      </c>
      <c r="J586" s="79">
        <v>4296.3900000000003</v>
      </c>
      <c r="K586" s="80">
        <v>201</v>
      </c>
      <c r="L586" s="79">
        <v>824908</v>
      </c>
      <c r="M586" s="79">
        <v>0</v>
      </c>
      <c r="N586" s="79">
        <v>0</v>
      </c>
      <c r="O586" s="79">
        <v>0</v>
      </c>
      <c r="P586" s="79">
        <f>L586</f>
        <v>824908</v>
      </c>
      <c r="Q586" s="79">
        <f>L586/H586</f>
        <v>127.73230516715442</v>
      </c>
      <c r="R586" s="81">
        <v>14593.7</v>
      </c>
      <c r="S586" s="82" t="s">
        <v>287</v>
      </c>
      <c r="T586" s="75" t="s">
        <v>239</v>
      </c>
      <c r="U586" s="29"/>
      <c r="V586" s="29"/>
    </row>
    <row r="587" spans="1:22" s="6" customFormat="1" ht="13.2" x14ac:dyDescent="0.25">
      <c r="A587" s="89">
        <f>A586+1</f>
        <v>372</v>
      </c>
      <c r="B587" s="179" t="s">
        <v>509</v>
      </c>
      <c r="C587" s="77">
        <v>1966</v>
      </c>
      <c r="D587" s="77"/>
      <c r="E587" s="75" t="s">
        <v>231</v>
      </c>
      <c r="F587" s="77">
        <v>5</v>
      </c>
      <c r="G587" s="77">
        <v>6</v>
      </c>
      <c r="H587" s="156">
        <v>6924.5</v>
      </c>
      <c r="I587" s="77">
        <v>5163.7</v>
      </c>
      <c r="J587" s="77">
        <v>4423.67</v>
      </c>
      <c r="K587" s="77">
        <v>269</v>
      </c>
      <c r="L587" s="79">
        <f>'виды работ '!C582</f>
        <v>6202502</v>
      </c>
      <c r="M587" s="79">
        <v>0</v>
      </c>
      <c r="N587" s="79">
        <v>0</v>
      </c>
      <c r="O587" s="79">
        <v>0</v>
      </c>
      <c r="P587" s="79">
        <f t="shared" ref="P587:P600" si="175">L587</f>
        <v>6202502</v>
      </c>
      <c r="Q587" s="79">
        <f t="shared" ref="Q587:Q601" si="176">L587/H587</f>
        <v>895.73283269550143</v>
      </c>
      <c r="R587" s="81">
        <v>14593.7</v>
      </c>
      <c r="S587" s="82" t="s">
        <v>287</v>
      </c>
      <c r="T587" s="75" t="s">
        <v>239</v>
      </c>
      <c r="U587" s="29"/>
      <c r="V587" s="29"/>
    </row>
    <row r="588" spans="1:22" s="6" customFormat="1" ht="13.2" x14ac:dyDescent="0.25">
      <c r="A588" s="89">
        <f t="shared" ref="A588:A600" si="177">A587+1</f>
        <v>373</v>
      </c>
      <c r="B588" s="179" t="s">
        <v>510</v>
      </c>
      <c r="C588" s="77">
        <v>1972</v>
      </c>
      <c r="D588" s="77"/>
      <c r="E588" s="75" t="s">
        <v>227</v>
      </c>
      <c r="F588" s="77">
        <v>2</v>
      </c>
      <c r="G588" s="77">
        <v>2</v>
      </c>
      <c r="H588" s="77">
        <v>743.32</v>
      </c>
      <c r="I588" s="77">
        <v>692.5</v>
      </c>
      <c r="J588" s="77">
        <v>604.70000000000005</v>
      </c>
      <c r="K588" s="77">
        <v>19</v>
      </c>
      <c r="L588" s="79">
        <f>'виды работ '!C583</f>
        <v>1004722</v>
      </c>
      <c r="M588" s="79">
        <v>0</v>
      </c>
      <c r="N588" s="79">
        <v>0</v>
      </c>
      <c r="O588" s="79">
        <v>0</v>
      </c>
      <c r="P588" s="79">
        <f t="shared" si="175"/>
        <v>1004722</v>
      </c>
      <c r="Q588" s="79">
        <f t="shared" si="176"/>
        <v>1351.6681913576924</v>
      </c>
      <c r="R588" s="81">
        <v>14593.7</v>
      </c>
      <c r="S588" s="82" t="s">
        <v>287</v>
      </c>
      <c r="T588" s="75" t="s">
        <v>239</v>
      </c>
      <c r="U588" s="29"/>
      <c r="V588" s="29"/>
    </row>
    <row r="589" spans="1:22" s="6" customFormat="1" ht="13.2" x14ac:dyDescent="0.25">
      <c r="A589" s="89">
        <f t="shared" si="177"/>
        <v>374</v>
      </c>
      <c r="B589" s="179" t="s">
        <v>511</v>
      </c>
      <c r="C589" s="77">
        <v>1970</v>
      </c>
      <c r="D589" s="77"/>
      <c r="E589" s="75" t="s">
        <v>227</v>
      </c>
      <c r="F589" s="77">
        <v>5</v>
      </c>
      <c r="G589" s="77">
        <v>6</v>
      </c>
      <c r="H589" s="85">
        <v>3986.7</v>
      </c>
      <c r="I589" s="77">
        <v>2820.5</v>
      </c>
      <c r="J589" s="77">
        <v>2485.6999999999998</v>
      </c>
      <c r="K589" s="77">
        <v>57</v>
      </c>
      <c r="L589" s="79">
        <f>'виды работ '!C585</f>
        <v>8992014</v>
      </c>
      <c r="M589" s="79">
        <v>0</v>
      </c>
      <c r="N589" s="79">
        <v>0</v>
      </c>
      <c r="O589" s="79">
        <v>0</v>
      </c>
      <c r="P589" s="79">
        <f t="shared" si="175"/>
        <v>8992014</v>
      </c>
      <c r="Q589" s="79">
        <f t="shared" si="176"/>
        <v>2255.5030476333809</v>
      </c>
      <c r="R589" s="81">
        <v>14593.7</v>
      </c>
      <c r="S589" s="82" t="s">
        <v>287</v>
      </c>
      <c r="T589" s="75" t="s">
        <v>239</v>
      </c>
      <c r="U589" s="29"/>
      <c r="V589" s="29"/>
    </row>
    <row r="590" spans="1:22" s="6" customFormat="1" ht="13.2" x14ac:dyDescent="0.25">
      <c r="A590" s="89">
        <f t="shared" si="177"/>
        <v>375</v>
      </c>
      <c r="B590" s="179" t="s">
        <v>512</v>
      </c>
      <c r="C590" s="77">
        <v>1970</v>
      </c>
      <c r="D590" s="77"/>
      <c r="E590" s="75" t="s">
        <v>227</v>
      </c>
      <c r="F590" s="77">
        <v>5</v>
      </c>
      <c r="G590" s="77">
        <v>3</v>
      </c>
      <c r="H590" s="77">
        <v>4206.2</v>
      </c>
      <c r="I590" s="85">
        <v>2932.8</v>
      </c>
      <c r="J590" s="77">
        <v>2206.5500000000002</v>
      </c>
      <c r="K590" s="77">
        <v>244</v>
      </c>
      <c r="L590" s="79">
        <f>'виды работ '!C586</f>
        <v>3909911</v>
      </c>
      <c r="M590" s="79">
        <v>0</v>
      </c>
      <c r="N590" s="79">
        <v>0</v>
      </c>
      <c r="O590" s="79">
        <v>0</v>
      </c>
      <c r="P590" s="79">
        <f t="shared" si="175"/>
        <v>3909911</v>
      </c>
      <c r="Q590" s="79">
        <f t="shared" si="176"/>
        <v>929.55898435642632</v>
      </c>
      <c r="R590" s="81">
        <v>14593.7</v>
      </c>
      <c r="S590" s="82" t="s">
        <v>287</v>
      </c>
      <c r="T590" s="75" t="s">
        <v>239</v>
      </c>
      <c r="U590" s="29"/>
      <c r="V590" s="29"/>
    </row>
    <row r="591" spans="1:22" s="6" customFormat="1" ht="13.2" x14ac:dyDescent="0.25">
      <c r="A591" s="89">
        <f t="shared" si="177"/>
        <v>376</v>
      </c>
      <c r="B591" s="179" t="s">
        <v>513</v>
      </c>
      <c r="C591" s="77">
        <v>1969</v>
      </c>
      <c r="D591" s="77"/>
      <c r="E591" s="75" t="s">
        <v>227</v>
      </c>
      <c r="F591" s="77">
        <v>5</v>
      </c>
      <c r="G591" s="77">
        <v>3</v>
      </c>
      <c r="H591" s="77">
        <v>4218.3999999999996</v>
      </c>
      <c r="I591" s="85">
        <v>3034.9</v>
      </c>
      <c r="J591" s="77">
        <v>2126.2199999999998</v>
      </c>
      <c r="K591" s="77">
        <v>256</v>
      </c>
      <c r="L591" s="79">
        <f>'виды работ '!C587</f>
        <v>3556397</v>
      </c>
      <c r="M591" s="79">
        <v>0</v>
      </c>
      <c r="N591" s="79">
        <v>0</v>
      </c>
      <c r="O591" s="79">
        <v>0</v>
      </c>
      <c r="P591" s="79">
        <f t="shared" si="175"/>
        <v>3556397</v>
      </c>
      <c r="Q591" s="79">
        <f t="shared" si="176"/>
        <v>843.06775080599289</v>
      </c>
      <c r="R591" s="81">
        <v>14593.7</v>
      </c>
      <c r="S591" s="82" t="s">
        <v>287</v>
      </c>
      <c r="T591" s="75" t="s">
        <v>239</v>
      </c>
      <c r="U591" s="29"/>
      <c r="V591" s="29"/>
    </row>
    <row r="592" spans="1:22" s="6" customFormat="1" ht="13.2" x14ac:dyDescent="0.25">
      <c r="A592" s="89">
        <f t="shared" si="177"/>
        <v>377</v>
      </c>
      <c r="B592" s="179" t="s">
        <v>514</v>
      </c>
      <c r="C592" s="77">
        <v>1972</v>
      </c>
      <c r="D592" s="77"/>
      <c r="E592" s="75" t="s">
        <v>227</v>
      </c>
      <c r="F592" s="77">
        <v>5</v>
      </c>
      <c r="G592" s="77">
        <v>3</v>
      </c>
      <c r="H592" s="77">
        <v>4059.3</v>
      </c>
      <c r="I592" s="85">
        <v>2979.6</v>
      </c>
      <c r="J592" s="77">
        <v>2242.3000000000002</v>
      </c>
      <c r="K592" s="77">
        <v>246</v>
      </c>
      <c r="L592" s="79">
        <f>'виды работ '!C584</f>
        <v>2479062</v>
      </c>
      <c r="M592" s="79">
        <v>0</v>
      </c>
      <c r="N592" s="79">
        <v>0</v>
      </c>
      <c r="O592" s="79">
        <v>0</v>
      </c>
      <c r="P592" s="79">
        <f>L592</f>
        <v>2479062</v>
      </c>
      <c r="Q592" s="79">
        <f>L592/H592</f>
        <v>610.71169906141449</v>
      </c>
      <c r="R592" s="81">
        <v>14593.7</v>
      </c>
      <c r="S592" s="82" t="s">
        <v>287</v>
      </c>
      <c r="T592" s="75" t="s">
        <v>239</v>
      </c>
      <c r="U592" s="29"/>
      <c r="V592" s="29"/>
    </row>
    <row r="593" spans="1:22" s="6" customFormat="1" ht="13.2" x14ac:dyDescent="0.25">
      <c r="A593" s="89">
        <f t="shared" si="177"/>
        <v>378</v>
      </c>
      <c r="B593" s="179" t="s">
        <v>515</v>
      </c>
      <c r="C593" s="77">
        <v>1974</v>
      </c>
      <c r="D593" s="77"/>
      <c r="E593" s="75" t="s">
        <v>227</v>
      </c>
      <c r="F593" s="77">
        <v>5</v>
      </c>
      <c r="G593" s="77">
        <v>3</v>
      </c>
      <c r="H593" s="77">
        <v>4697.05</v>
      </c>
      <c r="I593" s="156">
        <v>4664.3999999999996</v>
      </c>
      <c r="J593" s="77">
        <v>3556.75</v>
      </c>
      <c r="K593" s="77">
        <v>173</v>
      </c>
      <c r="L593" s="79">
        <f>'виды работ '!C588</f>
        <v>8242972</v>
      </c>
      <c r="M593" s="79">
        <v>0</v>
      </c>
      <c r="N593" s="79">
        <v>0</v>
      </c>
      <c r="O593" s="79">
        <v>0</v>
      </c>
      <c r="P593" s="79">
        <f>L593</f>
        <v>8242972</v>
      </c>
      <c r="Q593" s="79">
        <f>L593/H593</f>
        <v>1754.9253254702419</v>
      </c>
      <c r="R593" s="81">
        <v>14593.7</v>
      </c>
      <c r="S593" s="82" t="s">
        <v>287</v>
      </c>
      <c r="T593" s="75" t="s">
        <v>239</v>
      </c>
      <c r="U593" s="29"/>
      <c r="V593" s="29"/>
    </row>
    <row r="594" spans="1:22" s="6" customFormat="1" ht="13.2" x14ac:dyDescent="0.25">
      <c r="A594" s="89">
        <f t="shared" si="177"/>
        <v>379</v>
      </c>
      <c r="B594" s="179" t="s">
        <v>516</v>
      </c>
      <c r="C594" s="87">
        <v>1916</v>
      </c>
      <c r="D594" s="77"/>
      <c r="E594" s="75" t="s">
        <v>227</v>
      </c>
      <c r="F594" s="87">
        <v>2</v>
      </c>
      <c r="G594" s="77">
        <v>2</v>
      </c>
      <c r="H594" s="156">
        <v>174.4</v>
      </c>
      <c r="I594" s="156">
        <v>174.4</v>
      </c>
      <c r="J594" s="77">
        <v>154</v>
      </c>
      <c r="K594" s="77">
        <v>8</v>
      </c>
      <c r="L594" s="79">
        <f>'виды работ '!C589</f>
        <v>358300</v>
      </c>
      <c r="M594" s="79">
        <v>0</v>
      </c>
      <c r="N594" s="79">
        <v>0</v>
      </c>
      <c r="O594" s="79">
        <v>0</v>
      </c>
      <c r="P594" s="79">
        <f>L594</f>
        <v>358300</v>
      </c>
      <c r="Q594" s="79">
        <f>L594/H594</f>
        <v>2054.4724770642201</v>
      </c>
      <c r="R594" s="81">
        <v>14593.7</v>
      </c>
      <c r="S594" s="82" t="s">
        <v>287</v>
      </c>
      <c r="T594" s="75" t="s">
        <v>239</v>
      </c>
      <c r="U594" s="29"/>
      <c r="V594" s="29"/>
    </row>
    <row r="595" spans="1:22" s="40" customFormat="1" ht="15.75" customHeight="1" x14ac:dyDescent="0.25">
      <c r="A595" s="89">
        <f t="shared" si="177"/>
        <v>380</v>
      </c>
      <c r="B595" s="78" t="s">
        <v>597</v>
      </c>
      <c r="C595" s="75">
        <v>1956</v>
      </c>
      <c r="D595" s="75"/>
      <c r="E595" s="75" t="s">
        <v>227</v>
      </c>
      <c r="F595" s="75">
        <v>2</v>
      </c>
      <c r="G595" s="75">
        <v>2</v>
      </c>
      <c r="H595" s="79">
        <v>666.11</v>
      </c>
      <c r="I595" s="79">
        <v>388.4</v>
      </c>
      <c r="J595" s="79">
        <v>91.9</v>
      </c>
      <c r="K595" s="80">
        <v>26</v>
      </c>
      <c r="L595" s="81">
        <f>'виды работ '!C590</f>
        <v>224931</v>
      </c>
      <c r="M595" s="79">
        <v>0</v>
      </c>
      <c r="N595" s="79">
        <v>0</v>
      </c>
      <c r="O595" s="79">
        <v>0</v>
      </c>
      <c r="P595" s="79">
        <f>L595</f>
        <v>224931</v>
      </c>
      <c r="Q595" s="79">
        <f>L595/H595</f>
        <v>337.67846151536531</v>
      </c>
      <c r="R595" s="81">
        <v>14593.7</v>
      </c>
      <c r="S595" s="82" t="s">
        <v>287</v>
      </c>
      <c r="T595" s="75" t="s">
        <v>239</v>
      </c>
      <c r="U595" s="45"/>
      <c r="V595" s="45"/>
    </row>
    <row r="596" spans="1:22" s="6" customFormat="1" ht="13.2" x14ac:dyDescent="0.25">
      <c r="A596" s="89">
        <f t="shared" si="177"/>
        <v>381</v>
      </c>
      <c r="B596" s="179" t="s">
        <v>517</v>
      </c>
      <c r="C596" s="77">
        <v>1961</v>
      </c>
      <c r="D596" s="77"/>
      <c r="E596" s="75" t="s">
        <v>227</v>
      </c>
      <c r="F596" s="77">
        <v>2</v>
      </c>
      <c r="G596" s="77">
        <v>2</v>
      </c>
      <c r="H596" s="156">
        <v>729.6</v>
      </c>
      <c r="I596" s="77">
        <v>653.9</v>
      </c>
      <c r="J596" s="77">
        <v>349.6</v>
      </c>
      <c r="K596" s="77">
        <v>32</v>
      </c>
      <c r="L596" s="79">
        <f>'виды работ '!C591</f>
        <v>2101132</v>
      </c>
      <c r="M596" s="79">
        <v>0</v>
      </c>
      <c r="N596" s="79">
        <v>0</v>
      </c>
      <c r="O596" s="79">
        <v>0</v>
      </c>
      <c r="P596" s="79">
        <f t="shared" si="175"/>
        <v>2101132</v>
      </c>
      <c r="Q596" s="79">
        <f t="shared" si="176"/>
        <v>2879.8410087719299</v>
      </c>
      <c r="R596" s="81">
        <v>14593.7</v>
      </c>
      <c r="S596" s="82" t="s">
        <v>287</v>
      </c>
      <c r="T596" s="75" t="s">
        <v>239</v>
      </c>
      <c r="U596" s="29"/>
      <c r="V596" s="29"/>
    </row>
    <row r="597" spans="1:22" s="6" customFormat="1" ht="13.2" x14ac:dyDescent="0.25">
      <c r="A597" s="89">
        <f t="shared" si="177"/>
        <v>382</v>
      </c>
      <c r="B597" s="179" t="s">
        <v>518</v>
      </c>
      <c r="C597" s="85">
        <v>1954</v>
      </c>
      <c r="D597" s="85"/>
      <c r="E597" s="75" t="s">
        <v>227</v>
      </c>
      <c r="F597" s="85">
        <v>2</v>
      </c>
      <c r="G597" s="85">
        <v>2</v>
      </c>
      <c r="H597" s="85">
        <v>737.83</v>
      </c>
      <c r="I597" s="87">
        <v>431.73</v>
      </c>
      <c r="J597" s="85">
        <v>205.8</v>
      </c>
      <c r="K597" s="85">
        <v>24</v>
      </c>
      <c r="L597" s="79">
        <f>'виды работ '!C592</f>
        <v>2071250</v>
      </c>
      <c r="M597" s="79">
        <v>0</v>
      </c>
      <c r="N597" s="79">
        <v>0</v>
      </c>
      <c r="O597" s="79">
        <v>0</v>
      </c>
      <c r="P597" s="79">
        <f t="shared" si="175"/>
        <v>2071250</v>
      </c>
      <c r="Q597" s="79">
        <f t="shared" si="176"/>
        <v>2807.2184649580527</v>
      </c>
      <c r="R597" s="81">
        <v>14593.7</v>
      </c>
      <c r="S597" s="82" t="s">
        <v>287</v>
      </c>
      <c r="T597" s="75" t="s">
        <v>239</v>
      </c>
      <c r="U597" s="29"/>
      <c r="V597" s="29"/>
    </row>
    <row r="598" spans="1:22" s="6" customFormat="1" ht="13.2" x14ac:dyDescent="0.25">
      <c r="A598" s="89">
        <f t="shared" si="177"/>
        <v>383</v>
      </c>
      <c r="B598" s="179" t="s">
        <v>519</v>
      </c>
      <c r="C598" s="85">
        <v>1927</v>
      </c>
      <c r="D598" s="85"/>
      <c r="E598" s="75" t="s">
        <v>227</v>
      </c>
      <c r="F598" s="85">
        <v>2</v>
      </c>
      <c r="G598" s="85">
        <v>1</v>
      </c>
      <c r="H598" s="117">
        <v>311</v>
      </c>
      <c r="I598" s="85">
        <v>283.89999999999998</v>
      </c>
      <c r="J598" s="85">
        <v>109.5</v>
      </c>
      <c r="K598" s="85">
        <v>25</v>
      </c>
      <c r="L598" s="79">
        <f>'виды работ '!C593</f>
        <v>1038885</v>
      </c>
      <c r="M598" s="79">
        <v>0</v>
      </c>
      <c r="N598" s="79">
        <v>0</v>
      </c>
      <c r="O598" s="79">
        <v>0</v>
      </c>
      <c r="P598" s="79">
        <f t="shared" si="175"/>
        <v>1038885</v>
      </c>
      <c r="Q598" s="79">
        <f t="shared" si="176"/>
        <v>3340.466237942122</v>
      </c>
      <c r="R598" s="81">
        <v>14593.7</v>
      </c>
      <c r="S598" s="82" t="s">
        <v>287</v>
      </c>
      <c r="T598" s="75" t="s">
        <v>239</v>
      </c>
      <c r="U598" s="29"/>
      <c r="V598" s="29"/>
    </row>
    <row r="599" spans="1:22" s="6" customFormat="1" ht="13.2" x14ac:dyDescent="0.25">
      <c r="A599" s="89">
        <f t="shared" si="177"/>
        <v>384</v>
      </c>
      <c r="B599" s="179" t="s">
        <v>520</v>
      </c>
      <c r="C599" s="77">
        <v>1969</v>
      </c>
      <c r="D599" s="77"/>
      <c r="E599" s="75" t="s">
        <v>231</v>
      </c>
      <c r="F599" s="77">
        <v>5</v>
      </c>
      <c r="G599" s="77">
        <v>4</v>
      </c>
      <c r="H599" s="77">
        <v>3906.84</v>
      </c>
      <c r="I599" s="77">
        <v>3409.15</v>
      </c>
      <c r="J599" s="77">
        <v>1733.62</v>
      </c>
      <c r="K599" s="77">
        <v>86</v>
      </c>
      <c r="L599" s="79">
        <f>'виды работ '!C594</f>
        <v>3153370</v>
      </c>
      <c r="M599" s="79">
        <v>0</v>
      </c>
      <c r="N599" s="79">
        <v>0</v>
      </c>
      <c r="O599" s="79">
        <v>0</v>
      </c>
      <c r="P599" s="79">
        <f t="shared" si="175"/>
        <v>3153370</v>
      </c>
      <c r="Q599" s="79">
        <f t="shared" si="176"/>
        <v>807.14080945214027</v>
      </c>
      <c r="R599" s="81">
        <v>14593.7</v>
      </c>
      <c r="S599" s="82" t="s">
        <v>287</v>
      </c>
      <c r="T599" s="75" t="s">
        <v>239</v>
      </c>
      <c r="U599" s="29"/>
      <c r="V599" s="29"/>
    </row>
    <row r="600" spans="1:22" s="6" customFormat="1" ht="13.2" x14ac:dyDescent="0.25">
      <c r="A600" s="89">
        <f t="shared" si="177"/>
        <v>385</v>
      </c>
      <c r="B600" s="179" t="s">
        <v>521</v>
      </c>
      <c r="C600" s="77">
        <v>1984</v>
      </c>
      <c r="D600" s="77"/>
      <c r="E600" s="75" t="s">
        <v>231</v>
      </c>
      <c r="F600" s="77">
        <v>3</v>
      </c>
      <c r="G600" s="77">
        <v>4</v>
      </c>
      <c r="H600" s="77">
        <v>1694.5</v>
      </c>
      <c r="I600" s="77">
        <v>979.8</v>
      </c>
      <c r="J600" s="77">
        <v>775.7</v>
      </c>
      <c r="K600" s="77">
        <v>83</v>
      </c>
      <c r="L600" s="79">
        <f>'виды работ '!C595</f>
        <v>5786604</v>
      </c>
      <c r="M600" s="79">
        <v>0</v>
      </c>
      <c r="N600" s="79">
        <v>0</v>
      </c>
      <c r="O600" s="79">
        <v>0</v>
      </c>
      <c r="P600" s="79">
        <f t="shared" si="175"/>
        <v>5786604</v>
      </c>
      <c r="Q600" s="79">
        <f t="shared" si="176"/>
        <v>3414.9330185895546</v>
      </c>
      <c r="R600" s="81">
        <v>14593.7</v>
      </c>
      <c r="S600" s="82" t="s">
        <v>287</v>
      </c>
      <c r="T600" s="75" t="s">
        <v>239</v>
      </c>
      <c r="U600" s="29"/>
      <c r="V600" s="29"/>
    </row>
    <row r="601" spans="1:22" s="6" customFormat="1" ht="13.2" x14ac:dyDescent="0.25">
      <c r="A601" s="242" t="s">
        <v>18</v>
      </c>
      <c r="B601" s="242"/>
      <c r="C601" s="79" t="s">
        <v>230</v>
      </c>
      <c r="D601" s="79" t="s">
        <v>230</v>
      </c>
      <c r="E601" s="79" t="s">
        <v>230</v>
      </c>
      <c r="F601" s="80" t="s">
        <v>230</v>
      </c>
      <c r="G601" s="80" t="s">
        <v>230</v>
      </c>
      <c r="H601" s="81">
        <f>SUM(H584:H600)</f>
        <v>54478.050000000017</v>
      </c>
      <c r="I601" s="81">
        <f t="shared" ref="I601:P601" si="178">SUM(I584:I600)</f>
        <v>40610.48000000001</v>
      </c>
      <c r="J601" s="81">
        <f t="shared" si="178"/>
        <v>31384.89</v>
      </c>
      <c r="K601" s="89">
        <f t="shared" si="178"/>
        <v>2131</v>
      </c>
      <c r="L601" s="81">
        <f>SUM(L584:L600)</f>
        <v>55574043</v>
      </c>
      <c r="M601" s="81">
        <f t="shared" si="178"/>
        <v>0</v>
      </c>
      <c r="N601" s="81">
        <f t="shared" si="178"/>
        <v>0</v>
      </c>
      <c r="O601" s="81">
        <f t="shared" si="178"/>
        <v>0</v>
      </c>
      <c r="P601" s="81">
        <f t="shared" si="178"/>
        <v>55574043</v>
      </c>
      <c r="Q601" s="79">
        <f t="shared" si="176"/>
        <v>1020.1180658999356</v>
      </c>
      <c r="R601" s="90" t="s">
        <v>230</v>
      </c>
      <c r="S601" s="90" t="s">
        <v>230</v>
      </c>
      <c r="T601" s="90" t="s">
        <v>230</v>
      </c>
      <c r="U601" s="29"/>
      <c r="V601" s="29"/>
    </row>
    <row r="602" spans="1:22" s="6" customFormat="1" ht="15.75" customHeight="1" x14ac:dyDescent="0.25">
      <c r="A602" s="223" t="s">
        <v>176</v>
      </c>
      <c r="B602" s="223"/>
      <c r="C602" s="223"/>
      <c r="D602" s="223"/>
      <c r="E602" s="223"/>
      <c r="F602" s="241"/>
      <c r="G602" s="241"/>
      <c r="H602" s="241"/>
      <c r="I602" s="241"/>
      <c r="J602" s="241"/>
      <c r="K602" s="241"/>
      <c r="L602" s="241"/>
      <c r="M602" s="241"/>
      <c r="N602" s="241"/>
      <c r="O602" s="241"/>
      <c r="P602" s="241"/>
      <c r="Q602" s="241"/>
      <c r="R602" s="241"/>
      <c r="S602" s="241"/>
      <c r="T602" s="241"/>
      <c r="U602" s="29"/>
      <c r="V602" s="29"/>
    </row>
    <row r="603" spans="1:22" s="40" customFormat="1" ht="15.75" customHeight="1" x14ac:dyDescent="0.25">
      <c r="A603" s="80">
        <f>A600+1</f>
        <v>386</v>
      </c>
      <c r="B603" s="78" t="s">
        <v>600</v>
      </c>
      <c r="C603" s="75">
        <v>1982</v>
      </c>
      <c r="D603" s="75"/>
      <c r="E603" s="75" t="s">
        <v>231</v>
      </c>
      <c r="F603" s="75">
        <v>2</v>
      </c>
      <c r="G603" s="75">
        <v>3</v>
      </c>
      <c r="H603" s="79">
        <v>814.4</v>
      </c>
      <c r="I603" s="79">
        <v>814.4</v>
      </c>
      <c r="J603" s="79">
        <v>428.7</v>
      </c>
      <c r="K603" s="80">
        <v>35</v>
      </c>
      <c r="L603" s="81">
        <f>'виды работ '!C598</f>
        <v>919066</v>
      </c>
      <c r="M603" s="79">
        <v>0</v>
      </c>
      <c r="N603" s="79">
        <v>0</v>
      </c>
      <c r="O603" s="79">
        <v>0</v>
      </c>
      <c r="P603" s="79">
        <f>L603</f>
        <v>919066</v>
      </c>
      <c r="Q603" s="79">
        <f>L603/H603</f>
        <v>1128.5191552062868</v>
      </c>
      <c r="R603" s="81">
        <v>14593.7</v>
      </c>
      <c r="S603" s="82" t="s">
        <v>287</v>
      </c>
      <c r="T603" s="75" t="s">
        <v>239</v>
      </c>
      <c r="U603" s="45"/>
      <c r="V603" s="45"/>
    </row>
    <row r="604" spans="1:22" s="6" customFormat="1" ht="13.2" x14ac:dyDescent="0.25">
      <c r="A604" s="80">
        <f>A603+1</f>
        <v>387</v>
      </c>
      <c r="B604" s="179" t="s">
        <v>522</v>
      </c>
      <c r="C604" s="114">
        <v>1967</v>
      </c>
      <c r="D604" s="114"/>
      <c r="E604" s="75" t="s">
        <v>227</v>
      </c>
      <c r="F604" s="114">
        <v>2</v>
      </c>
      <c r="G604" s="114">
        <v>2</v>
      </c>
      <c r="H604" s="114">
        <v>505.18</v>
      </c>
      <c r="I604" s="114">
        <v>505.18</v>
      </c>
      <c r="J604" s="114">
        <v>233.54</v>
      </c>
      <c r="K604" s="114">
        <v>24</v>
      </c>
      <c r="L604" s="79">
        <f>'виды работ '!C599</f>
        <v>4332408</v>
      </c>
      <c r="M604" s="79">
        <v>0</v>
      </c>
      <c r="N604" s="79">
        <v>0</v>
      </c>
      <c r="O604" s="79">
        <v>0</v>
      </c>
      <c r="P604" s="81">
        <f t="shared" ref="P604:P609" si="179">L604</f>
        <v>4332408</v>
      </c>
      <c r="Q604" s="79">
        <f t="shared" ref="Q604:Q613" si="180">L604/H604</f>
        <v>8575.9689615582556</v>
      </c>
      <c r="R604" s="81">
        <v>14593.7</v>
      </c>
      <c r="S604" s="82" t="s">
        <v>287</v>
      </c>
      <c r="T604" s="75" t="s">
        <v>239</v>
      </c>
      <c r="U604" s="29"/>
      <c r="V604" s="29"/>
    </row>
    <row r="605" spans="1:22" s="40" customFormat="1" ht="16.5" customHeight="1" x14ac:dyDescent="0.25">
      <c r="A605" s="80">
        <f t="shared" ref="A605:A611" si="181">A604+1</f>
        <v>388</v>
      </c>
      <c r="B605" s="78" t="s">
        <v>601</v>
      </c>
      <c r="C605" s="75">
        <v>1960</v>
      </c>
      <c r="D605" s="75"/>
      <c r="E605" s="75" t="s">
        <v>263</v>
      </c>
      <c r="F605" s="75">
        <v>2</v>
      </c>
      <c r="G605" s="75">
        <v>1</v>
      </c>
      <c r="H605" s="79">
        <v>395.08</v>
      </c>
      <c r="I605" s="79">
        <v>376.15</v>
      </c>
      <c r="J605" s="79">
        <v>110.15</v>
      </c>
      <c r="K605" s="80">
        <v>14</v>
      </c>
      <c r="L605" s="81">
        <f>'виды работ '!C600</f>
        <v>294583</v>
      </c>
      <c r="M605" s="79">
        <v>0</v>
      </c>
      <c r="N605" s="79">
        <v>0</v>
      </c>
      <c r="O605" s="79">
        <v>0</v>
      </c>
      <c r="P605" s="79">
        <f>L605</f>
        <v>294583</v>
      </c>
      <c r="Q605" s="79">
        <f>L605/H605</f>
        <v>745.62873342107935</v>
      </c>
      <c r="R605" s="81">
        <v>14593.7</v>
      </c>
      <c r="S605" s="82" t="s">
        <v>287</v>
      </c>
      <c r="T605" s="75" t="s">
        <v>239</v>
      </c>
      <c r="U605" s="45"/>
      <c r="V605" s="45"/>
    </row>
    <row r="606" spans="1:22" s="40" customFormat="1" ht="15.75" customHeight="1" x14ac:dyDescent="0.25">
      <c r="A606" s="80">
        <f t="shared" si="181"/>
        <v>389</v>
      </c>
      <c r="B606" s="78" t="s">
        <v>602</v>
      </c>
      <c r="C606" s="75">
        <v>1963</v>
      </c>
      <c r="D606" s="75"/>
      <c r="E606" s="75" t="s">
        <v>263</v>
      </c>
      <c r="F606" s="75">
        <v>2</v>
      </c>
      <c r="G606" s="75">
        <v>1</v>
      </c>
      <c r="H606" s="79">
        <v>327.97</v>
      </c>
      <c r="I606" s="79">
        <v>327.97</v>
      </c>
      <c r="J606" s="79">
        <v>76.819999999999993</v>
      </c>
      <c r="K606" s="80">
        <v>12</v>
      </c>
      <c r="L606" s="81">
        <f>'виды работ '!C601</f>
        <v>276782</v>
      </c>
      <c r="M606" s="79">
        <v>0</v>
      </c>
      <c r="N606" s="79">
        <v>0</v>
      </c>
      <c r="O606" s="79">
        <v>0</v>
      </c>
      <c r="P606" s="79">
        <f>L606</f>
        <v>276782</v>
      </c>
      <c r="Q606" s="79">
        <f>L606/H606</f>
        <v>843.92474921486712</v>
      </c>
      <c r="R606" s="81">
        <v>14593.7</v>
      </c>
      <c r="S606" s="82" t="s">
        <v>287</v>
      </c>
      <c r="T606" s="75" t="s">
        <v>239</v>
      </c>
      <c r="U606" s="45"/>
      <c r="V606" s="45"/>
    </row>
    <row r="607" spans="1:22" s="40" customFormat="1" ht="15.75" customHeight="1" x14ac:dyDescent="0.25">
      <c r="A607" s="80">
        <f t="shared" si="181"/>
        <v>390</v>
      </c>
      <c r="B607" s="78" t="s">
        <v>598</v>
      </c>
      <c r="C607" s="75">
        <v>1973</v>
      </c>
      <c r="D607" s="75"/>
      <c r="E607" s="75" t="s">
        <v>227</v>
      </c>
      <c r="F607" s="75">
        <v>2</v>
      </c>
      <c r="G607" s="75">
        <v>2</v>
      </c>
      <c r="H607" s="79">
        <v>724.1</v>
      </c>
      <c r="I607" s="79">
        <v>724.1</v>
      </c>
      <c r="J607" s="79">
        <v>531.79999999999995</v>
      </c>
      <c r="K607" s="80">
        <v>32</v>
      </c>
      <c r="L607" s="81">
        <f>'виды работ '!C602</f>
        <v>2241680</v>
      </c>
      <c r="M607" s="79">
        <v>0</v>
      </c>
      <c r="N607" s="79">
        <v>0</v>
      </c>
      <c r="O607" s="79">
        <v>0</v>
      </c>
      <c r="P607" s="79">
        <f>L607</f>
        <v>2241680</v>
      </c>
      <c r="Q607" s="79">
        <f>L607/H607</f>
        <v>3095.8154950973621</v>
      </c>
      <c r="R607" s="81">
        <v>14593.7</v>
      </c>
      <c r="S607" s="82" t="s">
        <v>287</v>
      </c>
      <c r="T607" s="75" t="s">
        <v>239</v>
      </c>
      <c r="U607" s="45"/>
      <c r="V607" s="45"/>
    </row>
    <row r="608" spans="1:22" s="40" customFormat="1" ht="15.75" customHeight="1" x14ac:dyDescent="0.25">
      <c r="A608" s="80">
        <f t="shared" si="181"/>
        <v>391</v>
      </c>
      <c r="B608" s="78" t="s">
        <v>599</v>
      </c>
      <c r="C608" s="75">
        <v>1935</v>
      </c>
      <c r="D608" s="75"/>
      <c r="E608" s="75" t="s">
        <v>263</v>
      </c>
      <c r="F608" s="75">
        <v>2</v>
      </c>
      <c r="G608" s="75">
        <v>2</v>
      </c>
      <c r="H608" s="79">
        <v>230.7</v>
      </c>
      <c r="I608" s="79">
        <v>230.7</v>
      </c>
      <c r="J608" s="79">
        <v>91.2</v>
      </c>
      <c r="K608" s="80">
        <v>16</v>
      </c>
      <c r="L608" s="81">
        <f>'виды работ '!C603</f>
        <v>1429775</v>
      </c>
      <c r="M608" s="79">
        <v>0</v>
      </c>
      <c r="N608" s="79">
        <v>0</v>
      </c>
      <c r="O608" s="79">
        <v>0</v>
      </c>
      <c r="P608" s="79">
        <f>L608</f>
        <v>1429775</v>
      </c>
      <c r="Q608" s="79">
        <f>L608/H608</f>
        <v>6197.5509319462508</v>
      </c>
      <c r="R608" s="81">
        <v>14593.7</v>
      </c>
      <c r="S608" s="82" t="s">
        <v>287</v>
      </c>
      <c r="T608" s="75" t="s">
        <v>239</v>
      </c>
      <c r="U608" s="45"/>
      <c r="V608" s="45"/>
    </row>
    <row r="609" spans="1:22" s="6" customFormat="1" ht="13.2" x14ac:dyDescent="0.25">
      <c r="A609" s="80">
        <f t="shared" si="181"/>
        <v>392</v>
      </c>
      <c r="B609" s="179" t="s">
        <v>177</v>
      </c>
      <c r="C609" s="114">
        <v>1948</v>
      </c>
      <c r="D609" s="114"/>
      <c r="E609" s="75" t="s">
        <v>263</v>
      </c>
      <c r="F609" s="114">
        <v>2</v>
      </c>
      <c r="G609" s="114">
        <v>2</v>
      </c>
      <c r="H609" s="87">
        <v>292.2</v>
      </c>
      <c r="I609" s="114">
        <v>254.7</v>
      </c>
      <c r="J609" s="114">
        <v>162.68</v>
      </c>
      <c r="K609" s="114">
        <v>16</v>
      </c>
      <c r="L609" s="81">
        <f>'виды работ '!C604</f>
        <v>2758294</v>
      </c>
      <c r="M609" s="79">
        <v>0</v>
      </c>
      <c r="N609" s="79">
        <v>0</v>
      </c>
      <c r="O609" s="79">
        <v>0</v>
      </c>
      <c r="P609" s="81">
        <f t="shared" si="179"/>
        <v>2758294</v>
      </c>
      <c r="Q609" s="79">
        <f t="shared" si="180"/>
        <v>9439.7467488021903</v>
      </c>
      <c r="R609" s="81">
        <v>14593.7</v>
      </c>
      <c r="S609" s="82" t="s">
        <v>287</v>
      </c>
      <c r="T609" s="75" t="s">
        <v>239</v>
      </c>
      <c r="U609" s="29"/>
      <c r="V609" s="29"/>
    </row>
    <row r="610" spans="1:22" s="6" customFormat="1" ht="13.2" x14ac:dyDescent="0.25">
      <c r="A610" s="80">
        <f t="shared" si="181"/>
        <v>393</v>
      </c>
      <c r="B610" s="179" t="s">
        <v>178</v>
      </c>
      <c r="C610" s="114">
        <v>1964</v>
      </c>
      <c r="D610" s="114"/>
      <c r="E610" s="75" t="s">
        <v>263</v>
      </c>
      <c r="F610" s="114">
        <v>2</v>
      </c>
      <c r="G610" s="114">
        <v>1</v>
      </c>
      <c r="H610" s="114">
        <v>351.9</v>
      </c>
      <c r="I610" s="114">
        <v>351.9</v>
      </c>
      <c r="J610" s="114">
        <v>48.1</v>
      </c>
      <c r="K610" s="114">
        <v>9</v>
      </c>
      <c r="L610" s="81">
        <f>'виды работ '!C605</f>
        <v>1161824</v>
      </c>
      <c r="M610" s="79">
        <v>0</v>
      </c>
      <c r="N610" s="79">
        <v>0</v>
      </c>
      <c r="O610" s="79">
        <v>0</v>
      </c>
      <c r="P610" s="81">
        <f>L610</f>
        <v>1161824</v>
      </c>
      <c r="Q610" s="79">
        <f>L610/H610</f>
        <v>3301.5743108837742</v>
      </c>
      <c r="R610" s="81">
        <v>14593.7</v>
      </c>
      <c r="S610" s="82" t="s">
        <v>287</v>
      </c>
      <c r="T610" s="75" t="s">
        <v>239</v>
      </c>
      <c r="U610" s="29"/>
      <c r="V610" s="29"/>
    </row>
    <row r="611" spans="1:22" s="6" customFormat="1" ht="13.2" x14ac:dyDescent="0.25">
      <c r="A611" s="80">
        <f t="shared" si="181"/>
        <v>394</v>
      </c>
      <c r="B611" s="179" t="s">
        <v>523</v>
      </c>
      <c r="C611" s="114">
        <v>1940</v>
      </c>
      <c r="D611" s="114"/>
      <c r="E611" s="75" t="s">
        <v>263</v>
      </c>
      <c r="F611" s="114">
        <v>2</v>
      </c>
      <c r="G611" s="114">
        <v>1</v>
      </c>
      <c r="H611" s="114">
        <v>256</v>
      </c>
      <c r="I611" s="114">
        <v>256</v>
      </c>
      <c r="J611" s="114">
        <v>71.099999999999994</v>
      </c>
      <c r="K611" s="114">
        <v>9</v>
      </c>
      <c r="L611" s="81">
        <f>'виды работ '!C606</f>
        <v>1090152</v>
      </c>
      <c r="M611" s="79">
        <v>0</v>
      </c>
      <c r="N611" s="79">
        <v>0</v>
      </c>
      <c r="O611" s="79">
        <v>0</v>
      </c>
      <c r="P611" s="81">
        <f>L611</f>
        <v>1090152</v>
      </c>
      <c r="Q611" s="79">
        <f>L611/H611</f>
        <v>4258.40625</v>
      </c>
      <c r="R611" s="81">
        <v>14593.7</v>
      </c>
      <c r="S611" s="82" t="s">
        <v>287</v>
      </c>
      <c r="T611" s="75" t="s">
        <v>239</v>
      </c>
      <c r="U611" s="29"/>
      <c r="V611" s="29"/>
    </row>
    <row r="612" spans="1:22" s="6" customFormat="1" ht="13.2" x14ac:dyDescent="0.25">
      <c r="A612" s="242" t="s">
        <v>18</v>
      </c>
      <c r="B612" s="242"/>
      <c r="C612" s="79" t="s">
        <v>230</v>
      </c>
      <c r="D612" s="79" t="s">
        <v>230</v>
      </c>
      <c r="E612" s="79" t="s">
        <v>230</v>
      </c>
      <c r="F612" s="79" t="s">
        <v>230</v>
      </c>
      <c r="G612" s="79" t="s">
        <v>230</v>
      </c>
      <c r="H612" s="81">
        <f t="shared" ref="H612:P612" si="182">SUM(H603:H611)</f>
        <v>3897.5299999999997</v>
      </c>
      <c r="I612" s="81">
        <f t="shared" si="182"/>
        <v>3841.1</v>
      </c>
      <c r="J612" s="81">
        <f t="shared" si="182"/>
        <v>1754.09</v>
      </c>
      <c r="K612" s="89">
        <f t="shared" si="182"/>
        <v>167</v>
      </c>
      <c r="L612" s="81">
        <f t="shared" si="182"/>
        <v>14504564</v>
      </c>
      <c r="M612" s="81">
        <f t="shared" si="182"/>
        <v>0</v>
      </c>
      <c r="N612" s="81">
        <f t="shared" si="182"/>
        <v>0</v>
      </c>
      <c r="O612" s="81">
        <f t="shared" si="182"/>
        <v>0</v>
      </c>
      <c r="P612" s="81">
        <f t="shared" si="182"/>
        <v>14504564</v>
      </c>
      <c r="Q612" s="79">
        <f t="shared" si="180"/>
        <v>3721.4759091014057</v>
      </c>
      <c r="R612" s="90" t="s">
        <v>230</v>
      </c>
      <c r="S612" s="90" t="s">
        <v>230</v>
      </c>
      <c r="T612" s="90" t="s">
        <v>230</v>
      </c>
      <c r="U612" s="31"/>
      <c r="V612" s="31"/>
    </row>
    <row r="613" spans="1:22" s="7" customFormat="1" ht="13.2" x14ac:dyDescent="0.25">
      <c r="A613" s="223" t="s">
        <v>179</v>
      </c>
      <c r="B613" s="223"/>
      <c r="C613" s="223"/>
      <c r="D613" s="95" t="s">
        <v>230</v>
      </c>
      <c r="E613" s="95" t="s">
        <v>230</v>
      </c>
      <c r="F613" s="95" t="s">
        <v>230</v>
      </c>
      <c r="G613" s="95" t="s">
        <v>230</v>
      </c>
      <c r="H613" s="96">
        <f>H575+H579+H582+H601+H612</f>
        <v>62558.900000000016</v>
      </c>
      <c r="I613" s="96">
        <f t="shared" ref="I613:P613" si="183">I575+I579+I582+I601+I612</f>
        <v>48633.580000000009</v>
      </c>
      <c r="J613" s="96">
        <f t="shared" si="183"/>
        <v>35898.31</v>
      </c>
      <c r="K613" s="96">
        <f t="shared" si="183"/>
        <v>2526</v>
      </c>
      <c r="L613" s="96">
        <f t="shared" si="183"/>
        <v>85476257</v>
      </c>
      <c r="M613" s="96">
        <f t="shared" si="183"/>
        <v>0</v>
      </c>
      <c r="N613" s="96">
        <f t="shared" si="183"/>
        <v>0</v>
      </c>
      <c r="O613" s="96">
        <f t="shared" si="183"/>
        <v>0</v>
      </c>
      <c r="P613" s="96">
        <f t="shared" si="183"/>
        <v>85476257</v>
      </c>
      <c r="Q613" s="95">
        <f t="shared" si="180"/>
        <v>1366.3324802705927</v>
      </c>
      <c r="R613" s="98" t="s">
        <v>230</v>
      </c>
      <c r="S613" s="98" t="s">
        <v>230</v>
      </c>
      <c r="T613" s="98" t="s">
        <v>230</v>
      </c>
      <c r="U613" s="10"/>
      <c r="V613" s="10"/>
    </row>
    <row r="614" spans="1:22" s="6" customFormat="1" ht="15" customHeight="1" x14ac:dyDescent="0.25">
      <c r="A614" s="230" t="s">
        <v>625</v>
      </c>
      <c r="B614" s="230"/>
      <c r="C614" s="230"/>
      <c r="D614" s="230"/>
      <c r="E614" s="230"/>
      <c r="F614" s="230"/>
      <c r="G614" s="230"/>
      <c r="H614" s="230"/>
      <c r="I614" s="230"/>
      <c r="J614" s="230"/>
      <c r="K614" s="230"/>
      <c r="L614" s="230"/>
      <c r="M614" s="230"/>
      <c r="N614" s="230"/>
      <c r="O614" s="230"/>
      <c r="P614" s="230"/>
      <c r="Q614" s="230"/>
      <c r="R614" s="230"/>
      <c r="S614" s="230"/>
      <c r="T614" s="230"/>
      <c r="U614" s="25"/>
      <c r="V614" s="25"/>
    </row>
    <row r="615" spans="1:22" s="6" customFormat="1" ht="15" customHeight="1" x14ac:dyDescent="0.25">
      <c r="A615" s="220" t="s">
        <v>617</v>
      </c>
      <c r="B615" s="220"/>
      <c r="C615" s="220"/>
      <c r="D615" s="220"/>
      <c r="E615" s="220"/>
      <c r="F615" s="230"/>
      <c r="G615" s="230"/>
      <c r="H615" s="230"/>
      <c r="I615" s="230"/>
      <c r="J615" s="230"/>
      <c r="K615" s="230"/>
      <c r="L615" s="230"/>
      <c r="M615" s="230"/>
      <c r="N615" s="230"/>
      <c r="O615" s="230"/>
      <c r="P615" s="230"/>
      <c r="Q615" s="230"/>
      <c r="R615" s="230"/>
      <c r="S615" s="230"/>
      <c r="T615" s="230"/>
      <c r="U615" s="25"/>
      <c r="V615" s="25"/>
    </row>
    <row r="616" spans="1:22" s="6" customFormat="1" ht="15" customHeight="1" x14ac:dyDescent="0.25">
      <c r="A616" s="80">
        <f>A611+1</f>
        <v>395</v>
      </c>
      <c r="B616" s="180" t="s">
        <v>618</v>
      </c>
      <c r="C616" s="77">
        <v>1968</v>
      </c>
      <c r="D616" s="85"/>
      <c r="E616" s="75" t="s">
        <v>227</v>
      </c>
      <c r="F616" s="77">
        <v>5</v>
      </c>
      <c r="G616" s="181">
        <v>7</v>
      </c>
      <c r="H616" s="81">
        <v>3563</v>
      </c>
      <c r="I616" s="81">
        <v>374.64</v>
      </c>
      <c r="J616" s="81">
        <v>2352</v>
      </c>
      <c r="K616" s="77">
        <v>223</v>
      </c>
      <c r="L616" s="79">
        <f>'виды работ '!C611</f>
        <v>530619</v>
      </c>
      <c r="M616" s="79">
        <v>0</v>
      </c>
      <c r="N616" s="79">
        <v>0</v>
      </c>
      <c r="O616" s="79">
        <v>0</v>
      </c>
      <c r="P616" s="81">
        <f>L616</f>
        <v>530619</v>
      </c>
      <c r="Q616" s="79">
        <f>L616/H616</f>
        <v>148.92478248666853</v>
      </c>
      <c r="R616" s="81">
        <v>14593.7</v>
      </c>
      <c r="S616" s="82" t="s">
        <v>287</v>
      </c>
      <c r="T616" s="75" t="s">
        <v>239</v>
      </c>
      <c r="U616" s="25"/>
      <c r="V616" s="25"/>
    </row>
    <row r="617" spans="1:22" s="6" customFormat="1" ht="15" customHeight="1" x14ac:dyDescent="0.25">
      <c r="A617" s="242" t="s">
        <v>18</v>
      </c>
      <c r="B617" s="242"/>
      <c r="C617" s="79" t="s">
        <v>230</v>
      </c>
      <c r="D617" s="79" t="s">
        <v>230</v>
      </c>
      <c r="E617" s="79" t="s">
        <v>230</v>
      </c>
      <c r="F617" s="79" t="s">
        <v>230</v>
      </c>
      <c r="G617" s="79" t="s">
        <v>230</v>
      </c>
      <c r="H617" s="79">
        <f>SUM(H616)</f>
        <v>3563</v>
      </c>
      <c r="I617" s="79">
        <f t="shared" ref="I617:P617" si="184">SUM(I616)</f>
        <v>374.64</v>
      </c>
      <c r="J617" s="79">
        <f t="shared" si="184"/>
        <v>2352</v>
      </c>
      <c r="K617" s="80">
        <f t="shared" si="184"/>
        <v>223</v>
      </c>
      <c r="L617" s="79">
        <f t="shared" si="184"/>
        <v>530619</v>
      </c>
      <c r="M617" s="79">
        <f t="shared" si="184"/>
        <v>0</v>
      </c>
      <c r="N617" s="79">
        <f t="shared" si="184"/>
        <v>0</v>
      </c>
      <c r="O617" s="79">
        <f t="shared" si="184"/>
        <v>0</v>
      </c>
      <c r="P617" s="79">
        <f t="shared" si="184"/>
        <v>530619</v>
      </c>
      <c r="Q617" s="79">
        <f>L617/H617</f>
        <v>148.92478248666853</v>
      </c>
      <c r="R617" s="90" t="s">
        <v>230</v>
      </c>
      <c r="S617" s="90" t="s">
        <v>230</v>
      </c>
      <c r="T617" s="90" t="s">
        <v>230</v>
      </c>
      <c r="U617" s="25"/>
      <c r="V617" s="25"/>
    </row>
    <row r="618" spans="1:22" s="6" customFormat="1" ht="15.75" customHeight="1" x14ac:dyDescent="0.25">
      <c r="A618" s="220" t="s">
        <v>88</v>
      </c>
      <c r="B618" s="220"/>
      <c r="C618" s="220"/>
      <c r="D618" s="220"/>
      <c r="E618" s="220"/>
      <c r="F618" s="233"/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"/>
      <c r="V618" s="23"/>
    </row>
    <row r="619" spans="1:22" s="6" customFormat="1" ht="13.2" x14ac:dyDescent="0.25">
      <c r="A619" s="89">
        <f>A616+1</f>
        <v>396</v>
      </c>
      <c r="B619" s="182" t="s">
        <v>107</v>
      </c>
      <c r="C619" s="91">
        <v>1970</v>
      </c>
      <c r="D619" s="81"/>
      <c r="E619" s="75" t="s">
        <v>227</v>
      </c>
      <c r="F619" s="89">
        <v>5</v>
      </c>
      <c r="G619" s="89">
        <v>2</v>
      </c>
      <c r="H619" s="81">
        <v>4678.8999999999996</v>
      </c>
      <c r="I619" s="81">
        <v>4494.8999999999996</v>
      </c>
      <c r="J619" s="81">
        <v>2376.6</v>
      </c>
      <c r="K619" s="89">
        <v>330</v>
      </c>
      <c r="L619" s="81">
        <f>'виды работ '!C614</f>
        <v>2809413</v>
      </c>
      <c r="M619" s="79">
        <v>0</v>
      </c>
      <c r="N619" s="79">
        <v>0</v>
      </c>
      <c r="O619" s="79">
        <v>0</v>
      </c>
      <c r="P619" s="81">
        <f>L619</f>
        <v>2809413</v>
      </c>
      <c r="Q619" s="79">
        <f>L619/H619</f>
        <v>600.44305285430346</v>
      </c>
      <c r="R619" s="81">
        <v>14593.7</v>
      </c>
      <c r="S619" s="82" t="s">
        <v>287</v>
      </c>
      <c r="T619" s="75" t="s">
        <v>239</v>
      </c>
    </row>
    <row r="620" spans="1:22" s="6" customFormat="1" ht="13.2" x14ac:dyDescent="0.25">
      <c r="A620" s="89">
        <f>A619+1</f>
        <v>397</v>
      </c>
      <c r="B620" s="182" t="s">
        <v>108</v>
      </c>
      <c r="C620" s="91">
        <v>1971</v>
      </c>
      <c r="D620" s="81"/>
      <c r="E620" s="75" t="s">
        <v>227</v>
      </c>
      <c r="F620" s="89">
        <v>5</v>
      </c>
      <c r="G620" s="89">
        <v>2</v>
      </c>
      <c r="H620" s="81">
        <v>4828.4399999999996</v>
      </c>
      <c r="I620" s="81">
        <v>3806.34</v>
      </c>
      <c r="J620" s="81">
        <v>1885.8</v>
      </c>
      <c r="K620" s="89">
        <v>321</v>
      </c>
      <c r="L620" s="81">
        <f>'виды работ '!C615</f>
        <v>525586</v>
      </c>
      <c r="M620" s="79">
        <v>0</v>
      </c>
      <c r="N620" s="79">
        <v>0</v>
      </c>
      <c r="O620" s="79">
        <v>0</v>
      </c>
      <c r="P620" s="81">
        <f>L620</f>
        <v>525586</v>
      </c>
      <c r="Q620" s="79">
        <f>L620/H620</f>
        <v>108.85213443679532</v>
      </c>
      <c r="R620" s="81">
        <v>14593.7</v>
      </c>
      <c r="S620" s="82" t="s">
        <v>287</v>
      </c>
      <c r="T620" s="75" t="s">
        <v>239</v>
      </c>
    </row>
    <row r="621" spans="1:22" s="6" customFormat="1" ht="13.2" x14ac:dyDescent="0.25">
      <c r="A621" s="89">
        <f>A620+1</f>
        <v>398</v>
      </c>
      <c r="B621" s="183" t="s">
        <v>524</v>
      </c>
      <c r="C621" s="91">
        <v>1983</v>
      </c>
      <c r="D621" s="81"/>
      <c r="E621" s="75" t="s">
        <v>227</v>
      </c>
      <c r="F621" s="89">
        <v>9</v>
      </c>
      <c r="G621" s="89">
        <v>2</v>
      </c>
      <c r="H621" s="81">
        <v>6919</v>
      </c>
      <c r="I621" s="81">
        <v>5657.78</v>
      </c>
      <c r="J621" s="81">
        <v>2507.56</v>
      </c>
      <c r="K621" s="89">
        <v>412</v>
      </c>
      <c r="L621" s="81">
        <f>'виды работ '!C616</f>
        <v>5091309</v>
      </c>
      <c r="M621" s="79">
        <v>0</v>
      </c>
      <c r="N621" s="79">
        <v>0</v>
      </c>
      <c r="O621" s="79">
        <v>0</v>
      </c>
      <c r="P621" s="81">
        <f>L621</f>
        <v>5091309</v>
      </c>
      <c r="Q621" s="79">
        <f>L621/H621</f>
        <v>735.84463072698372</v>
      </c>
      <c r="R621" s="81">
        <v>14593.7</v>
      </c>
      <c r="S621" s="82" t="s">
        <v>287</v>
      </c>
      <c r="T621" s="75" t="s">
        <v>239</v>
      </c>
      <c r="U621" s="29"/>
      <c r="V621" s="29"/>
    </row>
    <row r="622" spans="1:22" s="6" customFormat="1" ht="13.2" x14ac:dyDescent="0.25">
      <c r="A622" s="89">
        <f>A621+1</f>
        <v>399</v>
      </c>
      <c r="B622" s="183" t="s">
        <v>525</v>
      </c>
      <c r="C622" s="85">
        <v>1969</v>
      </c>
      <c r="D622" s="85"/>
      <c r="E622" s="75" t="s">
        <v>227</v>
      </c>
      <c r="F622" s="85">
        <v>5</v>
      </c>
      <c r="G622" s="85">
        <v>4</v>
      </c>
      <c r="H622" s="85">
        <v>3777.08</v>
      </c>
      <c r="I622" s="85">
        <v>3473.68</v>
      </c>
      <c r="J622" s="85">
        <v>3056.84</v>
      </c>
      <c r="K622" s="85">
        <v>178</v>
      </c>
      <c r="L622" s="81">
        <f>'виды работ '!C617</f>
        <v>1795106</v>
      </c>
      <c r="M622" s="79">
        <v>0</v>
      </c>
      <c r="N622" s="79">
        <v>0</v>
      </c>
      <c r="O622" s="79">
        <v>0</v>
      </c>
      <c r="P622" s="81">
        <f>L622</f>
        <v>1795106</v>
      </c>
      <c r="Q622" s="79">
        <f>L622/H622</f>
        <v>475.26290150063011</v>
      </c>
      <c r="R622" s="81">
        <v>14593.7</v>
      </c>
      <c r="S622" s="82" t="s">
        <v>287</v>
      </c>
      <c r="T622" s="75" t="s">
        <v>239</v>
      </c>
      <c r="U622" s="29"/>
      <c r="V622" s="29"/>
    </row>
    <row r="623" spans="1:22" s="6" customFormat="1" ht="13.2" x14ac:dyDescent="0.25">
      <c r="A623" s="217" t="s">
        <v>18</v>
      </c>
      <c r="B623" s="217"/>
      <c r="C623" s="79" t="s">
        <v>230</v>
      </c>
      <c r="D623" s="79" t="s">
        <v>230</v>
      </c>
      <c r="E623" s="79" t="s">
        <v>230</v>
      </c>
      <c r="F623" s="79" t="s">
        <v>230</v>
      </c>
      <c r="G623" s="79" t="s">
        <v>230</v>
      </c>
      <c r="H623" s="81">
        <f>SUM(H619:H622)</f>
        <v>20203.419999999998</v>
      </c>
      <c r="I623" s="81">
        <f t="shared" ref="I623:P623" si="185">SUM(I619:I622)</f>
        <v>17432.7</v>
      </c>
      <c r="J623" s="81">
        <f t="shared" si="185"/>
        <v>9826.7999999999993</v>
      </c>
      <c r="K623" s="89">
        <f t="shared" si="185"/>
        <v>1241</v>
      </c>
      <c r="L623" s="81">
        <f>SUM(L619:L622)</f>
        <v>10221414</v>
      </c>
      <c r="M623" s="81">
        <f t="shared" si="185"/>
        <v>0</v>
      </c>
      <c r="N623" s="81">
        <f t="shared" si="185"/>
        <v>0</v>
      </c>
      <c r="O623" s="81">
        <f t="shared" si="185"/>
        <v>0</v>
      </c>
      <c r="P623" s="81">
        <f t="shared" si="185"/>
        <v>10221414</v>
      </c>
      <c r="Q623" s="79">
        <f>L623/H623</f>
        <v>505.92493746108335</v>
      </c>
      <c r="R623" s="90" t="s">
        <v>230</v>
      </c>
      <c r="S623" s="90" t="s">
        <v>230</v>
      </c>
      <c r="T623" s="90" t="s">
        <v>230</v>
      </c>
      <c r="U623" s="29"/>
      <c r="V623" s="29"/>
    </row>
    <row r="624" spans="1:22" s="6" customFormat="1" ht="13.2" x14ac:dyDescent="0.25">
      <c r="A624" s="220" t="s">
        <v>109</v>
      </c>
      <c r="B624" s="220"/>
      <c r="C624" s="220"/>
      <c r="D624" s="220"/>
      <c r="E624" s="220"/>
      <c r="F624" s="233"/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9"/>
      <c r="V624" s="29"/>
    </row>
    <row r="625" spans="1:22" s="6" customFormat="1" ht="13.2" x14ac:dyDescent="0.25">
      <c r="A625" s="80">
        <f>A622+1</f>
        <v>400</v>
      </c>
      <c r="B625" s="83" t="s">
        <v>526</v>
      </c>
      <c r="C625" s="75">
        <v>1988</v>
      </c>
      <c r="D625" s="75"/>
      <c r="E625" s="75" t="s">
        <v>231</v>
      </c>
      <c r="F625" s="75">
        <v>9</v>
      </c>
      <c r="G625" s="75">
        <v>5</v>
      </c>
      <c r="H625" s="126">
        <v>12600.8</v>
      </c>
      <c r="I625" s="75">
        <v>10793.4</v>
      </c>
      <c r="J625" s="75">
        <v>8901.0499999999993</v>
      </c>
      <c r="K625" s="80">
        <v>533</v>
      </c>
      <c r="L625" s="81">
        <f>'виды работ '!C620</f>
        <v>11790790</v>
      </c>
      <c r="M625" s="79">
        <v>0</v>
      </c>
      <c r="N625" s="79">
        <v>0</v>
      </c>
      <c r="O625" s="79">
        <v>0</v>
      </c>
      <c r="P625" s="81">
        <f t="shared" ref="P625:P630" si="186">L625</f>
        <v>11790790</v>
      </c>
      <c r="Q625" s="79">
        <f t="shared" ref="Q625:Q631" si="187">L625/H625</f>
        <v>935.71757348739766</v>
      </c>
      <c r="R625" s="81">
        <v>14593.7</v>
      </c>
      <c r="S625" s="82" t="s">
        <v>287</v>
      </c>
      <c r="T625" s="75" t="s">
        <v>239</v>
      </c>
      <c r="U625" s="29"/>
      <c r="V625" s="29"/>
    </row>
    <row r="626" spans="1:22" s="6" customFormat="1" ht="13.2" x14ac:dyDescent="0.25">
      <c r="A626" s="80">
        <f>A625+1</f>
        <v>401</v>
      </c>
      <c r="B626" s="83" t="s">
        <v>527</v>
      </c>
      <c r="C626" s="75">
        <v>1961</v>
      </c>
      <c r="D626" s="75"/>
      <c r="E626" s="75" t="s">
        <v>227</v>
      </c>
      <c r="F626" s="75">
        <v>2</v>
      </c>
      <c r="G626" s="75">
        <v>2</v>
      </c>
      <c r="H626" s="126">
        <v>512.1</v>
      </c>
      <c r="I626" s="75">
        <v>436.9</v>
      </c>
      <c r="J626" s="75">
        <v>364</v>
      </c>
      <c r="K626" s="80">
        <v>17</v>
      </c>
      <c r="L626" s="81">
        <f>'виды работ '!C621</f>
        <v>3534998</v>
      </c>
      <c r="M626" s="79">
        <v>0</v>
      </c>
      <c r="N626" s="79">
        <v>0</v>
      </c>
      <c r="O626" s="79">
        <v>0</v>
      </c>
      <c r="P626" s="81">
        <f t="shared" si="186"/>
        <v>3534998</v>
      </c>
      <c r="Q626" s="79">
        <f t="shared" si="187"/>
        <v>6902.9447373559851</v>
      </c>
      <c r="R626" s="81">
        <v>14593.7</v>
      </c>
      <c r="S626" s="82" t="s">
        <v>287</v>
      </c>
      <c r="T626" s="75" t="s">
        <v>239</v>
      </c>
      <c r="U626" s="29"/>
      <c r="V626" s="29"/>
    </row>
    <row r="627" spans="1:22" s="6" customFormat="1" ht="13.2" x14ac:dyDescent="0.25">
      <c r="A627" s="80">
        <f>A626+1</f>
        <v>402</v>
      </c>
      <c r="B627" s="83" t="s">
        <v>528</v>
      </c>
      <c r="C627" s="75">
        <v>1970</v>
      </c>
      <c r="D627" s="75"/>
      <c r="E627" s="75" t="s">
        <v>227</v>
      </c>
      <c r="F627" s="75">
        <v>2</v>
      </c>
      <c r="G627" s="75">
        <v>2</v>
      </c>
      <c r="H627" s="126">
        <v>537</v>
      </c>
      <c r="I627" s="75">
        <v>518.4</v>
      </c>
      <c r="J627" s="75">
        <v>152.69999999999999</v>
      </c>
      <c r="K627" s="80">
        <v>42</v>
      </c>
      <c r="L627" s="81">
        <f>'виды работ '!C622</f>
        <v>2222314</v>
      </c>
      <c r="M627" s="79">
        <v>0</v>
      </c>
      <c r="N627" s="79">
        <v>0</v>
      </c>
      <c r="O627" s="79">
        <v>0</v>
      </c>
      <c r="P627" s="81">
        <f t="shared" si="186"/>
        <v>2222314</v>
      </c>
      <c r="Q627" s="79">
        <f t="shared" si="187"/>
        <v>4138.3873370577285</v>
      </c>
      <c r="R627" s="81">
        <v>14593.7</v>
      </c>
      <c r="S627" s="82" t="s">
        <v>287</v>
      </c>
      <c r="T627" s="75" t="s">
        <v>239</v>
      </c>
      <c r="U627" s="29"/>
      <c r="V627" s="29"/>
    </row>
    <row r="628" spans="1:22" s="6" customFormat="1" ht="13.2" x14ac:dyDescent="0.25">
      <c r="A628" s="80">
        <f>A627+1</f>
        <v>403</v>
      </c>
      <c r="B628" s="83" t="s">
        <v>529</v>
      </c>
      <c r="C628" s="75">
        <v>1970</v>
      </c>
      <c r="D628" s="75"/>
      <c r="E628" s="75" t="s">
        <v>227</v>
      </c>
      <c r="F628" s="75">
        <v>2</v>
      </c>
      <c r="G628" s="75">
        <v>2</v>
      </c>
      <c r="H628" s="126">
        <v>560.9</v>
      </c>
      <c r="I628" s="75">
        <v>532.29999999999995</v>
      </c>
      <c r="J628" s="75">
        <v>179.5</v>
      </c>
      <c r="K628" s="80">
        <v>36</v>
      </c>
      <c r="L628" s="81">
        <f>'виды работ '!C623</f>
        <v>2186785</v>
      </c>
      <c r="M628" s="79">
        <v>0</v>
      </c>
      <c r="N628" s="79">
        <v>0</v>
      </c>
      <c r="O628" s="79">
        <v>0</v>
      </c>
      <c r="P628" s="81">
        <f t="shared" si="186"/>
        <v>2186785</v>
      </c>
      <c r="Q628" s="79">
        <f t="shared" si="187"/>
        <v>3898.7074344802995</v>
      </c>
      <c r="R628" s="81">
        <v>14593.7</v>
      </c>
      <c r="S628" s="82" t="s">
        <v>287</v>
      </c>
      <c r="T628" s="75" t="s">
        <v>239</v>
      </c>
      <c r="U628" s="29"/>
      <c r="V628" s="29"/>
    </row>
    <row r="629" spans="1:22" s="6" customFormat="1" ht="13.2" x14ac:dyDescent="0.25">
      <c r="A629" s="80">
        <f>A628+1</f>
        <v>404</v>
      </c>
      <c r="B629" s="83" t="s">
        <v>530</v>
      </c>
      <c r="C629" s="75">
        <v>1970</v>
      </c>
      <c r="D629" s="75"/>
      <c r="E629" s="75" t="s">
        <v>227</v>
      </c>
      <c r="F629" s="75">
        <v>2</v>
      </c>
      <c r="G629" s="75">
        <v>2</v>
      </c>
      <c r="H629" s="126">
        <v>575.5</v>
      </c>
      <c r="I629" s="126">
        <v>529.5</v>
      </c>
      <c r="J629" s="75">
        <v>304.7</v>
      </c>
      <c r="K629" s="80">
        <v>28</v>
      </c>
      <c r="L629" s="81">
        <f>'виды работ '!C624</f>
        <v>2186211</v>
      </c>
      <c r="M629" s="79">
        <v>0</v>
      </c>
      <c r="N629" s="79">
        <v>0</v>
      </c>
      <c r="O629" s="79">
        <v>0</v>
      </c>
      <c r="P629" s="81">
        <f t="shared" si="186"/>
        <v>2186211</v>
      </c>
      <c r="Q629" s="79">
        <f t="shared" si="187"/>
        <v>3798.802780191138</v>
      </c>
      <c r="R629" s="81">
        <v>14593.7</v>
      </c>
      <c r="S629" s="82" t="s">
        <v>287</v>
      </c>
      <c r="T629" s="75" t="s">
        <v>239</v>
      </c>
      <c r="U629" s="29"/>
      <c r="V629" s="29"/>
    </row>
    <row r="630" spans="1:22" s="6" customFormat="1" ht="13.2" x14ac:dyDescent="0.25">
      <c r="A630" s="80">
        <f>A629+1</f>
        <v>405</v>
      </c>
      <c r="B630" s="83" t="s">
        <v>531</v>
      </c>
      <c r="C630" s="75">
        <v>1970</v>
      </c>
      <c r="D630" s="75"/>
      <c r="E630" s="75" t="s">
        <v>227</v>
      </c>
      <c r="F630" s="75">
        <v>2</v>
      </c>
      <c r="G630" s="75">
        <v>2</v>
      </c>
      <c r="H630" s="126">
        <v>578.12</v>
      </c>
      <c r="I630" s="75">
        <v>528.5</v>
      </c>
      <c r="J630" s="75">
        <v>112.8</v>
      </c>
      <c r="K630" s="80">
        <v>30</v>
      </c>
      <c r="L630" s="81">
        <f>'виды работ '!C625</f>
        <v>2223499</v>
      </c>
      <c r="M630" s="79">
        <v>0</v>
      </c>
      <c r="N630" s="79">
        <v>0</v>
      </c>
      <c r="O630" s="79">
        <v>0</v>
      </c>
      <c r="P630" s="81">
        <f t="shared" si="186"/>
        <v>2223499</v>
      </c>
      <c r="Q630" s="79">
        <f t="shared" si="187"/>
        <v>3846.0855877672457</v>
      </c>
      <c r="R630" s="81">
        <v>14593.7</v>
      </c>
      <c r="S630" s="82" t="s">
        <v>287</v>
      </c>
      <c r="T630" s="75" t="s">
        <v>239</v>
      </c>
      <c r="U630" s="29"/>
      <c r="V630" s="29"/>
    </row>
    <row r="631" spans="1:22" s="6" customFormat="1" ht="13.2" x14ac:dyDescent="0.25">
      <c r="A631" s="217" t="s">
        <v>18</v>
      </c>
      <c r="B631" s="217"/>
      <c r="C631" s="79" t="s">
        <v>230</v>
      </c>
      <c r="D631" s="79" t="s">
        <v>230</v>
      </c>
      <c r="E631" s="79" t="s">
        <v>230</v>
      </c>
      <c r="F631" s="80" t="s">
        <v>230</v>
      </c>
      <c r="G631" s="80" t="s">
        <v>230</v>
      </c>
      <c r="H631" s="81">
        <f>SUM(H625:H630)</f>
        <v>15364.42</v>
      </c>
      <c r="I631" s="81">
        <f t="shared" ref="I631:P631" si="188">SUM(I625:I630)</f>
        <v>13338.999999999998</v>
      </c>
      <c r="J631" s="81">
        <f t="shared" si="188"/>
        <v>10014.75</v>
      </c>
      <c r="K631" s="89">
        <f t="shared" si="188"/>
        <v>686</v>
      </c>
      <c r="L631" s="81">
        <f>SUM(L625:L630)</f>
        <v>24144597</v>
      </c>
      <c r="M631" s="81">
        <f t="shared" si="188"/>
        <v>0</v>
      </c>
      <c r="N631" s="81">
        <f t="shared" si="188"/>
        <v>0</v>
      </c>
      <c r="O631" s="81">
        <f t="shared" si="188"/>
        <v>0</v>
      </c>
      <c r="P631" s="81">
        <f t="shared" si="188"/>
        <v>24144597</v>
      </c>
      <c r="Q631" s="79">
        <f t="shared" si="187"/>
        <v>1571.4616627246587</v>
      </c>
      <c r="R631" s="90" t="s">
        <v>230</v>
      </c>
      <c r="S631" s="90" t="s">
        <v>230</v>
      </c>
      <c r="T631" s="90" t="s">
        <v>230</v>
      </c>
      <c r="U631" s="29"/>
      <c r="V631" s="29"/>
    </row>
    <row r="632" spans="1:22" s="6" customFormat="1" ht="18" customHeight="1" x14ac:dyDescent="0.25">
      <c r="A632" s="220" t="s">
        <v>110</v>
      </c>
      <c r="B632" s="220"/>
      <c r="C632" s="220"/>
      <c r="D632" s="220"/>
      <c r="E632" s="220"/>
      <c r="F632" s="244"/>
      <c r="G632" s="244"/>
      <c r="H632" s="244"/>
      <c r="I632" s="244"/>
      <c r="J632" s="244"/>
      <c r="K632" s="244"/>
      <c r="L632" s="244"/>
      <c r="M632" s="244"/>
      <c r="N632" s="244"/>
      <c r="O632" s="244"/>
      <c r="P632" s="244"/>
      <c r="Q632" s="244"/>
      <c r="R632" s="244"/>
      <c r="S632" s="244"/>
      <c r="T632" s="244"/>
      <c r="U632" s="29"/>
      <c r="V632" s="29"/>
    </row>
    <row r="633" spans="1:22" s="6" customFormat="1" ht="13.2" x14ac:dyDescent="0.25">
      <c r="A633" s="89">
        <f>A630+1</f>
        <v>406</v>
      </c>
      <c r="B633" s="83" t="s">
        <v>532</v>
      </c>
      <c r="C633" s="75">
        <v>1973</v>
      </c>
      <c r="D633" s="75"/>
      <c r="E633" s="75" t="s">
        <v>227</v>
      </c>
      <c r="F633" s="75">
        <v>2</v>
      </c>
      <c r="G633" s="75">
        <v>2</v>
      </c>
      <c r="H633" s="75">
        <v>739.8</v>
      </c>
      <c r="I633" s="75">
        <v>445.7</v>
      </c>
      <c r="J633" s="75">
        <v>445.7</v>
      </c>
      <c r="K633" s="75">
        <v>36</v>
      </c>
      <c r="L633" s="81">
        <f>'виды работ '!C628</f>
        <v>1388435</v>
      </c>
      <c r="M633" s="79">
        <v>0</v>
      </c>
      <c r="N633" s="79">
        <v>0</v>
      </c>
      <c r="O633" s="79">
        <v>0</v>
      </c>
      <c r="P633" s="81">
        <f>L633</f>
        <v>1388435</v>
      </c>
      <c r="Q633" s="79">
        <f>L633/H633</f>
        <v>1876.7707488510409</v>
      </c>
      <c r="R633" s="81">
        <v>14593.7</v>
      </c>
      <c r="S633" s="82" t="s">
        <v>287</v>
      </c>
      <c r="T633" s="75" t="s">
        <v>239</v>
      </c>
      <c r="U633" s="29"/>
      <c r="V633" s="29"/>
    </row>
    <row r="634" spans="1:22" s="6" customFormat="1" ht="13.2" x14ac:dyDescent="0.25">
      <c r="A634" s="89">
        <f>A633+1</f>
        <v>407</v>
      </c>
      <c r="B634" s="83" t="s">
        <v>533</v>
      </c>
      <c r="C634" s="75">
        <v>1974</v>
      </c>
      <c r="D634" s="75"/>
      <c r="E634" s="75" t="s">
        <v>227</v>
      </c>
      <c r="F634" s="75">
        <v>5</v>
      </c>
      <c r="G634" s="75">
        <v>3</v>
      </c>
      <c r="H634" s="75">
        <v>2521</v>
      </c>
      <c r="I634" s="75">
        <v>1620.8</v>
      </c>
      <c r="J634" s="75">
        <v>1620.8</v>
      </c>
      <c r="K634" s="75">
        <v>137</v>
      </c>
      <c r="L634" s="81">
        <f>'виды работ '!C629</f>
        <v>1672246</v>
      </c>
      <c r="M634" s="79">
        <v>0</v>
      </c>
      <c r="N634" s="79">
        <v>0</v>
      </c>
      <c r="O634" s="79">
        <v>0</v>
      </c>
      <c r="P634" s="81">
        <f>L634</f>
        <v>1672246</v>
      </c>
      <c r="Q634" s="79">
        <f>L634/H634</f>
        <v>663.32645775485923</v>
      </c>
      <c r="R634" s="81">
        <v>14593.7</v>
      </c>
      <c r="S634" s="82" t="s">
        <v>287</v>
      </c>
      <c r="T634" s="75" t="s">
        <v>239</v>
      </c>
      <c r="U634" s="29"/>
      <c r="V634" s="29"/>
    </row>
    <row r="635" spans="1:22" s="6" customFormat="1" ht="13.2" x14ac:dyDescent="0.25">
      <c r="A635" s="217" t="s">
        <v>18</v>
      </c>
      <c r="B635" s="217"/>
      <c r="C635" s="79" t="s">
        <v>230</v>
      </c>
      <c r="D635" s="79" t="s">
        <v>230</v>
      </c>
      <c r="E635" s="79" t="s">
        <v>230</v>
      </c>
      <c r="F635" s="79" t="s">
        <v>230</v>
      </c>
      <c r="G635" s="79" t="s">
        <v>230</v>
      </c>
      <c r="H635" s="81">
        <f>SUM(H633:H634)</f>
        <v>3260.8</v>
      </c>
      <c r="I635" s="81">
        <f t="shared" ref="I635:P635" si="189">SUM(I633:I634)</f>
        <v>2066.5</v>
      </c>
      <c r="J635" s="81">
        <f t="shared" si="189"/>
        <v>2066.5</v>
      </c>
      <c r="K635" s="89">
        <f t="shared" si="189"/>
        <v>173</v>
      </c>
      <c r="L635" s="81">
        <f>SUM(L633:L634)</f>
        <v>3060681</v>
      </c>
      <c r="M635" s="81">
        <f t="shared" si="189"/>
        <v>0</v>
      </c>
      <c r="N635" s="81">
        <f t="shared" si="189"/>
        <v>0</v>
      </c>
      <c r="O635" s="81">
        <f t="shared" si="189"/>
        <v>0</v>
      </c>
      <c r="P635" s="81">
        <f t="shared" si="189"/>
        <v>3060681</v>
      </c>
      <c r="Q635" s="79">
        <f>L635/H635</f>
        <v>938.62886408243367</v>
      </c>
      <c r="R635" s="90" t="s">
        <v>230</v>
      </c>
      <c r="S635" s="90" t="s">
        <v>230</v>
      </c>
      <c r="T635" s="90" t="s">
        <v>230</v>
      </c>
      <c r="U635" s="29"/>
      <c r="V635" s="29"/>
    </row>
    <row r="636" spans="1:22" s="6" customFormat="1" ht="13.2" x14ac:dyDescent="0.25">
      <c r="A636" s="220" t="s">
        <v>111</v>
      </c>
      <c r="B636" s="220"/>
      <c r="C636" s="220"/>
      <c r="D636" s="220"/>
      <c r="E636" s="220"/>
      <c r="F636" s="244"/>
      <c r="G636" s="244"/>
      <c r="H636" s="244"/>
      <c r="I636" s="244"/>
      <c r="J636" s="244"/>
      <c r="K636" s="244"/>
      <c r="L636" s="244"/>
      <c r="M636" s="244"/>
      <c r="N636" s="244"/>
      <c r="O636" s="244"/>
      <c r="P636" s="244"/>
      <c r="Q636" s="244"/>
      <c r="R636" s="244"/>
      <c r="S636" s="244"/>
      <c r="T636" s="244"/>
      <c r="U636" s="29"/>
      <c r="V636" s="29"/>
    </row>
    <row r="637" spans="1:22" s="6" customFormat="1" ht="13.2" x14ac:dyDescent="0.25">
      <c r="A637" s="80">
        <f>A634+1</f>
        <v>408</v>
      </c>
      <c r="B637" s="83" t="s">
        <v>534</v>
      </c>
      <c r="C637" s="77">
        <v>1976</v>
      </c>
      <c r="D637" s="77"/>
      <c r="E637" s="75" t="s">
        <v>227</v>
      </c>
      <c r="F637" s="77">
        <v>3</v>
      </c>
      <c r="G637" s="77">
        <v>3</v>
      </c>
      <c r="H637" s="77">
        <v>1511.6</v>
      </c>
      <c r="I637" s="77">
        <v>756.27</v>
      </c>
      <c r="J637" s="77">
        <v>671.2</v>
      </c>
      <c r="K637" s="77">
        <v>48</v>
      </c>
      <c r="L637" s="81">
        <f>'виды работ '!C632</f>
        <v>1729129</v>
      </c>
      <c r="M637" s="79">
        <v>0</v>
      </c>
      <c r="N637" s="79">
        <v>0</v>
      </c>
      <c r="O637" s="79">
        <v>0</v>
      </c>
      <c r="P637" s="81">
        <f t="shared" ref="P637:P647" si="190">L637</f>
        <v>1729129</v>
      </c>
      <c r="Q637" s="79">
        <f t="shared" ref="Q637:Q647" si="191">L637/H637</f>
        <v>1143.9064567345858</v>
      </c>
      <c r="R637" s="81">
        <v>14593.7</v>
      </c>
      <c r="S637" s="82" t="s">
        <v>287</v>
      </c>
      <c r="T637" s="75" t="s">
        <v>239</v>
      </c>
      <c r="U637" s="29"/>
      <c r="V637" s="29"/>
    </row>
    <row r="638" spans="1:22" s="6" customFormat="1" ht="13.2" x14ac:dyDescent="0.25">
      <c r="A638" s="80">
        <f>A637+1</f>
        <v>409</v>
      </c>
      <c r="B638" s="83" t="s">
        <v>535</v>
      </c>
      <c r="C638" s="77">
        <v>1986</v>
      </c>
      <c r="D638" s="77"/>
      <c r="E638" s="75" t="s">
        <v>227</v>
      </c>
      <c r="F638" s="77">
        <v>4</v>
      </c>
      <c r="G638" s="77">
        <v>1</v>
      </c>
      <c r="H638" s="77">
        <v>726.8</v>
      </c>
      <c r="I638" s="77">
        <v>481.1</v>
      </c>
      <c r="J638" s="77">
        <v>293</v>
      </c>
      <c r="K638" s="77">
        <v>51</v>
      </c>
      <c r="L638" s="81">
        <f>'виды работ '!C633</f>
        <v>1354317</v>
      </c>
      <c r="M638" s="79">
        <v>0</v>
      </c>
      <c r="N638" s="79">
        <v>0</v>
      </c>
      <c r="O638" s="79">
        <v>0</v>
      </c>
      <c r="P638" s="81">
        <f>L638</f>
        <v>1354317</v>
      </c>
      <c r="Q638" s="79">
        <f>L638/H638</f>
        <v>1863.3970831040178</v>
      </c>
      <c r="R638" s="81">
        <v>14593.7</v>
      </c>
      <c r="S638" s="82" t="s">
        <v>287</v>
      </c>
      <c r="T638" s="75" t="s">
        <v>239</v>
      </c>
      <c r="U638" s="29"/>
      <c r="V638" s="29"/>
    </row>
    <row r="639" spans="1:22" s="6" customFormat="1" ht="13.2" x14ac:dyDescent="0.25">
      <c r="A639" s="80">
        <f t="shared" ref="A639:A648" si="192">A638+1</f>
        <v>410</v>
      </c>
      <c r="B639" s="83" t="s">
        <v>536</v>
      </c>
      <c r="C639" s="77">
        <v>1972</v>
      </c>
      <c r="D639" s="77"/>
      <c r="E639" s="75" t="s">
        <v>227</v>
      </c>
      <c r="F639" s="77">
        <v>2</v>
      </c>
      <c r="G639" s="77">
        <v>3</v>
      </c>
      <c r="H639" s="77">
        <v>534.70000000000005</v>
      </c>
      <c r="I639" s="77">
        <v>285.2</v>
      </c>
      <c r="J639" s="77">
        <v>247.3</v>
      </c>
      <c r="K639" s="77">
        <v>23</v>
      </c>
      <c r="L639" s="81">
        <f>'виды работ '!C634</f>
        <v>3599334</v>
      </c>
      <c r="M639" s="79">
        <v>0</v>
      </c>
      <c r="N639" s="79">
        <v>0</v>
      </c>
      <c r="O639" s="79">
        <v>0</v>
      </c>
      <c r="P639" s="81">
        <f t="shared" si="190"/>
        <v>3599334</v>
      </c>
      <c r="Q639" s="79">
        <f t="shared" si="191"/>
        <v>6731.5017766972132</v>
      </c>
      <c r="R639" s="81">
        <v>14593.7</v>
      </c>
      <c r="S639" s="82" t="s">
        <v>287</v>
      </c>
      <c r="T639" s="75" t="s">
        <v>239</v>
      </c>
      <c r="U639" s="29"/>
      <c r="V639" s="29"/>
    </row>
    <row r="640" spans="1:22" s="6" customFormat="1" ht="13.2" x14ac:dyDescent="0.25">
      <c r="A640" s="80">
        <f t="shared" si="192"/>
        <v>411</v>
      </c>
      <c r="B640" s="78" t="s">
        <v>603</v>
      </c>
      <c r="C640" s="75">
        <v>1973</v>
      </c>
      <c r="D640" s="75"/>
      <c r="E640" s="75" t="s">
        <v>227</v>
      </c>
      <c r="F640" s="75">
        <v>2</v>
      </c>
      <c r="G640" s="75">
        <v>2</v>
      </c>
      <c r="H640" s="79">
        <v>740.3</v>
      </c>
      <c r="I640" s="79">
        <v>452.8</v>
      </c>
      <c r="J640" s="79">
        <v>384.3</v>
      </c>
      <c r="K640" s="80">
        <v>48</v>
      </c>
      <c r="L640" s="89">
        <f>'виды работ '!C635</f>
        <v>1310025</v>
      </c>
      <c r="M640" s="79">
        <v>0</v>
      </c>
      <c r="N640" s="79">
        <v>0</v>
      </c>
      <c r="O640" s="79">
        <v>0</v>
      </c>
      <c r="P640" s="81">
        <f>L640</f>
        <v>1310025</v>
      </c>
      <c r="Q640" s="79">
        <f>L640/H640</f>
        <v>1769.5866540591653</v>
      </c>
      <c r="R640" s="81">
        <v>14593.7</v>
      </c>
      <c r="S640" s="82" t="s">
        <v>287</v>
      </c>
      <c r="T640" s="75" t="s">
        <v>239</v>
      </c>
      <c r="U640" s="29"/>
      <c r="V640" s="29"/>
    </row>
    <row r="641" spans="1:23" s="6" customFormat="1" ht="13.2" x14ac:dyDescent="0.25">
      <c r="A641" s="80">
        <f t="shared" si="192"/>
        <v>412</v>
      </c>
      <c r="B641" s="83" t="s">
        <v>537</v>
      </c>
      <c r="C641" s="77">
        <v>1974</v>
      </c>
      <c r="D641" s="77"/>
      <c r="E641" s="75" t="s">
        <v>227</v>
      </c>
      <c r="F641" s="77">
        <v>2</v>
      </c>
      <c r="G641" s="77">
        <v>3</v>
      </c>
      <c r="H641" s="77">
        <v>858.2</v>
      </c>
      <c r="I641" s="77">
        <v>487.91</v>
      </c>
      <c r="J641" s="77">
        <v>377.4</v>
      </c>
      <c r="K641" s="77">
        <v>41</v>
      </c>
      <c r="L641" s="81">
        <f>'виды работ '!C636</f>
        <v>5287796</v>
      </c>
      <c r="M641" s="79">
        <v>0</v>
      </c>
      <c r="N641" s="79">
        <v>0</v>
      </c>
      <c r="O641" s="79">
        <v>0</v>
      </c>
      <c r="P641" s="81">
        <f t="shared" si="190"/>
        <v>5287796</v>
      </c>
      <c r="Q641" s="79">
        <f t="shared" si="191"/>
        <v>6161.4961547424837</v>
      </c>
      <c r="R641" s="81">
        <v>14593.7</v>
      </c>
      <c r="S641" s="82" t="s">
        <v>287</v>
      </c>
      <c r="T641" s="75" t="s">
        <v>239</v>
      </c>
      <c r="U641" s="29"/>
      <c r="V641" s="29"/>
    </row>
    <row r="642" spans="1:23" s="6" customFormat="1" ht="13.2" x14ac:dyDescent="0.25">
      <c r="A642" s="80">
        <f t="shared" si="192"/>
        <v>413</v>
      </c>
      <c r="B642" s="83" t="s">
        <v>538</v>
      </c>
      <c r="C642" s="75">
        <v>1966</v>
      </c>
      <c r="D642" s="77"/>
      <c r="E642" s="75" t="s">
        <v>227</v>
      </c>
      <c r="F642" s="77">
        <v>2</v>
      </c>
      <c r="G642" s="77">
        <v>2</v>
      </c>
      <c r="H642" s="87">
        <v>337</v>
      </c>
      <c r="I642" s="87">
        <v>337</v>
      </c>
      <c r="J642" s="77">
        <v>285.2</v>
      </c>
      <c r="K642" s="75">
        <v>14</v>
      </c>
      <c r="L642" s="81">
        <f>'виды работ '!C637</f>
        <v>134431</v>
      </c>
      <c r="M642" s="79">
        <v>0</v>
      </c>
      <c r="N642" s="79">
        <v>0</v>
      </c>
      <c r="O642" s="79">
        <v>0</v>
      </c>
      <c r="P642" s="81">
        <f t="shared" si="190"/>
        <v>134431</v>
      </c>
      <c r="Q642" s="79">
        <f t="shared" si="191"/>
        <v>398.90504451038578</v>
      </c>
      <c r="R642" s="81">
        <v>14593.7</v>
      </c>
      <c r="S642" s="82" t="s">
        <v>287</v>
      </c>
      <c r="T642" s="75" t="s">
        <v>239</v>
      </c>
      <c r="U642" s="29"/>
      <c r="V642" s="29"/>
    </row>
    <row r="643" spans="1:23" s="6" customFormat="1" ht="13.2" x14ac:dyDescent="0.25">
      <c r="A643" s="80">
        <f t="shared" si="192"/>
        <v>414</v>
      </c>
      <c r="B643" s="83" t="s">
        <v>539</v>
      </c>
      <c r="C643" s="75">
        <v>1966</v>
      </c>
      <c r="D643" s="77"/>
      <c r="E643" s="75" t="s">
        <v>227</v>
      </c>
      <c r="F643" s="77">
        <v>2</v>
      </c>
      <c r="G643" s="77">
        <v>1</v>
      </c>
      <c r="H643" s="87">
        <v>320.89999999999998</v>
      </c>
      <c r="I643" s="77">
        <v>212.14</v>
      </c>
      <c r="J643" s="77">
        <v>384.3</v>
      </c>
      <c r="K643" s="75">
        <v>22</v>
      </c>
      <c r="L643" s="81">
        <f>'виды работ '!C638</f>
        <v>134431</v>
      </c>
      <c r="M643" s="79">
        <v>0</v>
      </c>
      <c r="N643" s="79">
        <v>0</v>
      </c>
      <c r="O643" s="79">
        <v>0</v>
      </c>
      <c r="P643" s="81">
        <f t="shared" si="190"/>
        <v>134431</v>
      </c>
      <c r="Q643" s="79">
        <f t="shared" si="191"/>
        <v>418.91866625116864</v>
      </c>
      <c r="R643" s="81">
        <v>14593.7</v>
      </c>
      <c r="S643" s="82" t="s">
        <v>287</v>
      </c>
      <c r="T643" s="75" t="s">
        <v>239</v>
      </c>
      <c r="U643" s="29"/>
      <c r="V643" s="29"/>
    </row>
    <row r="644" spans="1:23" s="6" customFormat="1" ht="13.2" x14ac:dyDescent="0.25">
      <c r="A644" s="80">
        <f t="shared" si="192"/>
        <v>415</v>
      </c>
      <c r="B644" s="83" t="s">
        <v>540</v>
      </c>
      <c r="C644" s="75">
        <v>1967</v>
      </c>
      <c r="D644" s="77"/>
      <c r="E644" s="75" t="s">
        <v>227</v>
      </c>
      <c r="F644" s="77">
        <v>2</v>
      </c>
      <c r="G644" s="77">
        <v>1</v>
      </c>
      <c r="H644" s="87">
        <v>498.5</v>
      </c>
      <c r="I644" s="77">
        <v>203.07</v>
      </c>
      <c r="J644" s="77">
        <v>127.3</v>
      </c>
      <c r="K644" s="75">
        <v>16</v>
      </c>
      <c r="L644" s="81">
        <f>'виды работ '!C639</f>
        <v>2033013</v>
      </c>
      <c r="M644" s="79">
        <v>0</v>
      </c>
      <c r="N644" s="79">
        <v>0</v>
      </c>
      <c r="O644" s="79">
        <v>0</v>
      </c>
      <c r="P644" s="81">
        <f t="shared" si="190"/>
        <v>2033013</v>
      </c>
      <c r="Q644" s="79">
        <f t="shared" si="191"/>
        <v>4078.2607823470412</v>
      </c>
      <c r="R644" s="81">
        <v>14593.7</v>
      </c>
      <c r="S644" s="82" t="s">
        <v>287</v>
      </c>
      <c r="T644" s="75" t="s">
        <v>239</v>
      </c>
      <c r="U644" s="29"/>
      <c r="V644" s="29"/>
    </row>
    <row r="645" spans="1:23" s="6" customFormat="1" ht="13.2" x14ac:dyDescent="0.25">
      <c r="A645" s="80">
        <f t="shared" si="192"/>
        <v>416</v>
      </c>
      <c r="B645" s="83" t="s">
        <v>541</v>
      </c>
      <c r="C645" s="75">
        <v>1947</v>
      </c>
      <c r="D645" s="77"/>
      <c r="E645" s="75" t="s">
        <v>263</v>
      </c>
      <c r="F645" s="77">
        <v>2</v>
      </c>
      <c r="G645" s="77">
        <v>1</v>
      </c>
      <c r="H645" s="77">
        <v>483</v>
      </c>
      <c r="I645" s="77">
        <v>320.3</v>
      </c>
      <c r="J645" s="77">
        <v>153.5</v>
      </c>
      <c r="K645" s="75">
        <v>29</v>
      </c>
      <c r="L645" s="81">
        <f>'виды работ '!C640</f>
        <v>879086</v>
      </c>
      <c r="M645" s="79">
        <v>0</v>
      </c>
      <c r="N645" s="79">
        <v>0</v>
      </c>
      <c r="O645" s="79">
        <v>0</v>
      </c>
      <c r="P645" s="81">
        <f t="shared" si="190"/>
        <v>879086</v>
      </c>
      <c r="Q645" s="79">
        <f t="shared" si="191"/>
        <v>1820.0538302277432</v>
      </c>
      <c r="R645" s="81">
        <v>14593.7</v>
      </c>
      <c r="S645" s="82" t="s">
        <v>287</v>
      </c>
      <c r="T645" s="75" t="s">
        <v>239</v>
      </c>
      <c r="U645" s="29"/>
      <c r="V645" s="29"/>
    </row>
    <row r="646" spans="1:23" s="6" customFormat="1" ht="13.2" x14ac:dyDescent="0.25">
      <c r="A646" s="80">
        <f t="shared" si="192"/>
        <v>417</v>
      </c>
      <c r="B646" s="83" t="s">
        <v>542</v>
      </c>
      <c r="C646" s="75">
        <v>1947</v>
      </c>
      <c r="D646" s="77"/>
      <c r="E646" s="75" t="s">
        <v>263</v>
      </c>
      <c r="F646" s="77">
        <v>2</v>
      </c>
      <c r="G646" s="77">
        <v>1</v>
      </c>
      <c r="H646" s="77">
        <v>477.4</v>
      </c>
      <c r="I646" s="77">
        <v>322.10000000000002</v>
      </c>
      <c r="J646" s="77">
        <v>103.7</v>
      </c>
      <c r="K646" s="75">
        <v>34</v>
      </c>
      <c r="L646" s="81">
        <f>'виды работ '!C641</f>
        <v>745375</v>
      </c>
      <c r="M646" s="79">
        <v>0</v>
      </c>
      <c r="N646" s="79">
        <v>0</v>
      </c>
      <c r="O646" s="79">
        <v>0</v>
      </c>
      <c r="P646" s="81">
        <f t="shared" si="190"/>
        <v>745375</v>
      </c>
      <c r="Q646" s="79">
        <f t="shared" si="191"/>
        <v>1561.3217427733557</v>
      </c>
      <c r="R646" s="81">
        <v>14593.7</v>
      </c>
      <c r="S646" s="82" t="s">
        <v>287</v>
      </c>
      <c r="T646" s="75" t="s">
        <v>239</v>
      </c>
      <c r="U646" s="29"/>
      <c r="V646" s="29"/>
    </row>
    <row r="647" spans="1:23" s="6" customFormat="1" ht="13.2" x14ac:dyDescent="0.25">
      <c r="A647" s="80">
        <f t="shared" si="192"/>
        <v>418</v>
      </c>
      <c r="B647" s="83" t="s">
        <v>543</v>
      </c>
      <c r="C647" s="75">
        <v>1947</v>
      </c>
      <c r="D647" s="77"/>
      <c r="E647" s="75" t="s">
        <v>263</v>
      </c>
      <c r="F647" s="77">
        <v>2</v>
      </c>
      <c r="G647" s="77">
        <v>1</v>
      </c>
      <c r="H647" s="77">
        <v>478.7</v>
      </c>
      <c r="I647" s="77">
        <v>319.01</v>
      </c>
      <c r="J647" s="77">
        <v>120.4</v>
      </c>
      <c r="K647" s="75">
        <v>23</v>
      </c>
      <c r="L647" s="81">
        <f>'виды работ '!C642</f>
        <v>745375</v>
      </c>
      <c r="M647" s="79">
        <v>0</v>
      </c>
      <c r="N647" s="79">
        <v>0</v>
      </c>
      <c r="O647" s="79">
        <v>0</v>
      </c>
      <c r="P647" s="81">
        <f t="shared" si="190"/>
        <v>745375</v>
      </c>
      <c r="Q647" s="79">
        <f t="shared" si="191"/>
        <v>1557.0816795487781</v>
      </c>
      <c r="R647" s="81">
        <v>14593.7</v>
      </c>
      <c r="S647" s="82" t="s">
        <v>287</v>
      </c>
      <c r="T647" s="75" t="s">
        <v>239</v>
      </c>
      <c r="U647" s="29"/>
      <c r="V647" s="29"/>
    </row>
    <row r="648" spans="1:23" s="6" customFormat="1" ht="13.2" x14ac:dyDescent="0.25">
      <c r="A648" s="80">
        <f t="shared" si="192"/>
        <v>419</v>
      </c>
      <c r="B648" s="83" t="s">
        <v>544</v>
      </c>
      <c r="C648" s="77">
        <v>1954</v>
      </c>
      <c r="D648" s="77"/>
      <c r="E648" s="75" t="s">
        <v>263</v>
      </c>
      <c r="F648" s="77">
        <v>2</v>
      </c>
      <c r="G648" s="77">
        <v>3</v>
      </c>
      <c r="H648" s="77">
        <v>428.9</v>
      </c>
      <c r="I648" s="77">
        <v>310</v>
      </c>
      <c r="J648" s="77">
        <v>36.1</v>
      </c>
      <c r="K648" s="77">
        <v>19</v>
      </c>
      <c r="L648" s="81">
        <f>'виды работ '!C643</f>
        <v>692701</v>
      </c>
      <c r="M648" s="79">
        <v>0</v>
      </c>
      <c r="N648" s="79">
        <v>0</v>
      </c>
      <c r="O648" s="79">
        <v>0</v>
      </c>
      <c r="P648" s="81">
        <f>L648</f>
        <v>692701</v>
      </c>
      <c r="Q648" s="79">
        <f>L648/H648</f>
        <v>1615.0641175099092</v>
      </c>
      <c r="R648" s="81">
        <v>14593.7</v>
      </c>
      <c r="S648" s="82" t="s">
        <v>287</v>
      </c>
      <c r="T648" s="75" t="s">
        <v>239</v>
      </c>
      <c r="U648" s="29"/>
      <c r="V648" s="29"/>
    </row>
    <row r="649" spans="1:23" s="6" customFormat="1" ht="13.2" x14ac:dyDescent="0.25">
      <c r="A649" s="217" t="s">
        <v>18</v>
      </c>
      <c r="B649" s="217"/>
      <c r="C649" s="79" t="s">
        <v>230</v>
      </c>
      <c r="D649" s="79" t="s">
        <v>230</v>
      </c>
      <c r="E649" s="79" t="s">
        <v>230</v>
      </c>
      <c r="F649" s="79" t="s">
        <v>230</v>
      </c>
      <c r="G649" s="79" t="s">
        <v>230</v>
      </c>
      <c r="H649" s="81">
        <f>SUM(H637:H648)</f>
        <v>7395.9999999999982</v>
      </c>
      <c r="I649" s="81">
        <f t="shared" ref="I649:P649" si="193">SUM(I637:I648)</f>
        <v>4486.8999999999996</v>
      </c>
      <c r="J649" s="81">
        <f t="shared" si="193"/>
        <v>3183.7</v>
      </c>
      <c r="K649" s="89">
        <f t="shared" si="193"/>
        <v>368</v>
      </c>
      <c r="L649" s="81">
        <f t="shared" si="193"/>
        <v>18645013</v>
      </c>
      <c r="M649" s="81">
        <f t="shared" si="193"/>
        <v>0</v>
      </c>
      <c r="N649" s="81">
        <f t="shared" si="193"/>
        <v>0</v>
      </c>
      <c r="O649" s="81">
        <f t="shared" si="193"/>
        <v>0</v>
      </c>
      <c r="P649" s="81">
        <f t="shared" si="193"/>
        <v>18645013</v>
      </c>
      <c r="Q649" s="79">
        <f>L649/H649</f>
        <v>2520.9590319091408</v>
      </c>
      <c r="R649" s="90" t="s">
        <v>230</v>
      </c>
      <c r="S649" s="90" t="s">
        <v>230</v>
      </c>
      <c r="T649" s="90" t="s">
        <v>230</v>
      </c>
      <c r="U649" s="29"/>
      <c r="V649" s="29"/>
    </row>
    <row r="650" spans="1:23" s="7" customFormat="1" ht="13.2" x14ac:dyDescent="0.25">
      <c r="A650" s="220" t="s">
        <v>112</v>
      </c>
      <c r="B650" s="220"/>
      <c r="C650" s="220"/>
      <c r="D650" s="95" t="s">
        <v>230</v>
      </c>
      <c r="E650" s="95" t="s">
        <v>230</v>
      </c>
      <c r="F650" s="95" t="s">
        <v>230</v>
      </c>
      <c r="G650" s="95" t="s">
        <v>230</v>
      </c>
      <c r="H650" s="96">
        <f t="shared" ref="H650:P650" si="194">H623+H631+H635+H649+H617</f>
        <v>49787.64</v>
      </c>
      <c r="I650" s="96">
        <f t="shared" si="194"/>
        <v>37699.74</v>
      </c>
      <c r="J650" s="96">
        <f t="shared" si="194"/>
        <v>27443.75</v>
      </c>
      <c r="K650" s="97">
        <f t="shared" si="194"/>
        <v>2691</v>
      </c>
      <c r="L650" s="96">
        <f t="shared" si="194"/>
        <v>56602324</v>
      </c>
      <c r="M650" s="96">
        <f t="shared" si="194"/>
        <v>0</v>
      </c>
      <c r="N650" s="96">
        <f t="shared" si="194"/>
        <v>0</v>
      </c>
      <c r="O650" s="96">
        <f t="shared" si="194"/>
        <v>0</v>
      </c>
      <c r="P650" s="96">
        <f t="shared" si="194"/>
        <v>56602324</v>
      </c>
      <c r="Q650" s="95">
        <f>L650/H650</f>
        <v>1136.8750155661123</v>
      </c>
      <c r="R650" s="98" t="s">
        <v>230</v>
      </c>
      <c r="S650" s="98" t="s">
        <v>230</v>
      </c>
      <c r="T650" s="98" t="s">
        <v>230</v>
      </c>
      <c r="U650" s="10"/>
      <c r="V650" s="10"/>
    </row>
    <row r="651" spans="1:23" s="6" customFormat="1" ht="13.2" x14ac:dyDescent="0.25">
      <c r="A651" s="222" t="s">
        <v>242</v>
      </c>
      <c r="B651" s="222"/>
      <c r="C651" s="222"/>
      <c r="D651" s="95" t="s">
        <v>230</v>
      </c>
      <c r="E651" s="95" t="s">
        <v>230</v>
      </c>
      <c r="F651" s="95" t="s">
        <v>230</v>
      </c>
      <c r="G651" s="95" t="s">
        <v>230</v>
      </c>
      <c r="H651" s="96">
        <f t="shared" ref="H651:P651" si="195">H55+H78+H139+H191+H231+H281+H302+H315+H354+H372+H403+H460+H481+H516+H555+H570+H613+H650</f>
        <v>973380.32</v>
      </c>
      <c r="I651" s="96">
        <f t="shared" si="195"/>
        <v>788400.91999999981</v>
      </c>
      <c r="J651" s="96">
        <f t="shared" si="195"/>
        <v>608142.44999999995</v>
      </c>
      <c r="K651" s="97">
        <f t="shared" si="195"/>
        <v>37165</v>
      </c>
      <c r="L651" s="96">
        <f t="shared" si="195"/>
        <v>1237201360.9995999</v>
      </c>
      <c r="M651" s="96">
        <f t="shared" si="195"/>
        <v>0</v>
      </c>
      <c r="N651" s="96">
        <f t="shared" si="195"/>
        <v>0</v>
      </c>
      <c r="O651" s="96">
        <f t="shared" si="195"/>
        <v>0</v>
      </c>
      <c r="P651" s="96">
        <f t="shared" si="195"/>
        <v>1237201360.9995999</v>
      </c>
      <c r="Q651" s="95">
        <f>L651/H651</f>
        <v>1271.0359307445212</v>
      </c>
      <c r="R651" s="98" t="s">
        <v>230</v>
      </c>
      <c r="S651" s="98" t="s">
        <v>230</v>
      </c>
      <c r="T651" s="98" t="s">
        <v>230</v>
      </c>
      <c r="U651" s="10"/>
      <c r="V651" s="10"/>
      <c r="W651" s="29">
        <f>'виды работ '!C647</f>
        <v>24389002</v>
      </c>
    </row>
    <row r="652" spans="1:23" s="7" customFormat="1" ht="13.2" x14ac:dyDescent="0.25">
      <c r="A652" s="220" t="s">
        <v>180</v>
      </c>
      <c r="B652" s="220"/>
      <c r="C652" s="220"/>
      <c r="D652" s="95" t="s">
        <v>230</v>
      </c>
      <c r="E652" s="95" t="s">
        <v>230</v>
      </c>
      <c r="F652" s="95" t="s">
        <v>230</v>
      </c>
      <c r="G652" s="95" t="s">
        <v>230</v>
      </c>
      <c r="H652" s="95" t="s">
        <v>230</v>
      </c>
      <c r="I652" s="95" t="s">
        <v>230</v>
      </c>
      <c r="J652" s="95" t="s">
        <v>230</v>
      </c>
      <c r="K652" s="95" t="s">
        <v>230</v>
      </c>
      <c r="L652" s="96">
        <f>'виды работ '!C648</f>
        <v>1261590362.9995999</v>
      </c>
      <c r="M652" s="96">
        <f>M56+M79+M140+M192+M232+M282+M303+M316+M355+M373+M404+M461+M482+M517+M556+M571+M614+M651</f>
        <v>0</v>
      </c>
      <c r="N652" s="96">
        <f>N56+N79+N140+N192+N232+N282+N303+N316+N355+N373+N404+N461+N482+N517+N556+N571+N614+N651</f>
        <v>0</v>
      </c>
      <c r="O652" s="96">
        <f>O56+O79+O140+O192+O232+O282+O303+O316+O355+O373+O404+O461+O482+O517+O556+O571+O614+O651</f>
        <v>0</v>
      </c>
      <c r="P652" s="96">
        <f>L652</f>
        <v>1261590362.9995999</v>
      </c>
      <c r="Q652" s="98" t="s">
        <v>230</v>
      </c>
      <c r="R652" s="98" t="s">
        <v>230</v>
      </c>
      <c r="S652" s="98" t="s">
        <v>230</v>
      </c>
      <c r="T652" s="98" t="s">
        <v>230</v>
      </c>
    </row>
  </sheetData>
  <mergeCells count="324">
    <mergeCell ref="A651:C651"/>
    <mergeCell ref="A652:C652"/>
    <mergeCell ref="A632:E632"/>
    <mergeCell ref="F632:T632"/>
    <mergeCell ref="A635:B635"/>
    <mergeCell ref="A636:E636"/>
    <mergeCell ref="F636:T636"/>
    <mergeCell ref="A649:B649"/>
    <mergeCell ref="A650:C650"/>
    <mergeCell ref="A624:E624"/>
    <mergeCell ref="F624:T624"/>
    <mergeCell ref="A631:B631"/>
    <mergeCell ref="A580:E580"/>
    <mergeCell ref="A615:E615"/>
    <mergeCell ref="A617:B617"/>
    <mergeCell ref="F615:T615"/>
    <mergeCell ref="A613:C613"/>
    <mergeCell ref="A614:T614"/>
    <mergeCell ref="A601:B601"/>
    <mergeCell ref="A623:B623"/>
    <mergeCell ref="A602:E602"/>
    <mergeCell ref="F602:T602"/>
    <mergeCell ref="A612:B612"/>
    <mergeCell ref="A618:E618"/>
    <mergeCell ref="F618:T618"/>
    <mergeCell ref="A583:E583"/>
    <mergeCell ref="F583:T583"/>
    <mergeCell ref="A575:B575"/>
    <mergeCell ref="A576:E576"/>
    <mergeCell ref="F576:T576"/>
    <mergeCell ref="A579:B579"/>
    <mergeCell ref="F580:T580"/>
    <mergeCell ref="A582:B582"/>
    <mergeCell ref="F518:T518"/>
    <mergeCell ref="A520:B520"/>
    <mergeCell ref="A526:B526"/>
    <mergeCell ref="A554:B554"/>
    <mergeCell ref="A572:E572"/>
    <mergeCell ref="A527:E527"/>
    <mergeCell ref="F527:T527"/>
    <mergeCell ref="F572:T572"/>
    <mergeCell ref="A571:T571"/>
    <mergeCell ref="A555:C555"/>
    <mergeCell ref="A556:T556"/>
    <mergeCell ref="A570:B570"/>
    <mergeCell ref="F483:T483"/>
    <mergeCell ref="A472:E472"/>
    <mergeCell ref="A511:E511"/>
    <mergeCell ref="A521:E521"/>
    <mergeCell ref="F521:T521"/>
    <mergeCell ref="A516:C516"/>
    <mergeCell ref="A517:T517"/>
    <mergeCell ref="A518:E518"/>
    <mergeCell ref="F511:T511"/>
    <mergeCell ref="A515:B515"/>
    <mergeCell ref="A488:B488"/>
    <mergeCell ref="A489:E489"/>
    <mergeCell ref="F489:T489"/>
    <mergeCell ref="A498:B498"/>
    <mergeCell ref="A501:B501"/>
    <mergeCell ref="A502:E502"/>
    <mergeCell ref="F502:T502"/>
    <mergeCell ref="A510:B510"/>
    <mergeCell ref="A499:E499"/>
    <mergeCell ref="F499:T499"/>
    <mergeCell ref="A454:B454"/>
    <mergeCell ref="F446:T446"/>
    <mergeCell ref="A460:C460"/>
    <mergeCell ref="A459:B459"/>
    <mergeCell ref="A455:E455"/>
    <mergeCell ref="F455:T455"/>
    <mergeCell ref="A485:B485"/>
    <mergeCell ref="A486:E486"/>
    <mergeCell ref="F486:T486"/>
    <mergeCell ref="A482:T482"/>
    <mergeCell ref="A462:E462"/>
    <mergeCell ref="F462:T462"/>
    <mergeCell ref="A464:B464"/>
    <mergeCell ref="F472:T472"/>
    <mergeCell ref="A480:B480"/>
    <mergeCell ref="A471:B471"/>
    <mergeCell ref="A481:C481"/>
    <mergeCell ref="A461:T461"/>
    <mergeCell ref="A465:E465"/>
    <mergeCell ref="F465:T465"/>
    <mergeCell ref="A467:B467"/>
    <mergeCell ref="A468:E468"/>
    <mergeCell ref="F468:T468"/>
    <mergeCell ref="A483:E483"/>
    <mergeCell ref="A439:E439"/>
    <mergeCell ref="F439:T439"/>
    <mergeCell ref="A445:B445"/>
    <mergeCell ref="A446:E446"/>
    <mergeCell ref="A438:B438"/>
    <mergeCell ref="A405:E405"/>
    <mergeCell ref="F405:T405"/>
    <mergeCell ref="A413:B413"/>
    <mergeCell ref="A414:E414"/>
    <mergeCell ref="F414:T414"/>
    <mergeCell ref="A392:B392"/>
    <mergeCell ref="A380:B380"/>
    <mergeCell ref="A378:E378"/>
    <mergeCell ref="A377:B377"/>
    <mergeCell ref="A399:E399"/>
    <mergeCell ref="A433:E433"/>
    <mergeCell ref="A398:B398"/>
    <mergeCell ref="F378:T378"/>
    <mergeCell ref="A393:E393"/>
    <mergeCell ref="F393:T393"/>
    <mergeCell ref="A425:B425"/>
    <mergeCell ref="A426:E426"/>
    <mergeCell ref="F433:T433"/>
    <mergeCell ref="F426:T426"/>
    <mergeCell ref="A432:B432"/>
    <mergeCell ref="F399:T399"/>
    <mergeCell ref="A402:B402"/>
    <mergeCell ref="A403:C403"/>
    <mergeCell ref="A404:T404"/>
    <mergeCell ref="A388:B388"/>
    <mergeCell ref="A353:B353"/>
    <mergeCell ref="A344:E344"/>
    <mergeCell ref="A373:T373"/>
    <mergeCell ref="A374:E374"/>
    <mergeCell ref="F374:T374"/>
    <mergeCell ref="A384:E384"/>
    <mergeCell ref="F384:T384"/>
    <mergeCell ref="F350:T350"/>
    <mergeCell ref="A349:B349"/>
    <mergeCell ref="A350:E350"/>
    <mergeCell ref="A354:C354"/>
    <mergeCell ref="A355:T355"/>
    <mergeCell ref="A356:E356"/>
    <mergeCell ref="F356:T356"/>
    <mergeCell ref="A371:B371"/>
    <mergeCell ref="A372:C372"/>
    <mergeCell ref="A383:B383"/>
    <mergeCell ref="A332:E332"/>
    <mergeCell ref="F332:T332"/>
    <mergeCell ref="A335:B335"/>
    <mergeCell ref="A336:E336"/>
    <mergeCell ref="F336:T336"/>
    <mergeCell ref="F344:T344"/>
    <mergeCell ref="A346:B346"/>
    <mergeCell ref="A347:E347"/>
    <mergeCell ref="F347:T347"/>
    <mergeCell ref="A340:E340"/>
    <mergeCell ref="A343:B343"/>
    <mergeCell ref="A296:B296"/>
    <mergeCell ref="A297:E297"/>
    <mergeCell ref="F297:T297"/>
    <mergeCell ref="A301:B301"/>
    <mergeCell ref="A315:C315"/>
    <mergeCell ref="A327:B327"/>
    <mergeCell ref="A328:E328"/>
    <mergeCell ref="A339:B339"/>
    <mergeCell ref="A312:E312"/>
    <mergeCell ref="F312:T312"/>
    <mergeCell ref="A317:E317"/>
    <mergeCell ref="F317:T317"/>
    <mergeCell ref="F328:T328"/>
    <mergeCell ref="A304:E304"/>
    <mergeCell ref="F304:T304"/>
    <mergeCell ref="A307:B307"/>
    <mergeCell ref="A308:E308"/>
    <mergeCell ref="F308:T308"/>
    <mergeCell ref="A316:T316"/>
    <mergeCell ref="A314:B314"/>
    <mergeCell ref="A311:B311"/>
    <mergeCell ref="A302:C302"/>
    <mergeCell ref="A303:T303"/>
    <mergeCell ref="A331:B331"/>
    <mergeCell ref="A288:C288"/>
    <mergeCell ref="A266:E266"/>
    <mergeCell ref="F266:T266"/>
    <mergeCell ref="A268:C268"/>
    <mergeCell ref="A283:E283"/>
    <mergeCell ref="F283:T283"/>
    <mergeCell ref="A269:E269"/>
    <mergeCell ref="A289:E289"/>
    <mergeCell ref="F289:T289"/>
    <mergeCell ref="A275:E275"/>
    <mergeCell ref="F275:T275"/>
    <mergeCell ref="A277:C277"/>
    <mergeCell ref="A278:E278"/>
    <mergeCell ref="F278:T278"/>
    <mergeCell ref="A280:C280"/>
    <mergeCell ref="A281:C281"/>
    <mergeCell ref="F269:T269"/>
    <mergeCell ref="A274:C274"/>
    <mergeCell ref="A199:E199"/>
    <mergeCell ref="F199:T199"/>
    <mergeCell ref="A235:C235"/>
    <mergeCell ref="A282:T282"/>
    <mergeCell ref="A211:E211"/>
    <mergeCell ref="F211:T211"/>
    <mergeCell ref="A214:C214"/>
    <mergeCell ref="A218:E218"/>
    <mergeCell ref="F233:T233"/>
    <mergeCell ref="F224:T224"/>
    <mergeCell ref="A230:C230"/>
    <mergeCell ref="A231:C231"/>
    <mergeCell ref="A232:T232"/>
    <mergeCell ref="A217:C217"/>
    <mergeCell ref="A223:C223"/>
    <mergeCell ref="A224:E224"/>
    <mergeCell ref="A233:E233"/>
    <mergeCell ref="A236:E236"/>
    <mergeCell ref="F236:T236"/>
    <mergeCell ref="A265:C265"/>
    <mergeCell ref="A215:E215"/>
    <mergeCell ref="F215:T215"/>
    <mergeCell ref="A210:C210"/>
    <mergeCell ref="A181:B181"/>
    <mergeCell ref="A182:E182"/>
    <mergeCell ref="F182:T182"/>
    <mergeCell ref="A190:B190"/>
    <mergeCell ref="A191:C191"/>
    <mergeCell ref="A192:T192"/>
    <mergeCell ref="A193:E193"/>
    <mergeCell ref="F193:T193"/>
    <mergeCell ref="A198:C198"/>
    <mergeCell ref="A90:B90"/>
    <mergeCell ref="A115:E115"/>
    <mergeCell ref="F115:T115"/>
    <mergeCell ref="A147:B147"/>
    <mergeCell ref="A140:T140"/>
    <mergeCell ref="A141:E141"/>
    <mergeCell ref="F141:T141"/>
    <mergeCell ref="A91:E91"/>
    <mergeCell ref="A80:E80"/>
    <mergeCell ref="A85:B85"/>
    <mergeCell ref="A86:E86"/>
    <mergeCell ref="F86:T86"/>
    <mergeCell ref="A95:E95"/>
    <mergeCell ref="F95:T95"/>
    <mergeCell ref="A97:B97"/>
    <mergeCell ref="F91:T91"/>
    <mergeCell ref="A94:B94"/>
    <mergeCell ref="F112:T112"/>
    <mergeCell ref="A114:B114"/>
    <mergeCell ref="A128:B128"/>
    <mergeCell ref="A173:E173"/>
    <mergeCell ref="F173:T173"/>
    <mergeCell ref="A152:B152"/>
    <mergeCell ref="A153:E153"/>
    <mergeCell ref="F153:T153"/>
    <mergeCell ref="A160:B160"/>
    <mergeCell ref="A172:B172"/>
    <mergeCell ref="A98:E98"/>
    <mergeCell ref="F98:T98"/>
    <mergeCell ref="F135:T135"/>
    <mergeCell ref="A138:B138"/>
    <mergeCell ref="A139:C139"/>
    <mergeCell ref="A134:B134"/>
    <mergeCell ref="A161:E161"/>
    <mergeCell ref="F161:T161"/>
    <mergeCell ref="A169:B169"/>
    <mergeCell ref="A129:E129"/>
    <mergeCell ref="A170:E170"/>
    <mergeCell ref="F170:T170"/>
    <mergeCell ref="A135:E135"/>
    <mergeCell ref="A148:E148"/>
    <mergeCell ref="F148:T148"/>
    <mergeCell ref="A111:B111"/>
    <mergeCell ref="A112:E112"/>
    <mergeCell ref="A79:T79"/>
    <mergeCell ref="A64:E64"/>
    <mergeCell ref="F64:T64"/>
    <mergeCell ref="A66:B66"/>
    <mergeCell ref="A67:E67"/>
    <mergeCell ref="A71:B71"/>
    <mergeCell ref="A72:E72"/>
    <mergeCell ref="F67:T67"/>
    <mergeCell ref="F72:T72"/>
    <mergeCell ref="A57:E57"/>
    <mergeCell ref="F57:T57"/>
    <mergeCell ref="A37:E37"/>
    <mergeCell ref="A51:B51"/>
    <mergeCell ref="F52:T52"/>
    <mergeCell ref="A63:B63"/>
    <mergeCell ref="A78:C78"/>
    <mergeCell ref="A74:B74"/>
    <mergeCell ref="A75:E75"/>
    <mergeCell ref="F37:T37"/>
    <mergeCell ref="A41:B41"/>
    <mergeCell ref="A60:E60"/>
    <mergeCell ref="F60:T60"/>
    <mergeCell ref="A59:B59"/>
    <mergeCell ref="F75:T75"/>
    <mergeCell ref="A77:B77"/>
    <mergeCell ref="A54:B54"/>
    <mergeCell ref="A55:C55"/>
    <mergeCell ref="A56:T56"/>
    <mergeCell ref="A52:E52"/>
    <mergeCell ref="A42:E42"/>
    <mergeCell ref="F42:T42"/>
    <mergeCell ref="A15:E15"/>
    <mergeCell ref="F15:T15"/>
    <mergeCell ref="A32:B32"/>
    <mergeCell ref="A33:E33"/>
    <mergeCell ref="F33:T33"/>
    <mergeCell ref="A36:B36"/>
    <mergeCell ref="L10:L11"/>
    <mergeCell ref="A14:T14"/>
    <mergeCell ref="K9:K11"/>
    <mergeCell ref="L9:P9"/>
    <mergeCell ref="Q9:Q11"/>
    <mergeCell ref="J10:J11"/>
    <mergeCell ref="R9:R11"/>
    <mergeCell ref="T9:T12"/>
    <mergeCell ref="A6:S6"/>
    <mergeCell ref="D7:Q7"/>
    <mergeCell ref="A9:A12"/>
    <mergeCell ref="B9:B12"/>
    <mergeCell ref="C9:D9"/>
    <mergeCell ref="E9:E12"/>
    <mergeCell ref="F9:F12"/>
    <mergeCell ref="S9:S12"/>
    <mergeCell ref="G9:G12"/>
    <mergeCell ref="H9:H11"/>
    <mergeCell ref="I9:J9"/>
    <mergeCell ref="C10:C12"/>
    <mergeCell ref="D10:D12"/>
    <mergeCell ref="I10:I11"/>
  </mergeCells>
  <phoneticPr fontId="17" type="noConversion"/>
  <pageMargins left="0.23622047244094491" right="0.15748031496062992" top="0.43307086614173229" bottom="0.23622047244094491" header="0.31496062992125984" footer="0.15748031496062992"/>
  <pageSetup paperSize="9" scale="56" fitToHeight="0" orientation="landscape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12"/>
  <sheetViews>
    <sheetView tabSelected="1" view="pageBreakPreview" topLeftCell="A633" zoomScale="70" zoomScaleNormal="90" zoomScaleSheetLayoutView="70" workbookViewId="0">
      <selection activeCell="E20" sqref="E20"/>
    </sheetView>
  </sheetViews>
  <sheetFormatPr defaultColWidth="9.109375" defaultRowHeight="13.2" x14ac:dyDescent="0.3"/>
  <cols>
    <col min="1" max="1" width="5.33203125" style="186" customWidth="1"/>
    <col min="2" max="2" width="63.44140625" style="186" customWidth="1"/>
    <col min="3" max="3" width="19.33203125" style="187" customWidth="1"/>
    <col min="4" max="4" width="17.33203125" style="187" customWidth="1"/>
    <col min="5" max="5" width="16.44140625" style="187" customWidth="1"/>
    <col min="6" max="6" width="15.109375" style="187" customWidth="1"/>
    <col min="7" max="9" width="14.33203125" style="187" customWidth="1"/>
    <col min="10" max="10" width="10" style="187" customWidth="1"/>
    <col min="11" max="11" width="16.6640625" style="187" customWidth="1"/>
    <col min="12" max="12" width="14.88671875" style="187" bestFit="1" customWidth="1"/>
    <col min="13" max="13" width="15.88671875" style="187" customWidth="1"/>
    <col min="14" max="14" width="10" style="187" customWidth="1"/>
    <col min="15" max="15" width="15.5546875" style="187" bestFit="1" customWidth="1"/>
    <col min="16" max="16" width="11.6640625" style="187" bestFit="1" customWidth="1"/>
    <col min="17" max="17" width="16.88671875" style="187" bestFit="1" customWidth="1"/>
    <col min="18" max="18" width="10" style="187" customWidth="1"/>
    <col min="19" max="19" width="14.33203125" style="187" customWidth="1"/>
    <col min="20" max="20" width="12.109375" style="187" customWidth="1"/>
    <col min="21" max="21" width="15.33203125" style="187" bestFit="1" customWidth="1"/>
    <col min="22" max="24" width="15.6640625" style="187" customWidth="1"/>
    <col min="25" max="25" width="27.44140625" style="1" customWidth="1"/>
    <col min="26" max="26" width="20.5546875" style="2" customWidth="1"/>
    <col min="27" max="27" width="15.44140625" style="2" customWidth="1"/>
    <col min="28" max="28" width="18.6640625" style="2" customWidth="1"/>
    <col min="29" max="29" width="31" style="69" customWidth="1"/>
    <col min="30" max="30" width="9.109375" style="2"/>
    <col min="31" max="31" width="20.88671875" style="2" customWidth="1"/>
    <col min="32" max="16384" width="9.109375" style="2"/>
  </cols>
  <sheetData>
    <row r="1" spans="1:29" s="11" customFormat="1" x14ac:dyDescent="0.3">
      <c r="A1" s="254" t="s">
        <v>546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0"/>
      <c r="AC1" s="245"/>
    </row>
    <row r="2" spans="1:29" s="11" customFormat="1" x14ac:dyDescent="0.3">
      <c r="A2" s="186"/>
      <c r="B2" s="186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20"/>
      <c r="AC2" s="245"/>
    </row>
    <row r="3" spans="1:29" s="11" customFormat="1" ht="12.75" customHeight="1" x14ac:dyDescent="0.3">
      <c r="A3" s="255" t="s">
        <v>0</v>
      </c>
      <c r="B3" s="255" t="s">
        <v>1</v>
      </c>
      <c r="C3" s="255" t="s">
        <v>2</v>
      </c>
      <c r="D3" s="258" t="s">
        <v>188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60"/>
      <c r="Y3" s="20"/>
      <c r="AC3" s="245"/>
    </row>
    <row r="4" spans="1:29" s="11" customFormat="1" ht="12.75" customHeight="1" x14ac:dyDescent="0.3">
      <c r="A4" s="256"/>
      <c r="B4" s="256"/>
      <c r="C4" s="256"/>
      <c r="D4" s="261" t="s">
        <v>189</v>
      </c>
      <c r="E4" s="262"/>
      <c r="F4" s="262"/>
      <c r="G4" s="262"/>
      <c r="H4" s="262"/>
      <c r="I4" s="263"/>
      <c r="J4" s="264" t="s">
        <v>182</v>
      </c>
      <c r="K4" s="265"/>
      <c r="L4" s="264" t="s">
        <v>183</v>
      </c>
      <c r="M4" s="265"/>
      <c r="N4" s="264" t="s">
        <v>184</v>
      </c>
      <c r="O4" s="265"/>
      <c r="P4" s="264" t="s">
        <v>185</v>
      </c>
      <c r="Q4" s="265"/>
      <c r="R4" s="264" t="s">
        <v>186</v>
      </c>
      <c r="S4" s="265"/>
      <c r="T4" s="264" t="s">
        <v>187</v>
      </c>
      <c r="U4" s="265"/>
      <c r="V4" s="255" t="s">
        <v>3</v>
      </c>
      <c r="W4" s="255" t="s">
        <v>4</v>
      </c>
      <c r="X4" s="255" t="s">
        <v>545</v>
      </c>
      <c r="Y4" s="20"/>
      <c r="AC4" s="245"/>
    </row>
    <row r="5" spans="1:29" s="11" customFormat="1" ht="12.75" customHeight="1" x14ac:dyDescent="0.3">
      <c r="A5" s="256"/>
      <c r="B5" s="256"/>
      <c r="C5" s="256"/>
      <c r="D5" s="255" t="s">
        <v>5</v>
      </c>
      <c r="E5" s="261" t="s">
        <v>6</v>
      </c>
      <c r="F5" s="262"/>
      <c r="G5" s="262"/>
      <c r="H5" s="262"/>
      <c r="I5" s="263"/>
      <c r="J5" s="266"/>
      <c r="K5" s="267"/>
      <c r="L5" s="266"/>
      <c r="M5" s="267"/>
      <c r="N5" s="266"/>
      <c r="O5" s="267"/>
      <c r="P5" s="266"/>
      <c r="Q5" s="267"/>
      <c r="R5" s="266"/>
      <c r="S5" s="267"/>
      <c r="T5" s="266"/>
      <c r="U5" s="267"/>
      <c r="V5" s="256"/>
      <c r="W5" s="256"/>
      <c r="X5" s="256"/>
      <c r="Y5" s="20"/>
      <c r="AC5" s="245"/>
    </row>
    <row r="6" spans="1:29" s="11" customFormat="1" ht="60" customHeight="1" x14ac:dyDescent="0.3">
      <c r="A6" s="256"/>
      <c r="B6" s="256"/>
      <c r="C6" s="257"/>
      <c r="D6" s="257"/>
      <c r="E6" s="156" t="s">
        <v>7</v>
      </c>
      <c r="F6" s="156" t="s">
        <v>8</v>
      </c>
      <c r="G6" s="156" t="s">
        <v>9</v>
      </c>
      <c r="H6" s="156" t="s">
        <v>10</v>
      </c>
      <c r="I6" s="156" t="s">
        <v>11</v>
      </c>
      <c r="J6" s="268"/>
      <c r="K6" s="269"/>
      <c r="L6" s="268"/>
      <c r="M6" s="269"/>
      <c r="N6" s="268"/>
      <c r="O6" s="269"/>
      <c r="P6" s="268"/>
      <c r="Q6" s="269"/>
      <c r="R6" s="268"/>
      <c r="S6" s="269"/>
      <c r="T6" s="268"/>
      <c r="U6" s="269"/>
      <c r="V6" s="257"/>
      <c r="W6" s="257"/>
      <c r="X6" s="257"/>
      <c r="Y6" s="20"/>
      <c r="AC6" s="245"/>
    </row>
    <row r="7" spans="1:29" s="15" customFormat="1" ht="22.5" customHeight="1" x14ac:dyDescent="0.3">
      <c r="A7" s="257"/>
      <c r="B7" s="257"/>
      <c r="C7" s="156" t="s">
        <v>12</v>
      </c>
      <c r="D7" s="156" t="s">
        <v>12</v>
      </c>
      <c r="E7" s="156" t="s">
        <v>12</v>
      </c>
      <c r="F7" s="156" t="s">
        <v>12</v>
      </c>
      <c r="G7" s="156" t="s">
        <v>12</v>
      </c>
      <c r="H7" s="156" t="s">
        <v>12</v>
      </c>
      <c r="I7" s="156" t="s">
        <v>12</v>
      </c>
      <c r="J7" s="156" t="s">
        <v>13</v>
      </c>
      <c r="K7" s="156" t="s">
        <v>12</v>
      </c>
      <c r="L7" s="156" t="s">
        <v>14</v>
      </c>
      <c r="M7" s="156" t="s">
        <v>12</v>
      </c>
      <c r="N7" s="156" t="s">
        <v>14</v>
      </c>
      <c r="O7" s="156" t="s">
        <v>12</v>
      </c>
      <c r="P7" s="156" t="s">
        <v>14</v>
      </c>
      <c r="Q7" s="156" t="s">
        <v>12</v>
      </c>
      <c r="R7" s="156" t="s">
        <v>15</v>
      </c>
      <c r="S7" s="156" t="s">
        <v>12</v>
      </c>
      <c r="T7" s="156" t="s">
        <v>14</v>
      </c>
      <c r="U7" s="156" t="s">
        <v>12</v>
      </c>
      <c r="V7" s="156" t="s">
        <v>12</v>
      </c>
      <c r="W7" s="156" t="s">
        <v>12</v>
      </c>
      <c r="X7" s="156" t="s">
        <v>12</v>
      </c>
      <c r="Y7" s="21"/>
      <c r="AC7" s="245"/>
    </row>
    <row r="8" spans="1:29" s="15" customFormat="1" ht="22.5" customHeight="1" x14ac:dyDescent="0.3">
      <c r="A8" s="89">
        <v>1</v>
      </c>
      <c r="B8" s="89">
        <v>2</v>
      </c>
      <c r="C8" s="89">
        <v>3</v>
      </c>
      <c r="D8" s="89">
        <v>4</v>
      </c>
      <c r="E8" s="89">
        <v>5</v>
      </c>
      <c r="F8" s="89">
        <v>6</v>
      </c>
      <c r="G8" s="89">
        <v>7</v>
      </c>
      <c r="H8" s="89">
        <v>8</v>
      </c>
      <c r="I8" s="89">
        <v>9</v>
      </c>
      <c r="J8" s="89">
        <v>10</v>
      </c>
      <c r="K8" s="89">
        <v>11</v>
      </c>
      <c r="L8" s="89">
        <v>12</v>
      </c>
      <c r="M8" s="89">
        <v>13</v>
      </c>
      <c r="N8" s="89">
        <v>14</v>
      </c>
      <c r="O8" s="89">
        <v>15</v>
      </c>
      <c r="P8" s="89">
        <v>16</v>
      </c>
      <c r="Q8" s="89">
        <v>17</v>
      </c>
      <c r="R8" s="89">
        <v>18</v>
      </c>
      <c r="S8" s="89">
        <v>19</v>
      </c>
      <c r="T8" s="89">
        <v>20</v>
      </c>
      <c r="U8" s="89">
        <v>21</v>
      </c>
      <c r="V8" s="89">
        <v>22</v>
      </c>
      <c r="W8" s="80">
        <v>23</v>
      </c>
      <c r="X8" s="80">
        <v>24</v>
      </c>
      <c r="Y8" s="21"/>
      <c r="AC8" s="245"/>
    </row>
    <row r="9" spans="1:29" s="11" customFormat="1" ht="12.75" customHeight="1" x14ac:dyDescent="0.3">
      <c r="A9" s="247" t="s">
        <v>114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5"/>
      <c r="AC9" s="245"/>
    </row>
    <row r="10" spans="1:29" s="38" customFormat="1" ht="17.25" customHeight="1" x14ac:dyDescent="0.3">
      <c r="A10" s="227" t="s">
        <v>115</v>
      </c>
      <c r="B10" s="227"/>
      <c r="C10" s="227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37"/>
      <c r="AA10" s="39"/>
      <c r="AC10" s="245"/>
    </row>
    <row r="11" spans="1:29" s="38" customFormat="1" ht="17.25" customHeight="1" x14ac:dyDescent="0.3">
      <c r="A11" s="89">
        <v>1</v>
      </c>
      <c r="B11" s="78" t="s">
        <v>563</v>
      </c>
      <c r="C11" s="81">
        <f>D11+K11+M11+O11+Q11+S11+U11+V11+W11+X11</f>
        <v>445411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79">
        <v>445411</v>
      </c>
      <c r="X11" s="95"/>
      <c r="Y11" s="37"/>
      <c r="AA11" s="39"/>
      <c r="AC11" s="245"/>
    </row>
    <row r="12" spans="1:29" s="38" customFormat="1" ht="17.25" customHeight="1" x14ac:dyDescent="0.3">
      <c r="A12" s="89">
        <f>A11+1</f>
        <v>2</v>
      </c>
      <c r="B12" s="78" t="s">
        <v>564</v>
      </c>
      <c r="C12" s="81">
        <f>D12+K12+M12+O12+Q12+S12+U12+V12+W12+X12</f>
        <v>485499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79">
        <v>485499</v>
      </c>
      <c r="X12" s="95"/>
      <c r="Y12" s="37"/>
      <c r="AA12" s="39"/>
      <c r="AC12" s="62"/>
    </row>
    <row r="13" spans="1:29" s="11" customFormat="1" ht="17.25" customHeight="1" x14ac:dyDescent="0.3">
      <c r="A13" s="89">
        <f t="shared" ref="A13:A26" si="0">A12+1</f>
        <v>3</v>
      </c>
      <c r="B13" s="83" t="s">
        <v>229</v>
      </c>
      <c r="C13" s="81">
        <f>D13+K13+M13+O13+Q13+S13+U13+V13+W13+X13</f>
        <v>3692538</v>
      </c>
      <c r="D13" s="79"/>
      <c r="E13" s="79"/>
      <c r="F13" s="79"/>
      <c r="G13" s="79"/>
      <c r="H13" s="79"/>
      <c r="I13" s="79"/>
      <c r="J13" s="79"/>
      <c r="K13" s="79"/>
      <c r="L13" s="79">
        <v>635</v>
      </c>
      <c r="M13" s="79">
        <v>3175000</v>
      </c>
      <c r="N13" s="79"/>
      <c r="O13" s="79"/>
      <c r="P13" s="79"/>
      <c r="Q13" s="79"/>
      <c r="R13" s="79"/>
      <c r="S13" s="79"/>
      <c r="T13" s="79"/>
      <c r="U13" s="79"/>
      <c r="V13" s="79"/>
      <c r="W13" s="79">
        <v>517538</v>
      </c>
      <c r="X13" s="79"/>
      <c r="Y13" s="13"/>
      <c r="Z13" s="12"/>
      <c r="AA13" s="12"/>
      <c r="AC13" s="63"/>
    </row>
    <row r="14" spans="1:29" s="11" customFormat="1" ht="17.25" customHeight="1" x14ac:dyDescent="0.3">
      <c r="A14" s="89">
        <f t="shared" si="0"/>
        <v>4</v>
      </c>
      <c r="B14" s="83" t="s">
        <v>120</v>
      </c>
      <c r="C14" s="81">
        <f t="shared" ref="C14:C26" si="1">D14+K14+M14+O14+Q14+S14+U14+V14+W14+X14</f>
        <v>4959323</v>
      </c>
      <c r="D14" s="79"/>
      <c r="E14" s="79"/>
      <c r="F14" s="79"/>
      <c r="G14" s="79"/>
      <c r="H14" s="79"/>
      <c r="I14" s="79"/>
      <c r="J14" s="79"/>
      <c r="K14" s="79"/>
      <c r="L14" s="79">
        <v>760</v>
      </c>
      <c r="M14" s="79">
        <v>3248209</v>
      </c>
      <c r="N14" s="79"/>
      <c r="O14" s="79"/>
      <c r="P14" s="79">
        <v>1000</v>
      </c>
      <c r="Q14" s="79">
        <v>1674147</v>
      </c>
      <c r="R14" s="79"/>
      <c r="S14" s="79"/>
      <c r="T14" s="79"/>
      <c r="U14" s="79"/>
      <c r="V14" s="79"/>
      <c r="W14" s="79"/>
      <c r="X14" s="79">
        <v>36967</v>
      </c>
      <c r="Y14" s="13"/>
      <c r="Z14" s="12"/>
      <c r="AA14" s="12"/>
      <c r="AB14" s="12"/>
      <c r="AC14" s="63"/>
    </row>
    <row r="15" spans="1:29" s="38" customFormat="1" ht="17.25" customHeight="1" x14ac:dyDescent="0.3">
      <c r="A15" s="89">
        <f t="shared" si="0"/>
        <v>5</v>
      </c>
      <c r="B15" s="78" t="s">
        <v>565</v>
      </c>
      <c r="C15" s="81">
        <f>D15+K15+M15+O15+Q15+S15+U15+V15+W15+X15</f>
        <v>214580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79">
        <v>214580</v>
      </c>
      <c r="X15" s="95"/>
      <c r="Y15" s="37"/>
      <c r="AA15" s="39"/>
      <c r="AC15" s="62"/>
    </row>
    <row r="16" spans="1:29" s="11" customFormat="1" ht="17.25" customHeight="1" x14ac:dyDescent="0.3">
      <c r="A16" s="89">
        <f t="shared" si="0"/>
        <v>6</v>
      </c>
      <c r="B16" s="83" t="s">
        <v>228</v>
      </c>
      <c r="C16" s="81">
        <f t="shared" si="1"/>
        <v>773995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>
        <v>773995</v>
      </c>
      <c r="X16" s="79"/>
      <c r="Y16" s="13"/>
      <c r="Z16" s="12"/>
      <c r="AA16" s="12"/>
      <c r="AC16" s="63"/>
    </row>
    <row r="17" spans="1:31" s="11" customFormat="1" ht="17.25" customHeight="1" x14ac:dyDescent="0.3">
      <c r="A17" s="89">
        <f t="shared" si="0"/>
        <v>7</v>
      </c>
      <c r="B17" s="83" t="s">
        <v>116</v>
      </c>
      <c r="C17" s="81">
        <f t="shared" si="1"/>
        <v>343578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>
        <v>343578</v>
      </c>
      <c r="X17" s="79"/>
      <c r="Y17" s="13"/>
      <c r="Z17" s="12"/>
      <c r="AA17" s="12"/>
      <c r="AC17" s="63"/>
    </row>
    <row r="18" spans="1:31" s="11" customFormat="1" ht="17.25" customHeight="1" x14ac:dyDescent="0.3">
      <c r="A18" s="89">
        <f t="shared" si="0"/>
        <v>8</v>
      </c>
      <c r="B18" s="83" t="s">
        <v>196</v>
      </c>
      <c r="C18" s="81">
        <f t="shared" si="1"/>
        <v>248005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>
        <v>248005</v>
      </c>
      <c r="X18" s="79"/>
      <c r="Y18" s="13"/>
      <c r="Z18" s="12"/>
      <c r="AA18" s="12"/>
      <c r="AC18" s="63"/>
    </row>
    <row r="19" spans="1:31" s="11" customFormat="1" ht="17.25" customHeight="1" x14ac:dyDescent="0.3">
      <c r="A19" s="89">
        <f t="shared" si="0"/>
        <v>9</v>
      </c>
      <c r="B19" s="83" t="s">
        <v>225</v>
      </c>
      <c r="C19" s="81">
        <f t="shared" si="1"/>
        <v>4802830</v>
      </c>
      <c r="D19" s="79"/>
      <c r="E19" s="79"/>
      <c r="F19" s="79"/>
      <c r="G19" s="79"/>
      <c r="H19" s="79"/>
      <c r="I19" s="79"/>
      <c r="J19" s="79"/>
      <c r="K19" s="79"/>
      <c r="L19" s="79">
        <v>1047</v>
      </c>
      <c r="M19" s="79">
        <v>4229613</v>
      </c>
      <c r="N19" s="79"/>
      <c r="O19" s="79"/>
      <c r="P19" s="79"/>
      <c r="Q19" s="79"/>
      <c r="R19" s="79"/>
      <c r="S19" s="79"/>
      <c r="T19" s="79"/>
      <c r="U19" s="79"/>
      <c r="V19" s="79"/>
      <c r="W19" s="79">
        <v>529534</v>
      </c>
      <c r="X19" s="79">
        <v>43683</v>
      </c>
      <c r="Y19" s="13"/>
      <c r="Z19" s="12"/>
      <c r="AA19" s="12"/>
      <c r="AC19" s="63"/>
    </row>
    <row r="20" spans="1:31" s="11" customFormat="1" ht="17.25" customHeight="1" x14ac:dyDescent="0.3">
      <c r="A20" s="89">
        <f t="shared" si="0"/>
        <v>10</v>
      </c>
      <c r="B20" s="83" t="s">
        <v>117</v>
      </c>
      <c r="C20" s="81">
        <f t="shared" si="1"/>
        <v>651377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>
        <v>651377</v>
      </c>
      <c r="X20" s="79"/>
      <c r="Y20" s="13"/>
      <c r="Z20" s="12"/>
      <c r="AA20" s="12"/>
      <c r="AC20" s="63"/>
    </row>
    <row r="21" spans="1:31" s="11" customFormat="1" ht="17.25" customHeight="1" x14ac:dyDescent="0.3">
      <c r="A21" s="89">
        <f t="shared" si="0"/>
        <v>11</v>
      </c>
      <c r="B21" s="83" t="s">
        <v>118</v>
      </c>
      <c r="C21" s="81">
        <f t="shared" si="1"/>
        <v>652324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>
        <v>652324</v>
      </c>
      <c r="X21" s="79"/>
      <c r="Y21" s="13"/>
      <c r="Z21" s="12"/>
      <c r="AA21" s="12"/>
      <c r="AC21" s="63"/>
    </row>
    <row r="22" spans="1:31" s="11" customFormat="1" ht="17.25" customHeight="1" x14ac:dyDescent="0.3">
      <c r="A22" s="89">
        <f t="shared" si="0"/>
        <v>12</v>
      </c>
      <c r="B22" s="83" t="s">
        <v>245</v>
      </c>
      <c r="C22" s="81">
        <f t="shared" si="1"/>
        <v>1472299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>
        <v>1472299</v>
      </c>
      <c r="X22" s="79"/>
      <c r="Y22" s="13"/>
      <c r="Z22" s="12"/>
      <c r="AA22" s="12"/>
      <c r="AB22" s="12"/>
      <c r="AC22" s="63"/>
    </row>
    <row r="23" spans="1:31" s="11" customFormat="1" ht="17.25" customHeight="1" x14ac:dyDescent="0.3">
      <c r="A23" s="89">
        <f t="shared" si="0"/>
        <v>13</v>
      </c>
      <c r="B23" s="83" t="s">
        <v>119</v>
      </c>
      <c r="C23" s="81">
        <f t="shared" si="1"/>
        <v>208505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>
        <v>208505</v>
      </c>
      <c r="X23" s="79"/>
      <c r="Y23" s="13"/>
      <c r="Z23" s="12"/>
      <c r="AA23" s="12"/>
      <c r="AC23" s="63"/>
    </row>
    <row r="24" spans="1:31" s="38" customFormat="1" ht="17.25" customHeight="1" x14ac:dyDescent="0.3">
      <c r="A24" s="89">
        <f t="shared" si="0"/>
        <v>14</v>
      </c>
      <c r="B24" s="78" t="s">
        <v>566</v>
      </c>
      <c r="C24" s="81">
        <f>D24+K24+M24+O24+Q24+S24+U24+V24+W24+X24</f>
        <v>283266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79">
        <v>283266</v>
      </c>
      <c r="X24" s="95"/>
      <c r="Y24" s="37"/>
      <c r="AA24" s="39"/>
      <c r="AC24" s="62"/>
    </row>
    <row r="25" spans="1:31" s="11" customFormat="1" ht="17.25" customHeight="1" x14ac:dyDescent="0.3">
      <c r="A25" s="89">
        <f t="shared" si="0"/>
        <v>15</v>
      </c>
      <c r="B25" s="83" t="s">
        <v>121</v>
      </c>
      <c r="C25" s="81">
        <f t="shared" si="1"/>
        <v>129732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>
        <v>129732</v>
      </c>
      <c r="X25" s="79"/>
      <c r="Y25" s="13"/>
      <c r="Z25" s="12"/>
      <c r="AA25" s="12"/>
      <c r="AC25" s="63"/>
    </row>
    <row r="26" spans="1:31" s="11" customFormat="1" ht="17.25" customHeight="1" x14ac:dyDescent="0.3">
      <c r="A26" s="89">
        <f t="shared" si="0"/>
        <v>16</v>
      </c>
      <c r="B26" s="83" t="s">
        <v>246</v>
      </c>
      <c r="C26" s="81">
        <f t="shared" si="1"/>
        <v>1472299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>
        <v>1472299</v>
      </c>
      <c r="X26" s="79"/>
      <c r="Y26" s="13"/>
      <c r="Z26" s="12"/>
      <c r="AA26" s="12"/>
      <c r="AB26" s="12"/>
      <c r="AC26" s="63"/>
    </row>
    <row r="27" spans="1:31" s="11" customFormat="1" ht="17.25" customHeight="1" x14ac:dyDescent="0.3">
      <c r="A27" s="246" t="s">
        <v>18</v>
      </c>
      <c r="B27" s="246"/>
      <c r="C27" s="81">
        <f>SUM(C11:C26)</f>
        <v>20835561</v>
      </c>
      <c r="D27" s="81"/>
      <c r="E27" s="81"/>
      <c r="F27" s="81"/>
      <c r="G27" s="81"/>
      <c r="H27" s="81"/>
      <c r="I27" s="81"/>
      <c r="J27" s="81"/>
      <c r="K27" s="81"/>
      <c r="L27" s="81">
        <f t="shared" ref="L27:X27" si="2">SUM(L11:L26)</f>
        <v>2442</v>
      </c>
      <c r="M27" s="81">
        <f t="shared" si="2"/>
        <v>10652822</v>
      </c>
      <c r="N27" s="81"/>
      <c r="O27" s="81"/>
      <c r="P27" s="81">
        <f t="shared" si="2"/>
        <v>1000</v>
      </c>
      <c r="Q27" s="81">
        <f t="shared" si="2"/>
        <v>1674147</v>
      </c>
      <c r="R27" s="81"/>
      <c r="S27" s="81"/>
      <c r="T27" s="81"/>
      <c r="U27" s="81"/>
      <c r="V27" s="81"/>
      <c r="W27" s="81">
        <f t="shared" si="2"/>
        <v>8427942</v>
      </c>
      <c r="X27" s="81">
        <f t="shared" si="2"/>
        <v>80650</v>
      </c>
      <c r="Y27" s="13"/>
      <c r="Z27" s="12"/>
      <c r="AA27" s="12"/>
      <c r="AB27" s="12"/>
      <c r="AC27" s="63"/>
      <c r="AE27" s="63"/>
    </row>
    <row r="28" spans="1:31" s="38" customFormat="1" ht="17.25" customHeight="1" x14ac:dyDescent="0.3">
      <c r="A28" s="227" t="s">
        <v>122</v>
      </c>
      <c r="B28" s="227"/>
      <c r="C28" s="227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42"/>
      <c r="Z28" s="39"/>
      <c r="AA28" s="39"/>
      <c r="AB28" s="12"/>
      <c r="AC28" s="62"/>
    </row>
    <row r="29" spans="1:31" s="11" customFormat="1" ht="17.25" customHeight="1" x14ac:dyDescent="0.3">
      <c r="A29" s="89">
        <f>A26+1</f>
        <v>17</v>
      </c>
      <c r="B29" s="83" t="s">
        <v>247</v>
      </c>
      <c r="C29" s="81">
        <f>D29+K29+M29+O29+Q29+S29+U29+V29+W29+X29</f>
        <v>6180011</v>
      </c>
      <c r="D29" s="79">
        <f>E29+F29+G29+H29+I29</f>
        <v>4189948</v>
      </c>
      <c r="E29" s="79"/>
      <c r="F29" s="79">
        <v>2607267</v>
      </c>
      <c r="G29" s="79">
        <v>630254</v>
      </c>
      <c r="H29" s="79">
        <v>952427</v>
      </c>
      <c r="I29" s="79"/>
      <c r="J29" s="79"/>
      <c r="K29" s="79"/>
      <c r="L29" s="79"/>
      <c r="M29" s="79"/>
      <c r="N29" s="79"/>
      <c r="O29" s="79"/>
      <c r="P29" s="79">
        <v>1119.3599999999999</v>
      </c>
      <c r="Q29" s="79">
        <v>1942281</v>
      </c>
      <c r="R29" s="79"/>
      <c r="S29" s="79"/>
      <c r="T29" s="79"/>
      <c r="U29" s="79"/>
      <c r="V29" s="79"/>
      <c r="W29" s="79"/>
      <c r="X29" s="79">
        <v>47782</v>
      </c>
      <c r="Y29" s="13"/>
      <c r="Z29" s="12"/>
      <c r="AA29" s="12"/>
      <c r="AB29" s="12"/>
      <c r="AC29" s="63"/>
    </row>
    <row r="30" spans="1:31" s="11" customFormat="1" ht="17.25" customHeight="1" x14ac:dyDescent="0.3">
      <c r="A30" s="89">
        <f>A29+1</f>
        <v>18</v>
      </c>
      <c r="B30" s="83" t="s">
        <v>248</v>
      </c>
      <c r="C30" s="81">
        <f>D30+K30+M30+O30+Q30+S30+U30+V30+W30+X30</f>
        <v>1914403</v>
      </c>
      <c r="D30" s="79">
        <f>E30+F30+G30+H30+I30</f>
        <v>554485</v>
      </c>
      <c r="E30" s="79"/>
      <c r="F30" s="79"/>
      <c r="G30" s="79">
        <v>291403</v>
      </c>
      <c r="H30" s="79">
        <v>263082</v>
      </c>
      <c r="I30" s="79"/>
      <c r="J30" s="79"/>
      <c r="K30" s="79"/>
      <c r="L30" s="79">
        <v>763</v>
      </c>
      <c r="M30" s="79">
        <v>804236</v>
      </c>
      <c r="N30" s="79"/>
      <c r="O30" s="79"/>
      <c r="P30" s="79">
        <v>738.92</v>
      </c>
      <c r="Q30" s="79">
        <v>519922</v>
      </c>
      <c r="R30" s="79"/>
      <c r="S30" s="79"/>
      <c r="T30" s="79"/>
      <c r="U30" s="79"/>
      <c r="V30" s="79"/>
      <c r="W30" s="79"/>
      <c r="X30" s="79">
        <v>35760</v>
      </c>
      <c r="Y30" s="13"/>
      <c r="Z30" s="12"/>
      <c r="AA30" s="12"/>
      <c r="AB30" s="12"/>
      <c r="AC30" s="63"/>
    </row>
    <row r="31" spans="1:31" s="11" customFormat="1" ht="17.25" customHeight="1" x14ac:dyDescent="0.3">
      <c r="A31" s="246" t="s">
        <v>18</v>
      </c>
      <c r="B31" s="246"/>
      <c r="C31" s="81">
        <f>SUM(C29:C30)</f>
        <v>8094414</v>
      </c>
      <c r="D31" s="81">
        <f>SUM(D29:D30)</f>
        <v>4744433</v>
      </c>
      <c r="E31" s="81"/>
      <c r="F31" s="81">
        <f>SUM(F29:F30)</f>
        <v>2607267</v>
      </c>
      <c r="G31" s="81">
        <f>SUM(G29:G30)</f>
        <v>921657</v>
      </c>
      <c r="H31" s="81">
        <f>SUM(H29:H30)</f>
        <v>1215509</v>
      </c>
      <c r="I31" s="81"/>
      <c r="J31" s="81"/>
      <c r="K31" s="81"/>
      <c r="L31" s="81">
        <f>SUM(L29:L30)</f>
        <v>763</v>
      </c>
      <c r="M31" s="81">
        <f>SUM(M29:M30)</f>
        <v>804236</v>
      </c>
      <c r="N31" s="81"/>
      <c r="O31" s="81"/>
      <c r="P31" s="81">
        <f>SUM(P29:P30)</f>
        <v>1858.2799999999997</v>
      </c>
      <c r="Q31" s="81">
        <f>SUM(Q29:Q30)</f>
        <v>2462203</v>
      </c>
      <c r="R31" s="81"/>
      <c r="S31" s="81"/>
      <c r="T31" s="81"/>
      <c r="U31" s="81"/>
      <c r="V31" s="81"/>
      <c r="W31" s="81"/>
      <c r="X31" s="81">
        <f>SUM(X29:X30)</f>
        <v>83542</v>
      </c>
      <c r="Y31" s="13"/>
      <c r="Z31" s="12"/>
      <c r="AA31" s="12"/>
      <c r="AB31" s="12"/>
      <c r="AC31" s="63"/>
      <c r="AE31" s="63"/>
    </row>
    <row r="32" spans="1:31" s="11" customFormat="1" ht="17.25" customHeight="1" x14ac:dyDescent="0.3">
      <c r="A32" s="227" t="s">
        <v>123</v>
      </c>
      <c r="B32" s="227"/>
      <c r="C32" s="227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13"/>
      <c r="Z32" s="12"/>
      <c r="AA32" s="12"/>
      <c r="AB32" s="12"/>
      <c r="AC32" s="63"/>
    </row>
    <row r="33" spans="1:31" s="11" customFormat="1" ht="17.25" customHeight="1" x14ac:dyDescent="0.25">
      <c r="A33" s="80">
        <f>A30+1</f>
        <v>19</v>
      </c>
      <c r="B33" s="93" t="s">
        <v>249</v>
      </c>
      <c r="C33" s="81">
        <f>D33+K33+M33+O33+Q33+S33+U33+V33+W33+X33</f>
        <v>158880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>
        <v>158880</v>
      </c>
      <c r="X33" s="79"/>
      <c r="Y33" s="13"/>
      <c r="Z33" s="12"/>
      <c r="AA33" s="12"/>
      <c r="AB33" s="12"/>
      <c r="AC33" s="63"/>
    </row>
    <row r="34" spans="1:31" s="11" customFormat="1" ht="17.25" customHeight="1" x14ac:dyDescent="0.25">
      <c r="A34" s="80">
        <f>A33+1</f>
        <v>20</v>
      </c>
      <c r="B34" s="93" t="s">
        <v>250</v>
      </c>
      <c r="C34" s="81">
        <f>D34+K34+M34+O34+Q34+S34+U34+V34+W34+X34</f>
        <v>158159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>
        <v>158159</v>
      </c>
      <c r="X34" s="79"/>
      <c r="Y34" s="13"/>
      <c r="Z34" s="12"/>
      <c r="AA34" s="12"/>
      <c r="AB34" s="12"/>
      <c r="AC34" s="63"/>
    </row>
    <row r="35" spans="1:31" s="11" customFormat="1" ht="17.25" customHeight="1" x14ac:dyDescent="0.25">
      <c r="A35" s="80">
        <f>A34+1</f>
        <v>21</v>
      </c>
      <c r="B35" s="93" t="s">
        <v>251</v>
      </c>
      <c r="C35" s="81">
        <f>D35+K35+M35+O35+Q35+S35+U35+V35+W35+X35</f>
        <v>158048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>
        <v>158048</v>
      </c>
      <c r="X35" s="79"/>
      <c r="Y35" s="13"/>
      <c r="Z35" s="12"/>
      <c r="AA35" s="12"/>
      <c r="AB35" s="12"/>
      <c r="AC35" s="63"/>
    </row>
    <row r="36" spans="1:31" s="11" customFormat="1" ht="17.25" customHeight="1" x14ac:dyDescent="0.3">
      <c r="A36" s="246" t="s">
        <v>18</v>
      </c>
      <c r="B36" s="246"/>
      <c r="C36" s="79">
        <f>SUM(C33:C35)</f>
        <v>475087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>
        <f>SUM(W33:W35)</f>
        <v>475087</v>
      </c>
      <c r="X36" s="79"/>
      <c r="Y36" s="13"/>
      <c r="Z36" s="12"/>
      <c r="AA36" s="12"/>
      <c r="AB36" s="12"/>
      <c r="AC36" s="63"/>
    </row>
    <row r="37" spans="1:31" s="38" customFormat="1" ht="17.25" customHeight="1" x14ac:dyDescent="0.3">
      <c r="A37" s="270" t="s">
        <v>192</v>
      </c>
      <c r="B37" s="270"/>
      <c r="C37" s="270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42"/>
      <c r="Z37" s="39"/>
      <c r="AA37" s="39"/>
      <c r="AB37" s="12"/>
      <c r="AC37" s="62"/>
    </row>
    <row r="38" spans="1:31" s="11" customFormat="1" ht="17.25" customHeight="1" x14ac:dyDescent="0.3">
      <c r="A38" s="80">
        <f>A35+1</f>
        <v>22</v>
      </c>
      <c r="B38" s="83" t="s">
        <v>258</v>
      </c>
      <c r="C38" s="81">
        <f>D38+K38+M38+O38+Q38+S38+U38+V38+W38+X38</f>
        <v>7490947</v>
      </c>
      <c r="D38" s="79"/>
      <c r="E38" s="79"/>
      <c r="F38" s="79"/>
      <c r="G38" s="79"/>
      <c r="H38" s="79"/>
      <c r="I38" s="79"/>
      <c r="J38" s="79"/>
      <c r="K38" s="79"/>
      <c r="L38" s="79">
        <v>1516.5</v>
      </c>
      <c r="M38" s="79">
        <v>3273648</v>
      </c>
      <c r="N38" s="79"/>
      <c r="O38" s="79"/>
      <c r="P38" s="79">
        <v>527</v>
      </c>
      <c r="Q38" s="79">
        <v>4150010</v>
      </c>
      <c r="R38" s="79"/>
      <c r="S38" s="79"/>
      <c r="T38" s="79"/>
      <c r="U38" s="79"/>
      <c r="V38" s="79"/>
      <c r="W38" s="79"/>
      <c r="X38" s="79">
        <v>67289</v>
      </c>
      <c r="Y38" s="13"/>
      <c r="Z38" s="12"/>
      <c r="AA38" s="12"/>
      <c r="AB38" s="12"/>
      <c r="AC38" s="63"/>
    </row>
    <row r="39" spans="1:31" s="11" customFormat="1" ht="17.25" customHeight="1" x14ac:dyDescent="0.3">
      <c r="A39" s="80">
        <f>A38+1</f>
        <v>23</v>
      </c>
      <c r="B39" s="83" t="s">
        <v>253</v>
      </c>
      <c r="C39" s="81">
        <f>D39+K39+M39+O39+Q39+S39+U39+V39+W39+X39</f>
        <v>13123184</v>
      </c>
      <c r="D39" s="79"/>
      <c r="E39" s="79"/>
      <c r="F39" s="79"/>
      <c r="G39" s="79"/>
      <c r="H39" s="79"/>
      <c r="I39" s="79"/>
      <c r="J39" s="79"/>
      <c r="K39" s="79"/>
      <c r="L39" s="79">
        <v>3033</v>
      </c>
      <c r="M39" s="79">
        <v>6609900</v>
      </c>
      <c r="N39" s="79"/>
      <c r="O39" s="79"/>
      <c r="P39" s="79">
        <v>632</v>
      </c>
      <c r="Q39" s="79">
        <v>6406536</v>
      </c>
      <c r="R39" s="79"/>
      <c r="S39" s="79"/>
      <c r="T39" s="79"/>
      <c r="U39" s="79"/>
      <c r="V39" s="79"/>
      <c r="W39" s="79"/>
      <c r="X39" s="79">
        <v>106748</v>
      </c>
      <c r="Y39" s="13"/>
      <c r="Z39" s="12"/>
      <c r="AA39" s="12"/>
      <c r="AB39" s="12"/>
      <c r="AC39" s="63"/>
    </row>
    <row r="40" spans="1:31" s="11" customFormat="1" ht="17.25" customHeight="1" x14ac:dyDescent="0.3">
      <c r="A40" s="80">
        <f t="shared" ref="A40:A45" si="3">A39+1</f>
        <v>24</v>
      </c>
      <c r="B40" s="83" t="s">
        <v>252</v>
      </c>
      <c r="C40" s="81">
        <f t="shared" ref="C40:C45" si="4">D40+K40+M40+O40+Q40+S40+U40+V40+W40+X40</f>
        <v>9243211</v>
      </c>
      <c r="D40" s="79"/>
      <c r="E40" s="79"/>
      <c r="F40" s="79"/>
      <c r="G40" s="79"/>
      <c r="H40" s="79"/>
      <c r="I40" s="79"/>
      <c r="J40" s="79"/>
      <c r="K40" s="79"/>
      <c r="L40" s="79">
        <v>2203</v>
      </c>
      <c r="M40" s="79">
        <v>5181850</v>
      </c>
      <c r="N40" s="79"/>
      <c r="O40" s="79"/>
      <c r="P40" s="79">
        <v>426</v>
      </c>
      <c r="Q40" s="79">
        <v>3967290</v>
      </c>
      <c r="R40" s="79"/>
      <c r="S40" s="79"/>
      <c r="T40" s="79"/>
      <c r="U40" s="79"/>
      <c r="V40" s="79"/>
      <c r="W40" s="79"/>
      <c r="X40" s="79">
        <v>94071</v>
      </c>
      <c r="Y40" s="13"/>
      <c r="Z40" s="12"/>
      <c r="AA40" s="12"/>
      <c r="AB40" s="12"/>
      <c r="AC40" s="63"/>
    </row>
    <row r="41" spans="1:31" s="11" customFormat="1" ht="17.25" customHeight="1" x14ac:dyDescent="0.3">
      <c r="A41" s="80">
        <f t="shared" si="3"/>
        <v>25</v>
      </c>
      <c r="B41" s="83" t="s">
        <v>254</v>
      </c>
      <c r="C41" s="81">
        <f t="shared" si="4"/>
        <v>3687868</v>
      </c>
      <c r="D41" s="79"/>
      <c r="E41" s="79"/>
      <c r="F41" s="79"/>
      <c r="G41" s="79"/>
      <c r="H41" s="79"/>
      <c r="I41" s="79"/>
      <c r="J41" s="79"/>
      <c r="K41" s="79"/>
      <c r="L41" s="79">
        <v>715</v>
      </c>
      <c r="M41" s="79">
        <v>2570941</v>
      </c>
      <c r="N41" s="79"/>
      <c r="O41" s="79"/>
      <c r="P41" s="79">
        <v>888</v>
      </c>
      <c r="Q41" s="79">
        <v>1065158</v>
      </c>
      <c r="R41" s="79"/>
      <c r="S41" s="79"/>
      <c r="T41" s="79"/>
      <c r="U41" s="79"/>
      <c r="V41" s="79"/>
      <c r="W41" s="79"/>
      <c r="X41" s="79">
        <v>51769</v>
      </c>
      <c r="Y41" s="13"/>
      <c r="Z41" s="12"/>
      <c r="AA41" s="12"/>
      <c r="AB41" s="12"/>
      <c r="AC41" s="63"/>
    </row>
    <row r="42" spans="1:31" s="11" customFormat="1" ht="17.25" customHeight="1" x14ac:dyDescent="0.3">
      <c r="A42" s="80">
        <f t="shared" si="3"/>
        <v>26</v>
      </c>
      <c r="B42" s="83" t="s">
        <v>257</v>
      </c>
      <c r="C42" s="81">
        <f>D42+K42+M42+O42+Q42+S42+U42+V42+W42+X42</f>
        <v>3232494</v>
      </c>
      <c r="D42" s="79"/>
      <c r="E42" s="79"/>
      <c r="F42" s="79"/>
      <c r="G42" s="79"/>
      <c r="H42" s="79"/>
      <c r="I42" s="79"/>
      <c r="J42" s="79"/>
      <c r="K42" s="79"/>
      <c r="L42" s="79">
        <v>715</v>
      </c>
      <c r="M42" s="79">
        <v>2126618</v>
      </c>
      <c r="N42" s="79"/>
      <c r="O42" s="79"/>
      <c r="P42" s="79">
        <v>895</v>
      </c>
      <c r="Q42" s="79">
        <v>1069713</v>
      </c>
      <c r="R42" s="79"/>
      <c r="S42" s="79"/>
      <c r="T42" s="79"/>
      <c r="U42" s="79"/>
      <c r="V42" s="79"/>
      <c r="W42" s="79"/>
      <c r="X42" s="79">
        <v>36163</v>
      </c>
      <c r="Y42" s="13"/>
      <c r="Z42" s="12"/>
      <c r="AA42" s="12"/>
      <c r="AB42" s="12"/>
      <c r="AC42" s="63"/>
    </row>
    <row r="43" spans="1:31" s="11" customFormat="1" ht="17.25" customHeight="1" x14ac:dyDescent="0.3">
      <c r="A43" s="80">
        <f t="shared" si="3"/>
        <v>27</v>
      </c>
      <c r="B43" s="83" t="s">
        <v>255</v>
      </c>
      <c r="C43" s="81">
        <f t="shared" si="4"/>
        <v>3295542</v>
      </c>
      <c r="D43" s="79"/>
      <c r="E43" s="79"/>
      <c r="F43" s="79"/>
      <c r="G43" s="79"/>
      <c r="H43" s="79"/>
      <c r="I43" s="79"/>
      <c r="J43" s="79"/>
      <c r="K43" s="79"/>
      <c r="L43" s="79">
        <v>715</v>
      </c>
      <c r="M43" s="79">
        <v>2056907</v>
      </c>
      <c r="N43" s="79"/>
      <c r="O43" s="79"/>
      <c r="P43" s="79">
        <v>888</v>
      </c>
      <c r="Q43" s="79">
        <v>1218032</v>
      </c>
      <c r="R43" s="79"/>
      <c r="S43" s="79"/>
      <c r="T43" s="79"/>
      <c r="U43" s="79"/>
      <c r="V43" s="79"/>
      <c r="W43" s="79"/>
      <c r="X43" s="79">
        <v>20603</v>
      </c>
      <c r="Y43" s="13"/>
      <c r="Z43" s="12"/>
      <c r="AA43" s="12"/>
      <c r="AB43" s="12"/>
      <c r="AC43" s="63"/>
    </row>
    <row r="44" spans="1:31" s="11" customFormat="1" ht="17.25" customHeight="1" x14ac:dyDescent="0.3">
      <c r="A44" s="80">
        <f t="shared" si="3"/>
        <v>28</v>
      </c>
      <c r="B44" s="83" t="s">
        <v>259</v>
      </c>
      <c r="C44" s="81">
        <f>D44+K44+M44+O44+Q44+S44+U44+V44+W44+X44</f>
        <v>1333475</v>
      </c>
      <c r="D44" s="79"/>
      <c r="E44" s="79"/>
      <c r="F44" s="79"/>
      <c r="G44" s="79"/>
      <c r="H44" s="79"/>
      <c r="I44" s="79"/>
      <c r="J44" s="79"/>
      <c r="K44" s="79"/>
      <c r="L44" s="79">
        <v>885</v>
      </c>
      <c r="M44" s="79">
        <v>1277846</v>
      </c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>
        <v>55629</v>
      </c>
      <c r="Y44" s="13"/>
      <c r="Z44" s="12"/>
      <c r="AA44" s="12"/>
      <c r="AB44" s="12"/>
      <c r="AC44" s="63"/>
    </row>
    <row r="45" spans="1:31" s="11" customFormat="1" ht="17.25" customHeight="1" x14ac:dyDescent="0.3">
      <c r="A45" s="80">
        <f t="shared" si="3"/>
        <v>29</v>
      </c>
      <c r="B45" s="83" t="s">
        <v>256</v>
      </c>
      <c r="C45" s="81">
        <f t="shared" si="4"/>
        <v>1639374</v>
      </c>
      <c r="D45" s="79"/>
      <c r="E45" s="79"/>
      <c r="F45" s="79"/>
      <c r="G45" s="79"/>
      <c r="H45" s="79"/>
      <c r="I45" s="79"/>
      <c r="J45" s="79"/>
      <c r="K45" s="79"/>
      <c r="L45" s="79">
        <v>580</v>
      </c>
      <c r="M45" s="79">
        <v>1577939</v>
      </c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>
        <v>61435</v>
      </c>
      <c r="Y45" s="13"/>
      <c r="Z45" s="12"/>
      <c r="AA45" s="12"/>
      <c r="AB45" s="12"/>
      <c r="AC45" s="63"/>
    </row>
    <row r="46" spans="1:31" s="11" customFormat="1" ht="17.25" customHeight="1" x14ac:dyDescent="0.3">
      <c r="A46" s="246" t="s">
        <v>18</v>
      </c>
      <c r="B46" s="246"/>
      <c r="C46" s="81">
        <f>SUM(C38:C45)</f>
        <v>43046095</v>
      </c>
      <c r="D46" s="81"/>
      <c r="E46" s="81"/>
      <c r="F46" s="81"/>
      <c r="G46" s="81"/>
      <c r="H46" s="81"/>
      <c r="I46" s="81"/>
      <c r="J46" s="81"/>
      <c r="K46" s="81"/>
      <c r="L46" s="81">
        <f>SUM(L38:L45)</f>
        <v>10362.5</v>
      </c>
      <c r="M46" s="81">
        <f>SUM(M38:M45)</f>
        <v>24675649</v>
      </c>
      <c r="N46" s="81"/>
      <c r="O46" s="81"/>
      <c r="P46" s="81">
        <f>SUM(P38:P45)</f>
        <v>4256</v>
      </c>
      <c r="Q46" s="81">
        <f>SUM(Q38:Q45)</f>
        <v>17876739</v>
      </c>
      <c r="R46" s="81"/>
      <c r="S46" s="81"/>
      <c r="T46" s="81"/>
      <c r="U46" s="81"/>
      <c r="V46" s="81"/>
      <c r="W46" s="81"/>
      <c r="X46" s="81">
        <f>SUM(X38:X45)</f>
        <v>493707</v>
      </c>
      <c r="Y46" s="13"/>
      <c r="Z46" s="12"/>
      <c r="AA46" s="12"/>
      <c r="AB46" s="12"/>
      <c r="AC46" s="63"/>
      <c r="AE46" s="63"/>
    </row>
    <row r="47" spans="1:31" s="38" customFormat="1" ht="17.25" customHeight="1" x14ac:dyDescent="0.3">
      <c r="A47" s="227" t="s">
        <v>124</v>
      </c>
      <c r="B47" s="227"/>
      <c r="C47" s="227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42"/>
      <c r="Z47" s="39"/>
      <c r="AA47" s="39"/>
      <c r="AB47" s="12"/>
      <c r="AC47" s="62"/>
    </row>
    <row r="48" spans="1:31" s="11" customFormat="1" ht="17.25" customHeight="1" x14ac:dyDescent="0.3">
      <c r="A48" s="80">
        <f>A45+1</f>
        <v>30</v>
      </c>
      <c r="B48" s="83" t="s">
        <v>260</v>
      </c>
      <c r="C48" s="81">
        <f>D48+K48+M48+O48+Q48+S48+U48+V48+W48+X48</f>
        <v>3588280</v>
      </c>
      <c r="D48" s="79">
        <f>E48+F48+G48+H48+I48</f>
        <v>3556819</v>
      </c>
      <c r="E48" s="79"/>
      <c r="F48" s="79">
        <v>1980552</v>
      </c>
      <c r="G48" s="79">
        <v>241224</v>
      </c>
      <c r="H48" s="79">
        <v>1335043</v>
      </c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>
        <v>31461</v>
      </c>
      <c r="Y48" s="13"/>
      <c r="Z48" s="12"/>
      <c r="AA48" s="12"/>
      <c r="AB48" s="12"/>
      <c r="AC48" s="63"/>
    </row>
    <row r="49" spans="1:31" s="11" customFormat="1" ht="17.25" customHeight="1" x14ac:dyDescent="0.3">
      <c r="A49" s="246" t="s">
        <v>18</v>
      </c>
      <c r="B49" s="246"/>
      <c r="C49" s="79">
        <f>SUM(C48)</f>
        <v>3588280</v>
      </c>
      <c r="D49" s="79">
        <f>SUM(D48)</f>
        <v>3556819</v>
      </c>
      <c r="E49" s="79"/>
      <c r="F49" s="79">
        <f>SUM(F48)</f>
        <v>1980552</v>
      </c>
      <c r="G49" s="79">
        <f>SUM(G48)</f>
        <v>241224</v>
      </c>
      <c r="H49" s="79">
        <f>SUM(H48)</f>
        <v>1335043</v>
      </c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>
        <f>SUM(X48)</f>
        <v>31461</v>
      </c>
      <c r="Y49" s="13"/>
      <c r="Z49" s="12"/>
      <c r="AA49" s="12"/>
      <c r="AB49" s="12"/>
      <c r="AC49" s="63"/>
      <c r="AE49" s="63"/>
    </row>
    <row r="50" spans="1:31" s="11" customFormat="1" ht="17.25" customHeight="1" x14ac:dyDescent="0.3">
      <c r="A50" s="227" t="s">
        <v>125</v>
      </c>
      <c r="B50" s="227"/>
      <c r="C50" s="96">
        <f>C27+C36+C31+C49+C46</f>
        <v>76039437</v>
      </c>
      <c r="D50" s="96">
        <f t="shared" ref="D50:X50" si="5">D27+D36+D31+D49+D46</f>
        <v>8301252</v>
      </c>
      <c r="E50" s="96"/>
      <c r="F50" s="96">
        <f t="shared" si="5"/>
        <v>4587819</v>
      </c>
      <c r="G50" s="96">
        <f t="shared" si="5"/>
        <v>1162881</v>
      </c>
      <c r="H50" s="96">
        <f t="shared" si="5"/>
        <v>2550552</v>
      </c>
      <c r="I50" s="96"/>
      <c r="J50" s="96"/>
      <c r="K50" s="96"/>
      <c r="L50" s="96">
        <f t="shared" si="5"/>
        <v>13567.5</v>
      </c>
      <c r="M50" s="96">
        <f t="shared" si="5"/>
        <v>36132707</v>
      </c>
      <c r="N50" s="96"/>
      <c r="O50" s="96"/>
      <c r="P50" s="96">
        <f t="shared" si="5"/>
        <v>7114.28</v>
      </c>
      <c r="Q50" s="96">
        <f t="shared" si="5"/>
        <v>22013089</v>
      </c>
      <c r="R50" s="96"/>
      <c r="S50" s="96"/>
      <c r="T50" s="96"/>
      <c r="U50" s="96"/>
      <c r="V50" s="96"/>
      <c r="W50" s="96">
        <f t="shared" si="5"/>
        <v>8903029</v>
      </c>
      <c r="X50" s="96">
        <f t="shared" si="5"/>
        <v>689360</v>
      </c>
      <c r="Y50" s="13"/>
      <c r="Z50" s="12"/>
      <c r="AA50" s="12"/>
      <c r="AB50" s="12"/>
      <c r="AC50" s="63"/>
    </row>
    <row r="51" spans="1:31" s="11" customFormat="1" ht="12.75" customHeight="1" x14ac:dyDescent="0.3">
      <c r="A51" s="247" t="s">
        <v>126</v>
      </c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13"/>
      <c r="Z51" s="12"/>
      <c r="AB51" s="12"/>
      <c r="AC51" s="63"/>
    </row>
    <row r="52" spans="1:31" s="38" customFormat="1" ht="15.75" customHeight="1" x14ac:dyDescent="0.3">
      <c r="A52" s="227" t="s">
        <v>127</v>
      </c>
      <c r="B52" s="227"/>
      <c r="C52" s="22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42"/>
      <c r="Z52" s="39"/>
      <c r="AB52" s="12"/>
      <c r="AC52" s="62"/>
    </row>
    <row r="53" spans="1:31" s="11" customFormat="1" ht="15.75" customHeight="1" x14ac:dyDescent="0.3">
      <c r="A53" s="89">
        <f>A48+1</f>
        <v>31</v>
      </c>
      <c r="B53" s="83" t="s">
        <v>261</v>
      </c>
      <c r="C53" s="81">
        <f>D53+K53+M53+O53+Q53+S53+U53+V53+W53+X53</f>
        <v>1225047</v>
      </c>
      <c r="D53" s="81"/>
      <c r="E53" s="81"/>
      <c r="F53" s="81"/>
      <c r="G53" s="81"/>
      <c r="H53" s="81"/>
      <c r="I53" s="81"/>
      <c r="J53" s="81"/>
      <c r="K53" s="81"/>
      <c r="L53" s="81">
        <v>988</v>
      </c>
      <c r="M53" s="81">
        <v>1203312</v>
      </c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>
        <v>21735</v>
      </c>
      <c r="Y53" s="13"/>
      <c r="Z53" s="12"/>
      <c r="AB53" s="12"/>
      <c r="AC53" s="63"/>
    </row>
    <row r="54" spans="1:31" s="11" customFormat="1" ht="15.75" customHeight="1" x14ac:dyDescent="0.3">
      <c r="A54" s="246" t="s">
        <v>18</v>
      </c>
      <c r="B54" s="246"/>
      <c r="C54" s="79">
        <f>SUM(C53:C53)</f>
        <v>1225047</v>
      </c>
      <c r="D54" s="79"/>
      <c r="E54" s="79"/>
      <c r="F54" s="79"/>
      <c r="G54" s="79"/>
      <c r="H54" s="79"/>
      <c r="I54" s="79"/>
      <c r="J54" s="79"/>
      <c r="K54" s="79"/>
      <c r="L54" s="79">
        <f>SUM(L53:L53)</f>
        <v>988</v>
      </c>
      <c r="M54" s="79">
        <f>SUM(M53:M53)</f>
        <v>1203312</v>
      </c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>
        <f>SUM(X53:X53)</f>
        <v>21735</v>
      </c>
      <c r="Y54" s="13"/>
      <c r="Z54" s="12"/>
      <c r="AA54" s="12"/>
      <c r="AB54" s="12"/>
      <c r="AC54" s="63"/>
      <c r="AE54" s="63"/>
    </row>
    <row r="55" spans="1:31" s="38" customFormat="1" ht="15.75" customHeight="1" x14ac:dyDescent="0.3">
      <c r="A55" s="227" t="s">
        <v>128</v>
      </c>
      <c r="B55" s="227"/>
      <c r="C55" s="22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42"/>
      <c r="Z55" s="39"/>
      <c r="AB55" s="12"/>
      <c r="AC55" s="62"/>
    </row>
    <row r="56" spans="1:31" s="11" customFormat="1" ht="15.75" customHeight="1" x14ac:dyDescent="0.3">
      <c r="A56" s="89">
        <f>A53+1</f>
        <v>32</v>
      </c>
      <c r="B56" s="83" t="s">
        <v>262</v>
      </c>
      <c r="C56" s="81">
        <f>D56+K56+M56+O56+Q56+S56+U56+V56+W56+X56</f>
        <v>9322666</v>
      </c>
      <c r="D56" s="81"/>
      <c r="E56" s="81"/>
      <c r="F56" s="81"/>
      <c r="G56" s="81"/>
      <c r="H56" s="81"/>
      <c r="I56" s="81"/>
      <c r="J56" s="81"/>
      <c r="K56" s="81"/>
      <c r="L56" s="104">
        <v>1470</v>
      </c>
      <c r="M56" s="81">
        <v>3460565</v>
      </c>
      <c r="N56" s="81"/>
      <c r="O56" s="81"/>
      <c r="P56" s="81">
        <v>4318</v>
      </c>
      <c r="Q56" s="81">
        <v>5787825</v>
      </c>
      <c r="R56" s="81"/>
      <c r="S56" s="81"/>
      <c r="T56" s="81"/>
      <c r="U56" s="81"/>
      <c r="V56" s="81"/>
      <c r="W56" s="81"/>
      <c r="X56" s="81">
        <v>74276</v>
      </c>
      <c r="Y56" s="13"/>
      <c r="Z56" s="12"/>
      <c r="AA56" s="12"/>
      <c r="AB56" s="12"/>
      <c r="AC56" s="63"/>
    </row>
    <row r="57" spans="1:31" s="11" customFormat="1" ht="15.75" customHeight="1" x14ac:dyDescent="0.3">
      <c r="A57" s="89">
        <f>A56+1</f>
        <v>33</v>
      </c>
      <c r="B57" s="83" t="s">
        <v>264</v>
      </c>
      <c r="C57" s="81">
        <f>D57+K57+M57+O57+Q57+S57+U57+V57+W57+X57</f>
        <v>4767484</v>
      </c>
      <c r="D57" s="81"/>
      <c r="E57" s="81"/>
      <c r="F57" s="81"/>
      <c r="G57" s="81"/>
      <c r="H57" s="81"/>
      <c r="I57" s="81"/>
      <c r="J57" s="81"/>
      <c r="K57" s="81"/>
      <c r="L57" s="104">
        <v>623</v>
      </c>
      <c r="M57" s="81">
        <v>3400686</v>
      </c>
      <c r="N57" s="81"/>
      <c r="O57" s="81"/>
      <c r="P57" s="81">
        <v>784</v>
      </c>
      <c r="Q57" s="81">
        <v>1329253</v>
      </c>
      <c r="R57" s="81"/>
      <c r="S57" s="81"/>
      <c r="T57" s="81"/>
      <c r="U57" s="81"/>
      <c r="V57" s="81"/>
      <c r="W57" s="81"/>
      <c r="X57" s="81">
        <v>37545</v>
      </c>
      <c r="Y57" s="13"/>
      <c r="Z57" s="12"/>
      <c r="AA57" s="12"/>
      <c r="AB57" s="12"/>
      <c r="AC57" s="63"/>
    </row>
    <row r="58" spans="1:31" s="11" customFormat="1" ht="15.75" customHeight="1" x14ac:dyDescent="0.3">
      <c r="A58" s="246" t="s">
        <v>18</v>
      </c>
      <c r="B58" s="246"/>
      <c r="C58" s="81">
        <f>SUM(C56:C57)</f>
        <v>14090150</v>
      </c>
      <c r="D58" s="81"/>
      <c r="E58" s="81"/>
      <c r="F58" s="81"/>
      <c r="G58" s="81"/>
      <c r="H58" s="81"/>
      <c r="I58" s="81"/>
      <c r="J58" s="81"/>
      <c r="K58" s="81"/>
      <c r="L58" s="81">
        <f>SUM(L56:L57)</f>
        <v>2093</v>
      </c>
      <c r="M58" s="81">
        <f>SUM(M56:M57)</f>
        <v>6861251</v>
      </c>
      <c r="N58" s="81"/>
      <c r="O58" s="81"/>
      <c r="P58" s="81">
        <f>SUM(P56:P57)</f>
        <v>5102</v>
      </c>
      <c r="Q58" s="81">
        <f>SUM(Q56:Q57)</f>
        <v>7117078</v>
      </c>
      <c r="R58" s="81"/>
      <c r="S58" s="81"/>
      <c r="T58" s="81"/>
      <c r="U58" s="81"/>
      <c r="V58" s="81"/>
      <c r="W58" s="81"/>
      <c r="X58" s="81">
        <f>SUM(X56:X57)</f>
        <v>111821</v>
      </c>
      <c r="Y58" s="13"/>
      <c r="Z58" s="12"/>
      <c r="AA58" s="12"/>
      <c r="AB58" s="12"/>
      <c r="AC58" s="63"/>
      <c r="AE58" s="63"/>
    </row>
    <row r="59" spans="1:31" s="38" customFormat="1" ht="15.75" customHeight="1" x14ac:dyDescent="0.3">
      <c r="A59" s="227" t="s">
        <v>129</v>
      </c>
      <c r="B59" s="227"/>
      <c r="C59" s="22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42"/>
      <c r="Z59" s="39"/>
      <c r="AB59" s="12"/>
      <c r="AC59" s="62"/>
    </row>
    <row r="60" spans="1:31" s="11" customFormat="1" ht="15.75" customHeight="1" x14ac:dyDescent="0.3">
      <c r="A60" s="89">
        <f>A57+1</f>
        <v>34</v>
      </c>
      <c r="B60" s="83" t="s">
        <v>265</v>
      </c>
      <c r="C60" s="81">
        <f>D60+K60+M60+O60+Q60+S60+U60+V60+W60+X60</f>
        <v>1753770</v>
      </c>
      <c r="D60" s="81"/>
      <c r="E60" s="81"/>
      <c r="F60" s="81"/>
      <c r="G60" s="81"/>
      <c r="H60" s="81"/>
      <c r="I60" s="81"/>
      <c r="J60" s="81"/>
      <c r="K60" s="81"/>
      <c r="L60" s="81">
        <v>696</v>
      </c>
      <c r="M60" s="81">
        <v>1734559</v>
      </c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>
        <v>19211</v>
      </c>
      <c r="Y60" s="13"/>
      <c r="Z60" s="12"/>
      <c r="AB60" s="12"/>
      <c r="AC60" s="63"/>
    </row>
    <row r="61" spans="1:31" s="11" customFormat="1" ht="15.75" customHeight="1" x14ac:dyDescent="0.3">
      <c r="A61" s="246" t="s">
        <v>18</v>
      </c>
      <c r="B61" s="246"/>
      <c r="C61" s="81">
        <f>SUM(C60:C60)</f>
        <v>1753770</v>
      </c>
      <c r="D61" s="81"/>
      <c r="E61" s="81"/>
      <c r="F61" s="81"/>
      <c r="G61" s="81"/>
      <c r="H61" s="81"/>
      <c r="I61" s="81"/>
      <c r="J61" s="81"/>
      <c r="K61" s="81"/>
      <c r="L61" s="81">
        <f>SUM(L60:L60)</f>
        <v>696</v>
      </c>
      <c r="M61" s="81">
        <f>SUM(M60:M60)</f>
        <v>1734559</v>
      </c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>
        <f>SUM(X60:X60)</f>
        <v>19211</v>
      </c>
      <c r="Y61" s="13"/>
      <c r="Z61" s="12"/>
      <c r="AA61" s="12"/>
      <c r="AB61" s="12"/>
      <c r="AC61" s="63"/>
    </row>
    <row r="62" spans="1:31" s="38" customFormat="1" ht="15.75" customHeight="1" x14ac:dyDescent="0.3">
      <c r="A62" s="216" t="s">
        <v>130</v>
      </c>
      <c r="B62" s="216"/>
      <c r="C62" s="216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42"/>
      <c r="Z62" s="39"/>
      <c r="AB62" s="12"/>
      <c r="AC62" s="62"/>
    </row>
    <row r="63" spans="1:31" s="11" customFormat="1" ht="15.75" customHeight="1" x14ac:dyDescent="0.3">
      <c r="A63" s="80">
        <f>A60+1</f>
        <v>35</v>
      </c>
      <c r="B63" s="83" t="s">
        <v>266</v>
      </c>
      <c r="C63" s="81">
        <f>D63+K63+M63+O63+Q63+S63+U63+V63+W63+X63</f>
        <v>1699024</v>
      </c>
      <c r="D63" s="81"/>
      <c r="E63" s="81"/>
      <c r="F63" s="81"/>
      <c r="G63" s="81"/>
      <c r="H63" s="81"/>
      <c r="I63" s="81"/>
      <c r="J63" s="81"/>
      <c r="K63" s="81"/>
      <c r="L63" s="81">
        <v>754</v>
      </c>
      <c r="M63" s="81">
        <v>1680133</v>
      </c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>
        <v>18891</v>
      </c>
      <c r="Y63" s="13"/>
      <c r="Z63" s="12"/>
      <c r="AB63" s="12"/>
      <c r="AC63" s="63"/>
    </row>
    <row r="64" spans="1:31" s="11" customFormat="1" ht="15.75" customHeight="1" x14ac:dyDescent="0.3">
      <c r="A64" s="80">
        <f>A63+1</f>
        <v>36</v>
      </c>
      <c r="B64" s="83" t="s">
        <v>267</v>
      </c>
      <c r="C64" s="81">
        <f>D64+K64+M64+O64+Q64+S64+U64+V64+W64+X64</f>
        <v>1699129</v>
      </c>
      <c r="D64" s="81"/>
      <c r="E64" s="81"/>
      <c r="F64" s="81"/>
      <c r="G64" s="81"/>
      <c r="H64" s="81"/>
      <c r="I64" s="81"/>
      <c r="J64" s="81"/>
      <c r="K64" s="81"/>
      <c r="L64" s="81">
        <v>754</v>
      </c>
      <c r="M64" s="81">
        <v>1680133</v>
      </c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>
        <v>18996</v>
      </c>
      <c r="Y64" s="13"/>
      <c r="Z64" s="12"/>
      <c r="AB64" s="12"/>
      <c r="AC64" s="63"/>
    </row>
    <row r="65" spans="1:31" s="11" customFormat="1" ht="15.75" customHeight="1" x14ac:dyDescent="0.3">
      <c r="A65" s="80">
        <f>A64+1</f>
        <v>37</v>
      </c>
      <c r="B65" s="83" t="s">
        <v>268</v>
      </c>
      <c r="C65" s="81">
        <f>D65+K65+M65+O65+Q65+S65+U65+V65+W65+X65</f>
        <v>7934714</v>
      </c>
      <c r="D65" s="81"/>
      <c r="E65" s="81"/>
      <c r="F65" s="81"/>
      <c r="G65" s="81"/>
      <c r="H65" s="81"/>
      <c r="I65" s="81"/>
      <c r="J65" s="81"/>
      <c r="K65" s="81"/>
      <c r="L65" s="81">
        <v>1300</v>
      </c>
      <c r="M65" s="81">
        <v>7934714</v>
      </c>
      <c r="N65" s="81"/>
      <c r="O65" s="81"/>
      <c r="P65" s="81"/>
      <c r="Q65" s="81"/>
      <c r="R65" s="81"/>
      <c r="S65" s="81"/>
      <c r="T65" s="81"/>
      <c r="U65" s="81"/>
      <c r="V65" s="81"/>
      <c r="W65" s="79"/>
      <c r="X65" s="79"/>
      <c r="Y65" s="13"/>
      <c r="Z65" s="12"/>
      <c r="AB65" s="12"/>
      <c r="AC65" s="63"/>
    </row>
    <row r="66" spans="1:31" s="11" customFormat="1" ht="15.75" customHeight="1" x14ac:dyDescent="0.3">
      <c r="A66" s="246" t="s">
        <v>18</v>
      </c>
      <c r="B66" s="246"/>
      <c r="C66" s="81">
        <f>SUM(C63:C65)</f>
        <v>11332867</v>
      </c>
      <c r="D66" s="81"/>
      <c r="E66" s="81"/>
      <c r="F66" s="81"/>
      <c r="G66" s="81"/>
      <c r="H66" s="81"/>
      <c r="I66" s="81"/>
      <c r="J66" s="81"/>
      <c r="K66" s="81"/>
      <c r="L66" s="81">
        <f>SUM(L63:L65)</f>
        <v>2808</v>
      </c>
      <c r="M66" s="81">
        <f>SUM(M63:M65)</f>
        <v>11294980</v>
      </c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>
        <f>SUM(X63:X65)</f>
        <v>37887</v>
      </c>
      <c r="Y66" s="13"/>
      <c r="Z66" s="12"/>
      <c r="AA66" s="12"/>
      <c r="AB66" s="12"/>
      <c r="AC66" s="63"/>
    </row>
    <row r="67" spans="1:31" s="38" customFormat="1" ht="15.75" customHeight="1" x14ac:dyDescent="0.3">
      <c r="A67" s="216" t="s">
        <v>131</v>
      </c>
      <c r="B67" s="216"/>
      <c r="C67" s="216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42"/>
      <c r="Z67" s="39"/>
      <c r="AB67" s="12"/>
      <c r="AC67" s="62"/>
    </row>
    <row r="68" spans="1:31" s="11" customFormat="1" ht="15.75" customHeight="1" x14ac:dyDescent="0.3">
      <c r="A68" s="80">
        <f>A65+1</f>
        <v>38</v>
      </c>
      <c r="B68" s="106" t="s">
        <v>269</v>
      </c>
      <c r="C68" s="81">
        <f>D68+K68+M68+O68+Q68+S68+U68+V68+W68+X68</f>
        <v>1625989</v>
      </c>
      <c r="D68" s="81"/>
      <c r="E68" s="81"/>
      <c r="F68" s="81"/>
      <c r="G68" s="81"/>
      <c r="H68" s="81"/>
      <c r="I68" s="81"/>
      <c r="J68" s="81"/>
      <c r="K68" s="81"/>
      <c r="L68" s="81">
        <v>806</v>
      </c>
      <c r="M68" s="81">
        <v>1611881</v>
      </c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>
        <v>14108</v>
      </c>
      <c r="Y68" s="13"/>
      <c r="Z68" s="12"/>
      <c r="AB68" s="12"/>
      <c r="AC68" s="63"/>
    </row>
    <row r="69" spans="1:31" s="11" customFormat="1" ht="15.75" customHeight="1" x14ac:dyDescent="0.3">
      <c r="A69" s="246" t="s">
        <v>18</v>
      </c>
      <c r="B69" s="246"/>
      <c r="C69" s="81">
        <f>SUM(C68)</f>
        <v>1625989</v>
      </c>
      <c r="D69" s="81"/>
      <c r="E69" s="81"/>
      <c r="F69" s="81"/>
      <c r="G69" s="81"/>
      <c r="H69" s="81"/>
      <c r="I69" s="81"/>
      <c r="J69" s="81"/>
      <c r="K69" s="81"/>
      <c r="L69" s="81">
        <f>SUM(L68)</f>
        <v>806</v>
      </c>
      <c r="M69" s="81">
        <f>SUM(M68)</f>
        <v>1611881</v>
      </c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>
        <f>SUM(X68)</f>
        <v>14108</v>
      </c>
      <c r="Y69" s="13"/>
      <c r="Z69" s="12"/>
      <c r="AA69" s="12"/>
      <c r="AB69" s="12"/>
      <c r="AC69" s="63"/>
      <c r="AE69" s="63"/>
    </row>
    <row r="70" spans="1:31" s="11" customFormat="1" ht="15.75" customHeight="1" x14ac:dyDescent="0.3">
      <c r="A70" s="216" t="s">
        <v>271</v>
      </c>
      <c r="B70" s="216"/>
      <c r="C70" s="216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13"/>
      <c r="Z70" s="12"/>
      <c r="AB70" s="12"/>
      <c r="AC70" s="63"/>
    </row>
    <row r="71" spans="1:31" s="11" customFormat="1" ht="15.75" customHeight="1" x14ac:dyDescent="0.3">
      <c r="A71" s="89">
        <f>A68+1</f>
        <v>39</v>
      </c>
      <c r="B71" s="83" t="s">
        <v>270</v>
      </c>
      <c r="C71" s="81">
        <f>D71+K71+M71+O71+Q71+S71+U71+V71+W71+X71</f>
        <v>1000000</v>
      </c>
      <c r="D71" s="79"/>
      <c r="E71" s="79"/>
      <c r="F71" s="79"/>
      <c r="G71" s="79"/>
      <c r="H71" s="79"/>
      <c r="I71" s="79"/>
      <c r="J71" s="79"/>
      <c r="K71" s="81"/>
      <c r="L71" s="81"/>
      <c r="M71" s="79"/>
      <c r="N71" s="79"/>
      <c r="O71" s="81"/>
      <c r="P71" s="81"/>
      <c r="Q71" s="81"/>
      <c r="R71" s="81"/>
      <c r="S71" s="81"/>
      <c r="T71" s="81"/>
      <c r="U71" s="81"/>
      <c r="V71" s="81"/>
      <c r="W71" s="81">
        <v>1000000</v>
      </c>
      <c r="X71" s="81"/>
      <c r="Y71" s="13"/>
      <c r="Z71" s="12"/>
      <c r="AB71" s="12"/>
      <c r="AC71" s="63"/>
    </row>
    <row r="72" spans="1:31" s="11" customFormat="1" ht="15.75" customHeight="1" x14ac:dyDescent="0.3">
      <c r="A72" s="246" t="s">
        <v>18</v>
      </c>
      <c r="B72" s="246"/>
      <c r="C72" s="81">
        <f>SUM(C71)</f>
        <v>1000000</v>
      </c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>
        <f>SUM(W71)</f>
        <v>1000000</v>
      </c>
      <c r="X72" s="81"/>
      <c r="Y72" s="13"/>
      <c r="Z72" s="12"/>
      <c r="AA72" s="12"/>
      <c r="AB72" s="12"/>
      <c r="AC72" s="63"/>
    </row>
    <row r="73" spans="1:31" s="11" customFormat="1" ht="15.75" customHeight="1" x14ac:dyDescent="0.3">
      <c r="A73" s="227" t="s">
        <v>133</v>
      </c>
      <c r="B73" s="227"/>
      <c r="C73" s="96">
        <f>C54+C58+C61+C72+C66+C69</f>
        <v>31027823</v>
      </c>
      <c r="D73" s="96"/>
      <c r="E73" s="96"/>
      <c r="F73" s="96"/>
      <c r="G73" s="96"/>
      <c r="H73" s="96"/>
      <c r="I73" s="96"/>
      <c r="J73" s="96"/>
      <c r="K73" s="96"/>
      <c r="L73" s="96">
        <f t="shared" ref="L73:X73" si="6">L54+L58+L61+L72+L66+L69</f>
        <v>7391</v>
      </c>
      <c r="M73" s="96">
        <f t="shared" si="6"/>
        <v>22705983</v>
      </c>
      <c r="N73" s="96"/>
      <c r="O73" s="96"/>
      <c r="P73" s="96">
        <f t="shared" si="6"/>
        <v>5102</v>
      </c>
      <c r="Q73" s="96">
        <f t="shared" si="6"/>
        <v>7117078</v>
      </c>
      <c r="R73" s="96"/>
      <c r="S73" s="96"/>
      <c r="T73" s="96"/>
      <c r="U73" s="96"/>
      <c r="V73" s="96"/>
      <c r="W73" s="96">
        <f t="shared" si="6"/>
        <v>1000000</v>
      </c>
      <c r="X73" s="96">
        <f t="shared" si="6"/>
        <v>204762</v>
      </c>
      <c r="Y73" s="13"/>
      <c r="Z73" s="12"/>
      <c r="AA73" s="12"/>
      <c r="AB73" s="12"/>
      <c r="AC73" s="63"/>
    </row>
    <row r="74" spans="1:31" s="11" customFormat="1" ht="12.75" customHeight="1" x14ac:dyDescent="0.3">
      <c r="A74" s="247" t="s">
        <v>16</v>
      </c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13"/>
      <c r="Z74" s="12"/>
      <c r="AB74" s="12"/>
      <c r="AC74" s="63"/>
    </row>
    <row r="75" spans="1:31" s="38" customFormat="1" ht="15.75" customHeight="1" x14ac:dyDescent="0.3">
      <c r="A75" s="271" t="s">
        <v>17</v>
      </c>
      <c r="B75" s="271"/>
      <c r="C75" s="271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42"/>
      <c r="Z75" s="39"/>
      <c r="AB75" s="12"/>
      <c r="AC75" s="62"/>
    </row>
    <row r="76" spans="1:31" s="11" customFormat="1" ht="15.75" customHeight="1" x14ac:dyDescent="0.3">
      <c r="A76" s="80">
        <f>A71+1</f>
        <v>40</v>
      </c>
      <c r="B76" s="83" t="s">
        <v>272</v>
      </c>
      <c r="C76" s="81">
        <f>D76+K76+M76+O76+Q76+S76+U76+V76+W76+X76</f>
        <v>4118515</v>
      </c>
      <c r="D76" s="81"/>
      <c r="E76" s="79"/>
      <c r="F76" s="81"/>
      <c r="G76" s="81"/>
      <c r="H76" s="81"/>
      <c r="I76" s="81"/>
      <c r="J76" s="95"/>
      <c r="K76" s="95"/>
      <c r="L76" s="188"/>
      <c r="M76" s="81"/>
      <c r="N76" s="81"/>
      <c r="O76" s="81"/>
      <c r="P76" s="188">
        <v>2356</v>
      </c>
      <c r="Q76" s="81">
        <v>3223404</v>
      </c>
      <c r="R76" s="95"/>
      <c r="S76" s="95"/>
      <c r="T76" s="81"/>
      <c r="U76" s="81"/>
      <c r="V76" s="95"/>
      <c r="W76" s="81">
        <v>817426</v>
      </c>
      <c r="X76" s="79">
        <v>77685</v>
      </c>
      <c r="Y76" s="13"/>
      <c r="Z76" s="12"/>
      <c r="AA76" s="12"/>
      <c r="AB76" s="12"/>
      <c r="AC76" s="63"/>
    </row>
    <row r="77" spans="1:31" s="11" customFormat="1" ht="15.75" customHeight="1" x14ac:dyDescent="0.3">
      <c r="A77" s="80">
        <f>A76+1</f>
        <v>41</v>
      </c>
      <c r="B77" s="83" t="s">
        <v>273</v>
      </c>
      <c r="C77" s="81">
        <f>D77+K77+M77+O77+Q77+S77+U77+V77+W77+X77</f>
        <v>4436991</v>
      </c>
      <c r="D77" s="81"/>
      <c r="E77" s="79"/>
      <c r="F77" s="81"/>
      <c r="G77" s="81"/>
      <c r="H77" s="81"/>
      <c r="I77" s="81"/>
      <c r="J77" s="95"/>
      <c r="K77" s="95"/>
      <c r="L77" s="188"/>
      <c r="M77" s="81"/>
      <c r="N77" s="81"/>
      <c r="O77" s="81"/>
      <c r="P77" s="188">
        <v>2356</v>
      </c>
      <c r="Q77" s="81">
        <v>3542890</v>
      </c>
      <c r="R77" s="95"/>
      <c r="S77" s="95"/>
      <c r="T77" s="81"/>
      <c r="U77" s="81"/>
      <c r="V77" s="95"/>
      <c r="W77" s="81">
        <v>817426</v>
      </c>
      <c r="X77" s="79">
        <v>76675</v>
      </c>
      <c r="Y77" s="13"/>
      <c r="Z77" s="12"/>
      <c r="AA77" s="12"/>
      <c r="AB77" s="12"/>
      <c r="AC77" s="63"/>
    </row>
    <row r="78" spans="1:31" s="11" customFormat="1" ht="15.75" customHeight="1" x14ac:dyDescent="0.3">
      <c r="A78" s="80">
        <f>A77+1</f>
        <v>42</v>
      </c>
      <c r="B78" s="83" t="s">
        <v>274</v>
      </c>
      <c r="C78" s="81">
        <f>D78+K78+M78+O78+Q78+S78+U78+V78+W78+X78</f>
        <v>4444800</v>
      </c>
      <c r="D78" s="81"/>
      <c r="E78" s="79"/>
      <c r="F78" s="81"/>
      <c r="G78" s="81"/>
      <c r="H78" s="81"/>
      <c r="I78" s="81"/>
      <c r="J78" s="95"/>
      <c r="K78" s="95"/>
      <c r="L78" s="188"/>
      <c r="M78" s="81"/>
      <c r="N78" s="81"/>
      <c r="O78" s="81"/>
      <c r="P78" s="188">
        <v>2450</v>
      </c>
      <c r="Q78" s="81">
        <v>3539971</v>
      </c>
      <c r="R78" s="95"/>
      <c r="S78" s="95"/>
      <c r="T78" s="81"/>
      <c r="U78" s="81"/>
      <c r="V78" s="95"/>
      <c r="W78" s="81">
        <v>828079</v>
      </c>
      <c r="X78" s="79">
        <v>76750</v>
      </c>
      <c r="Y78" s="13"/>
      <c r="Z78" s="12"/>
      <c r="AA78" s="12"/>
      <c r="AB78" s="12"/>
      <c r="AC78" s="63"/>
    </row>
    <row r="79" spans="1:31" s="11" customFormat="1" ht="15.75" customHeight="1" x14ac:dyDescent="0.3">
      <c r="A79" s="80">
        <f>A78+1</f>
        <v>43</v>
      </c>
      <c r="B79" s="83" t="s">
        <v>275</v>
      </c>
      <c r="C79" s="81">
        <f>D79+K79+M79+O79+Q79+S79+U79+V79+W79+X79</f>
        <v>4359650</v>
      </c>
      <c r="D79" s="81"/>
      <c r="E79" s="79"/>
      <c r="F79" s="81"/>
      <c r="G79" s="81"/>
      <c r="H79" s="81"/>
      <c r="I79" s="81"/>
      <c r="J79" s="95"/>
      <c r="K79" s="95"/>
      <c r="L79" s="188"/>
      <c r="M79" s="81"/>
      <c r="N79" s="81"/>
      <c r="O79" s="81"/>
      <c r="P79" s="188">
        <v>2450</v>
      </c>
      <c r="Q79" s="81">
        <v>3454786</v>
      </c>
      <c r="R79" s="95"/>
      <c r="S79" s="95"/>
      <c r="T79" s="81"/>
      <c r="U79" s="81"/>
      <c r="V79" s="95"/>
      <c r="W79" s="81">
        <v>828079</v>
      </c>
      <c r="X79" s="79">
        <v>76785</v>
      </c>
      <c r="Y79" s="13"/>
      <c r="Z79" s="12"/>
      <c r="AA79" s="12"/>
      <c r="AB79" s="12"/>
      <c r="AC79" s="63"/>
    </row>
    <row r="80" spans="1:31" s="11" customFormat="1" ht="15.75" customHeight="1" x14ac:dyDescent="0.3">
      <c r="A80" s="246" t="s">
        <v>18</v>
      </c>
      <c r="B80" s="246"/>
      <c r="C80" s="81">
        <f>SUM(C76:C79)</f>
        <v>17359956</v>
      </c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>
        <f t="shared" ref="P80:X80" si="7">SUM(P76:P79)</f>
        <v>9612</v>
      </c>
      <c r="Q80" s="81">
        <f t="shared" si="7"/>
        <v>13761051</v>
      </c>
      <c r="R80" s="81"/>
      <c r="S80" s="81"/>
      <c r="T80" s="81"/>
      <c r="U80" s="81"/>
      <c r="V80" s="81"/>
      <c r="W80" s="81">
        <f t="shared" si="7"/>
        <v>3291010</v>
      </c>
      <c r="X80" s="81">
        <f t="shared" si="7"/>
        <v>307895</v>
      </c>
      <c r="Y80" s="13"/>
      <c r="Z80" s="12"/>
      <c r="AA80" s="12"/>
      <c r="AB80" s="12"/>
      <c r="AC80" s="63"/>
      <c r="AE80" s="63"/>
    </row>
    <row r="81" spans="1:31" s="38" customFormat="1" ht="15.75" customHeight="1" x14ac:dyDescent="0.3">
      <c r="A81" s="227" t="s">
        <v>19</v>
      </c>
      <c r="B81" s="227"/>
      <c r="C81" s="227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42"/>
      <c r="Z81" s="39"/>
      <c r="AB81" s="12"/>
      <c r="AC81" s="62"/>
    </row>
    <row r="82" spans="1:31" s="11" customFormat="1" ht="15.75" customHeight="1" x14ac:dyDescent="0.3">
      <c r="A82" s="89">
        <f>A79+1</f>
        <v>44</v>
      </c>
      <c r="B82" s="83" t="s">
        <v>288</v>
      </c>
      <c r="C82" s="81">
        <f>D82+K82+M82+O82+Q82+S82+U82+V82+W82+X82</f>
        <v>4670528</v>
      </c>
      <c r="D82" s="81"/>
      <c r="E82" s="81"/>
      <c r="F82" s="81"/>
      <c r="G82" s="81"/>
      <c r="H82" s="81"/>
      <c r="I82" s="81"/>
      <c r="J82" s="80">
        <v>2</v>
      </c>
      <c r="K82" s="81">
        <v>4638000</v>
      </c>
      <c r="L82" s="81"/>
      <c r="M82" s="81"/>
      <c r="N82" s="79"/>
      <c r="O82" s="81"/>
      <c r="P82" s="81"/>
      <c r="Q82" s="81"/>
      <c r="R82" s="81"/>
      <c r="S82" s="81"/>
      <c r="T82" s="81"/>
      <c r="U82" s="81"/>
      <c r="V82" s="79"/>
      <c r="W82" s="81"/>
      <c r="X82" s="81">
        <v>32528</v>
      </c>
      <c r="Y82" s="13"/>
      <c r="Z82" s="12"/>
      <c r="AB82" s="12"/>
      <c r="AC82" s="63"/>
    </row>
    <row r="83" spans="1:31" s="11" customFormat="1" ht="15.75" customHeight="1" x14ac:dyDescent="0.3">
      <c r="A83" s="89">
        <f>A82+1</f>
        <v>45</v>
      </c>
      <c r="B83" s="83" t="s">
        <v>289</v>
      </c>
      <c r="C83" s="81">
        <f>D83+K83+M83+O83+Q83+S83+U83+V83+W83+X83</f>
        <v>4741265</v>
      </c>
      <c r="D83" s="81"/>
      <c r="E83" s="81"/>
      <c r="F83" s="81"/>
      <c r="G83" s="81"/>
      <c r="H83" s="81"/>
      <c r="I83" s="81"/>
      <c r="J83" s="89"/>
      <c r="K83" s="81"/>
      <c r="L83" s="188">
        <v>993</v>
      </c>
      <c r="M83" s="81">
        <v>4727760</v>
      </c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>
        <v>13505</v>
      </c>
      <c r="Y83" s="13"/>
      <c r="Z83" s="12"/>
      <c r="AB83" s="12"/>
      <c r="AC83" s="63"/>
    </row>
    <row r="84" spans="1:31" s="11" customFormat="1" ht="15.75" customHeight="1" x14ac:dyDescent="0.3">
      <c r="A84" s="80">
        <f>A83+1</f>
        <v>46</v>
      </c>
      <c r="B84" s="83" t="s">
        <v>290</v>
      </c>
      <c r="C84" s="81">
        <f>D84+K84+M84+O84+Q84+S84+U84+V84+W84+X84</f>
        <v>3241115</v>
      </c>
      <c r="D84" s="81"/>
      <c r="E84" s="81"/>
      <c r="F84" s="81"/>
      <c r="G84" s="81"/>
      <c r="H84" s="81"/>
      <c r="I84" s="81"/>
      <c r="J84" s="80"/>
      <c r="K84" s="81"/>
      <c r="L84" s="188">
        <v>913</v>
      </c>
      <c r="M84" s="81">
        <v>3225774</v>
      </c>
      <c r="N84" s="79"/>
      <c r="O84" s="81"/>
      <c r="P84" s="81"/>
      <c r="Q84" s="81"/>
      <c r="R84" s="81"/>
      <c r="S84" s="81"/>
      <c r="T84" s="81"/>
      <c r="U84" s="81"/>
      <c r="V84" s="79"/>
      <c r="W84" s="81"/>
      <c r="X84" s="81">
        <v>15341</v>
      </c>
      <c r="Y84" s="13"/>
      <c r="Z84" s="12"/>
      <c r="AB84" s="12"/>
      <c r="AC84" s="63"/>
    </row>
    <row r="85" spans="1:31" s="11" customFormat="1" ht="15.75" customHeight="1" x14ac:dyDescent="0.3">
      <c r="A85" s="246" t="s">
        <v>18</v>
      </c>
      <c r="B85" s="246"/>
      <c r="C85" s="81">
        <f>SUM(C82:C84)</f>
        <v>12652908</v>
      </c>
      <c r="D85" s="81"/>
      <c r="E85" s="81"/>
      <c r="F85" s="81"/>
      <c r="G85" s="81"/>
      <c r="H85" s="81"/>
      <c r="I85" s="81"/>
      <c r="J85" s="89">
        <f>SUM(J82:J84)</f>
        <v>2</v>
      </c>
      <c r="K85" s="81">
        <f>SUM(K82:K84)</f>
        <v>4638000</v>
      </c>
      <c r="L85" s="81">
        <f>SUM(L82:L84)</f>
        <v>1906</v>
      </c>
      <c r="M85" s="81">
        <f>SUM(M82:M84)</f>
        <v>7953534</v>
      </c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>
        <f>SUM(X82:X84)</f>
        <v>61374</v>
      </c>
      <c r="Y85" s="13"/>
      <c r="Z85" s="12"/>
      <c r="AA85" s="12"/>
      <c r="AB85" s="12"/>
      <c r="AC85" s="63"/>
      <c r="AE85" s="63"/>
    </row>
    <row r="86" spans="1:31" s="38" customFormat="1" ht="15.75" customHeight="1" x14ac:dyDescent="0.3">
      <c r="A86" s="227" t="s">
        <v>20</v>
      </c>
      <c r="B86" s="227"/>
      <c r="C86" s="227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42"/>
      <c r="Z86" s="39"/>
      <c r="AB86" s="12"/>
      <c r="AC86" s="62"/>
    </row>
    <row r="87" spans="1:31" s="11" customFormat="1" ht="15.75" customHeight="1" x14ac:dyDescent="0.3">
      <c r="A87" s="89">
        <f>A84+1</f>
        <v>47</v>
      </c>
      <c r="B87" s="83" t="s">
        <v>21</v>
      </c>
      <c r="C87" s="81">
        <f>D87+K87+M87+O87+Q87+S87+U87+V87+W87+X87</f>
        <v>1681481</v>
      </c>
      <c r="D87" s="81"/>
      <c r="E87" s="81"/>
      <c r="F87" s="81"/>
      <c r="G87" s="81"/>
      <c r="H87" s="81"/>
      <c r="I87" s="81"/>
      <c r="J87" s="81"/>
      <c r="K87" s="81"/>
      <c r="L87" s="81">
        <v>396</v>
      </c>
      <c r="M87" s="81">
        <v>880790</v>
      </c>
      <c r="N87" s="81"/>
      <c r="O87" s="81"/>
      <c r="P87" s="81">
        <v>641</v>
      </c>
      <c r="Q87" s="81">
        <v>413914</v>
      </c>
      <c r="R87" s="81"/>
      <c r="S87" s="81"/>
      <c r="T87" s="81"/>
      <c r="U87" s="81"/>
      <c r="V87" s="81"/>
      <c r="W87" s="79">
        <v>352219</v>
      </c>
      <c r="X87" s="79">
        <v>34558</v>
      </c>
      <c r="Y87" s="13"/>
      <c r="Z87" s="12"/>
      <c r="AA87" s="12"/>
      <c r="AB87" s="12"/>
      <c r="AC87" s="63"/>
    </row>
    <row r="88" spans="1:31" s="11" customFormat="1" ht="15.75" customHeight="1" x14ac:dyDescent="0.3">
      <c r="A88" s="89">
        <f>A87+1</f>
        <v>48</v>
      </c>
      <c r="B88" s="83" t="s">
        <v>22</v>
      </c>
      <c r="C88" s="81">
        <f>D88+K88+M88+O88+Q88+S88+U88+V88+W88+X88</f>
        <v>2118021</v>
      </c>
      <c r="D88" s="81"/>
      <c r="E88" s="81"/>
      <c r="F88" s="81"/>
      <c r="G88" s="81"/>
      <c r="H88" s="81"/>
      <c r="I88" s="81"/>
      <c r="J88" s="81"/>
      <c r="K88" s="81"/>
      <c r="L88" s="81">
        <v>572.79999999999995</v>
      </c>
      <c r="M88" s="81">
        <v>1447623</v>
      </c>
      <c r="N88" s="81"/>
      <c r="O88" s="81"/>
      <c r="P88" s="81"/>
      <c r="Q88" s="81"/>
      <c r="R88" s="81"/>
      <c r="S88" s="81"/>
      <c r="T88" s="81"/>
      <c r="U88" s="81"/>
      <c r="V88" s="81"/>
      <c r="W88" s="79">
        <v>607781</v>
      </c>
      <c r="X88" s="79">
        <v>62617</v>
      </c>
      <c r="Y88" s="13"/>
      <c r="Z88" s="12"/>
      <c r="AA88" s="12"/>
      <c r="AB88" s="12"/>
      <c r="AC88" s="63"/>
    </row>
    <row r="89" spans="1:31" s="11" customFormat="1" ht="15.75" customHeight="1" x14ac:dyDescent="0.3">
      <c r="A89" s="246" t="s">
        <v>18</v>
      </c>
      <c r="B89" s="246"/>
      <c r="C89" s="81">
        <f>SUM(C87:C88)</f>
        <v>3799502</v>
      </c>
      <c r="D89" s="81"/>
      <c r="E89" s="81"/>
      <c r="F89" s="81"/>
      <c r="G89" s="81"/>
      <c r="H89" s="81"/>
      <c r="I89" s="81"/>
      <c r="J89" s="81"/>
      <c r="K89" s="81"/>
      <c r="L89" s="81">
        <f t="shared" ref="L89:X89" si="8">SUM(L87:L88)</f>
        <v>968.8</v>
      </c>
      <c r="M89" s="81">
        <f t="shared" si="8"/>
        <v>2328413</v>
      </c>
      <c r="N89" s="81"/>
      <c r="O89" s="81"/>
      <c r="P89" s="81">
        <f t="shared" si="8"/>
        <v>641</v>
      </c>
      <c r="Q89" s="81">
        <f t="shared" si="8"/>
        <v>413914</v>
      </c>
      <c r="R89" s="81"/>
      <c r="S89" s="81"/>
      <c r="T89" s="81"/>
      <c r="U89" s="81"/>
      <c r="V89" s="81"/>
      <c r="W89" s="81">
        <f t="shared" si="8"/>
        <v>960000</v>
      </c>
      <c r="X89" s="81">
        <f t="shared" si="8"/>
        <v>97175</v>
      </c>
      <c r="Y89" s="13"/>
      <c r="Z89" s="12"/>
      <c r="AA89" s="12"/>
      <c r="AB89" s="12"/>
      <c r="AC89" s="63"/>
      <c r="AE89" s="63"/>
    </row>
    <row r="90" spans="1:31" s="38" customFormat="1" ht="15.75" customHeight="1" x14ac:dyDescent="0.3">
      <c r="A90" s="216" t="s">
        <v>23</v>
      </c>
      <c r="B90" s="216"/>
      <c r="C90" s="216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42"/>
      <c r="Z90" s="39"/>
      <c r="AB90" s="12"/>
      <c r="AC90" s="62"/>
    </row>
    <row r="91" spans="1:31" s="11" customFormat="1" ht="15.75" customHeight="1" x14ac:dyDescent="0.3">
      <c r="A91" s="89">
        <f>A88+1</f>
        <v>49</v>
      </c>
      <c r="B91" s="83" t="s">
        <v>291</v>
      </c>
      <c r="C91" s="81">
        <f>D91+K91+M91+O91+Q91+S91+U91+V91+W91+X91</f>
        <v>2278598</v>
      </c>
      <c r="D91" s="81"/>
      <c r="E91" s="81"/>
      <c r="F91" s="81"/>
      <c r="G91" s="81"/>
      <c r="H91" s="81"/>
      <c r="I91" s="81"/>
      <c r="J91" s="81"/>
      <c r="K91" s="81"/>
      <c r="L91" s="188">
        <v>532.9</v>
      </c>
      <c r="M91" s="81">
        <v>1273203</v>
      </c>
      <c r="N91" s="81"/>
      <c r="O91" s="81"/>
      <c r="P91" s="81"/>
      <c r="Q91" s="81"/>
      <c r="R91" s="81"/>
      <c r="S91" s="81"/>
      <c r="T91" s="81"/>
      <c r="U91" s="81"/>
      <c r="V91" s="81"/>
      <c r="W91" s="81">
        <v>963734</v>
      </c>
      <c r="X91" s="81">
        <v>41661</v>
      </c>
      <c r="Y91" s="13"/>
      <c r="Z91" s="12"/>
      <c r="AB91" s="12"/>
      <c r="AC91" s="63"/>
    </row>
    <row r="92" spans="1:31" s="11" customFormat="1" ht="15.75" customHeight="1" x14ac:dyDescent="0.3">
      <c r="A92" s="246" t="s">
        <v>18</v>
      </c>
      <c r="B92" s="246"/>
      <c r="C92" s="81">
        <f>SUM(C91)</f>
        <v>2278598</v>
      </c>
      <c r="D92" s="81"/>
      <c r="E92" s="81"/>
      <c r="F92" s="81"/>
      <c r="G92" s="81"/>
      <c r="H92" s="81"/>
      <c r="I92" s="81"/>
      <c r="J92" s="81"/>
      <c r="K92" s="81"/>
      <c r="L92" s="81">
        <f>SUM(L91)</f>
        <v>532.9</v>
      </c>
      <c r="M92" s="81">
        <f>SUM(M91)</f>
        <v>1273203</v>
      </c>
      <c r="N92" s="81"/>
      <c r="O92" s="81"/>
      <c r="P92" s="81"/>
      <c r="Q92" s="81"/>
      <c r="R92" s="81"/>
      <c r="S92" s="81"/>
      <c r="T92" s="81"/>
      <c r="U92" s="81"/>
      <c r="V92" s="81"/>
      <c r="W92" s="81">
        <f>SUM(W91)</f>
        <v>963734</v>
      </c>
      <c r="X92" s="81">
        <f>SUM(X91)</f>
        <v>41661</v>
      </c>
      <c r="Y92" s="13"/>
      <c r="Z92" s="12"/>
      <c r="AA92" s="12"/>
      <c r="AB92" s="12"/>
      <c r="AC92" s="63"/>
    </row>
    <row r="93" spans="1:31" s="11" customFormat="1" ht="15.75" customHeight="1" x14ac:dyDescent="0.3">
      <c r="A93" s="227" t="s">
        <v>24</v>
      </c>
      <c r="B93" s="227"/>
      <c r="C93" s="227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13"/>
      <c r="Z93" s="12"/>
      <c r="AB93" s="12"/>
      <c r="AC93" s="63"/>
    </row>
    <row r="94" spans="1:31" s="11" customFormat="1" ht="15.75" customHeight="1" x14ac:dyDescent="0.3">
      <c r="A94" s="89">
        <f>A91+1</f>
        <v>50</v>
      </c>
      <c r="B94" s="83" t="s">
        <v>25</v>
      </c>
      <c r="C94" s="81">
        <f t="shared" ref="C94:C105" si="9">D94+K94+M94+O94+Q94+S94+U94+V94+W94+X94</f>
        <v>571976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>
        <v>571976</v>
      </c>
      <c r="X94" s="81"/>
      <c r="Y94" s="13"/>
      <c r="Z94" s="12"/>
      <c r="AB94" s="12"/>
      <c r="AC94" s="63"/>
    </row>
    <row r="95" spans="1:31" s="11" customFormat="1" ht="15.75" customHeight="1" x14ac:dyDescent="0.3">
      <c r="A95" s="89">
        <f>A94+1</f>
        <v>51</v>
      </c>
      <c r="B95" s="83" t="s">
        <v>26</v>
      </c>
      <c r="C95" s="81">
        <f t="shared" si="9"/>
        <v>170428</v>
      </c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>
        <v>170428</v>
      </c>
      <c r="X95" s="81"/>
      <c r="Y95" s="13"/>
      <c r="Z95" s="12"/>
      <c r="AB95" s="12"/>
      <c r="AC95" s="63"/>
    </row>
    <row r="96" spans="1:31" s="11" customFormat="1" ht="15.75" customHeight="1" x14ac:dyDescent="0.3">
      <c r="A96" s="89">
        <f t="shared" ref="A96:A105" si="10">A95+1</f>
        <v>52</v>
      </c>
      <c r="B96" s="83" t="s">
        <v>27</v>
      </c>
      <c r="C96" s="81">
        <f t="shared" si="9"/>
        <v>170428</v>
      </c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>
        <v>170428</v>
      </c>
      <c r="X96" s="81"/>
      <c r="Y96" s="13"/>
      <c r="Z96" s="12"/>
      <c r="AB96" s="12"/>
      <c r="AC96" s="63"/>
    </row>
    <row r="97" spans="1:31" s="11" customFormat="1" ht="15.75" customHeight="1" x14ac:dyDescent="0.3">
      <c r="A97" s="89">
        <f t="shared" si="10"/>
        <v>53</v>
      </c>
      <c r="B97" s="83" t="s">
        <v>28</v>
      </c>
      <c r="C97" s="81">
        <f t="shared" si="9"/>
        <v>170428</v>
      </c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>
        <v>170428</v>
      </c>
      <c r="X97" s="81"/>
      <c r="Y97" s="13"/>
      <c r="Z97" s="12"/>
      <c r="AB97" s="12"/>
      <c r="AC97" s="63"/>
    </row>
    <row r="98" spans="1:31" s="11" customFormat="1" ht="15.75" customHeight="1" x14ac:dyDescent="0.3">
      <c r="A98" s="89">
        <f t="shared" si="10"/>
        <v>54</v>
      </c>
      <c r="B98" s="83" t="s">
        <v>29</v>
      </c>
      <c r="C98" s="81">
        <f t="shared" si="9"/>
        <v>166593</v>
      </c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>
        <v>166593</v>
      </c>
      <c r="X98" s="81"/>
      <c r="Y98" s="13"/>
      <c r="Z98" s="12"/>
      <c r="AB98" s="12"/>
      <c r="AC98" s="63"/>
    </row>
    <row r="99" spans="1:31" s="11" customFormat="1" ht="15.75" customHeight="1" x14ac:dyDescent="0.3">
      <c r="A99" s="89">
        <f t="shared" si="10"/>
        <v>55</v>
      </c>
      <c r="B99" s="83" t="s">
        <v>30</v>
      </c>
      <c r="C99" s="81">
        <f t="shared" si="9"/>
        <v>175152</v>
      </c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>
        <v>175152</v>
      </c>
      <c r="X99" s="81"/>
      <c r="Y99" s="13"/>
      <c r="Z99" s="12"/>
      <c r="AB99" s="12"/>
      <c r="AC99" s="63"/>
    </row>
    <row r="100" spans="1:31" s="11" customFormat="1" ht="15.75" customHeight="1" x14ac:dyDescent="0.3">
      <c r="A100" s="89">
        <f t="shared" si="10"/>
        <v>56</v>
      </c>
      <c r="B100" s="83" t="s">
        <v>31</v>
      </c>
      <c r="C100" s="81">
        <f t="shared" si="9"/>
        <v>175152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>
        <v>175152</v>
      </c>
      <c r="X100" s="81"/>
      <c r="Y100" s="13"/>
      <c r="Z100" s="12"/>
      <c r="AB100" s="12"/>
      <c r="AC100" s="63"/>
    </row>
    <row r="101" spans="1:31" s="11" customFormat="1" ht="15.75" customHeight="1" x14ac:dyDescent="0.3">
      <c r="A101" s="89">
        <f t="shared" si="10"/>
        <v>57</v>
      </c>
      <c r="B101" s="83" t="s">
        <v>32</v>
      </c>
      <c r="C101" s="81">
        <f t="shared" si="9"/>
        <v>166593</v>
      </c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>
        <v>166593</v>
      </c>
      <c r="X101" s="81"/>
      <c r="Y101" s="13"/>
      <c r="Z101" s="12"/>
      <c r="AB101" s="12"/>
      <c r="AC101" s="63"/>
    </row>
    <row r="102" spans="1:31" s="11" customFormat="1" ht="15.75" customHeight="1" x14ac:dyDescent="0.3">
      <c r="A102" s="89">
        <f t="shared" si="10"/>
        <v>58</v>
      </c>
      <c r="B102" s="83" t="s">
        <v>33</v>
      </c>
      <c r="C102" s="81">
        <f t="shared" si="9"/>
        <v>172443</v>
      </c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>
        <v>172443</v>
      </c>
      <c r="X102" s="81"/>
      <c r="Y102" s="13"/>
      <c r="Z102" s="12"/>
      <c r="AB102" s="12"/>
      <c r="AC102" s="63"/>
    </row>
    <row r="103" spans="1:31" s="11" customFormat="1" ht="15.75" customHeight="1" x14ac:dyDescent="0.3">
      <c r="A103" s="89">
        <f t="shared" si="10"/>
        <v>59</v>
      </c>
      <c r="B103" s="83" t="s">
        <v>292</v>
      </c>
      <c r="C103" s="81">
        <f t="shared" si="9"/>
        <v>171491</v>
      </c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>
        <v>171491</v>
      </c>
      <c r="X103" s="81"/>
      <c r="Y103" s="13"/>
      <c r="Z103" s="12"/>
      <c r="AB103" s="12"/>
      <c r="AC103" s="63"/>
    </row>
    <row r="104" spans="1:31" s="11" customFormat="1" ht="15.75" customHeight="1" x14ac:dyDescent="0.3">
      <c r="A104" s="89">
        <f t="shared" si="10"/>
        <v>60</v>
      </c>
      <c r="B104" s="83" t="s">
        <v>293</v>
      </c>
      <c r="C104" s="81">
        <f t="shared" si="9"/>
        <v>171491</v>
      </c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>
        <v>171491</v>
      </c>
      <c r="X104" s="81"/>
      <c r="Y104" s="13"/>
      <c r="Z104" s="12"/>
      <c r="AB104" s="12"/>
      <c r="AC104" s="63"/>
    </row>
    <row r="105" spans="1:31" s="11" customFormat="1" ht="15.75" customHeight="1" x14ac:dyDescent="0.3">
      <c r="A105" s="89">
        <f t="shared" si="10"/>
        <v>61</v>
      </c>
      <c r="B105" s="83" t="s">
        <v>294</v>
      </c>
      <c r="C105" s="81">
        <f t="shared" si="9"/>
        <v>171491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>
        <v>171491</v>
      </c>
      <c r="X105" s="81"/>
      <c r="Y105" s="13"/>
      <c r="Z105" s="12"/>
      <c r="AB105" s="12"/>
      <c r="AC105" s="63"/>
    </row>
    <row r="106" spans="1:31" s="11" customFormat="1" ht="15.75" customHeight="1" x14ac:dyDescent="0.3">
      <c r="A106" s="246" t="s">
        <v>18</v>
      </c>
      <c r="B106" s="246"/>
      <c r="C106" s="81">
        <f>SUM(C94:C105)</f>
        <v>2453666</v>
      </c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>
        <f>SUM(W94:W105)</f>
        <v>2453666</v>
      </c>
      <c r="X106" s="81"/>
      <c r="Y106" s="13"/>
      <c r="Z106" s="12"/>
      <c r="AA106" s="12"/>
      <c r="AB106" s="12"/>
      <c r="AC106" s="63"/>
    </row>
    <row r="107" spans="1:31" s="38" customFormat="1" ht="15.75" customHeight="1" x14ac:dyDescent="0.3">
      <c r="A107" s="227" t="s">
        <v>34</v>
      </c>
      <c r="B107" s="227"/>
      <c r="C107" s="227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  <c r="S107" s="230"/>
      <c r="T107" s="230"/>
      <c r="U107" s="230"/>
      <c r="V107" s="230"/>
      <c r="W107" s="230"/>
      <c r="X107" s="230"/>
      <c r="Y107" s="42"/>
      <c r="Z107" s="39"/>
      <c r="AB107" s="12"/>
      <c r="AC107" s="62"/>
    </row>
    <row r="108" spans="1:31" s="11" customFormat="1" ht="15.75" customHeight="1" x14ac:dyDescent="0.3">
      <c r="A108" s="89">
        <f>A105+1</f>
        <v>62</v>
      </c>
      <c r="B108" s="106" t="s">
        <v>295</v>
      </c>
      <c r="C108" s="81">
        <f>D108+K108+M108+O108+Q108+S108+U108+V108+W108+X108</f>
        <v>2858387</v>
      </c>
      <c r="D108" s="81"/>
      <c r="E108" s="81"/>
      <c r="F108" s="81"/>
      <c r="G108" s="81"/>
      <c r="H108" s="81"/>
      <c r="I108" s="81"/>
      <c r="J108" s="81"/>
      <c r="K108" s="81"/>
      <c r="L108" s="188">
        <v>580.5</v>
      </c>
      <c r="M108" s="81">
        <v>2850577</v>
      </c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>
        <v>7810</v>
      </c>
      <c r="Y108" s="13"/>
      <c r="Z108" s="12"/>
      <c r="AB108" s="12"/>
      <c r="AC108" s="63"/>
    </row>
    <row r="109" spans="1:31" s="11" customFormat="1" ht="15.75" customHeight="1" x14ac:dyDescent="0.3">
      <c r="A109" s="246" t="s">
        <v>18</v>
      </c>
      <c r="B109" s="246"/>
      <c r="C109" s="81">
        <f>SUM(C108:C108)</f>
        <v>2858387</v>
      </c>
      <c r="D109" s="81"/>
      <c r="E109" s="81"/>
      <c r="F109" s="81"/>
      <c r="G109" s="81"/>
      <c r="H109" s="81"/>
      <c r="I109" s="81"/>
      <c r="J109" s="81"/>
      <c r="K109" s="81"/>
      <c r="L109" s="81">
        <f>SUM(L108:L108)</f>
        <v>580.5</v>
      </c>
      <c r="M109" s="81">
        <f>SUM(M108:M108)</f>
        <v>2850577</v>
      </c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>
        <f>SUM(X108:X108)</f>
        <v>7810</v>
      </c>
      <c r="Y109" s="13"/>
      <c r="Z109" s="12"/>
      <c r="AB109" s="12"/>
      <c r="AC109" s="63"/>
      <c r="AE109" s="63"/>
    </row>
    <row r="110" spans="1:31" s="38" customFormat="1" ht="15.75" customHeight="1" x14ac:dyDescent="0.3">
      <c r="A110" s="227" t="s">
        <v>35</v>
      </c>
      <c r="B110" s="227"/>
      <c r="C110" s="227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42"/>
      <c r="Z110" s="39"/>
      <c r="AA110" s="39"/>
      <c r="AB110" s="12"/>
      <c r="AC110" s="62"/>
    </row>
    <row r="111" spans="1:31" s="11" customFormat="1" ht="15.75" customHeight="1" x14ac:dyDescent="0.3">
      <c r="A111" s="89">
        <f>A108+1</f>
        <v>63</v>
      </c>
      <c r="B111" s="83" t="s">
        <v>297</v>
      </c>
      <c r="C111" s="81">
        <f t="shared" ref="C111:C117" si="11">D111+K111+M111+O111+Q111+S111+U111+V111+W111+X111</f>
        <v>3483640</v>
      </c>
      <c r="D111" s="81"/>
      <c r="E111" s="81"/>
      <c r="F111" s="81"/>
      <c r="G111" s="81"/>
      <c r="H111" s="81"/>
      <c r="I111" s="81"/>
      <c r="J111" s="81"/>
      <c r="K111" s="81"/>
      <c r="L111" s="188">
        <v>287.7</v>
      </c>
      <c r="M111" s="81">
        <v>1264433</v>
      </c>
      <c r="N111" s="188"/>
      <c r="O111" s="188"/>
      <c r="P111" s="188">
        <v>448.2</v>
      </c>
      <c r="Q111" s="81">
        <v>2008519</v>
      </c>
      <c r="R111" s="81"/>
      <c r="S111" s="81"/>
      <c r="T111" s="81"/>
      <c r="U111" s="81"/>
      <c r="V111" s="81"/>
      <c r="W111" s="81">
        <v>183441</v>
      </c>
      <c r="X111" s="81">
        <v>27247</v>
      </c>
      <c r="Y111" s="13"/>
      <c r="Z111" s="12"/>
      <c r="AA111" s="12"/>
      <c r="AB111" s="12"/>
      <c r="AC111" s="63"/>
    </row>
    <row r="112" spans="1:31" s="11" customFormat="1" ht="15.75" customHeight="1" x14ac:dyDescent="0.3">
      <c r="A112" s="89">
        <f>A111+1</f>
        <v>64</v>
      </c>
      <c r="B112" s="83" t="s">
        <v>298</v>
      </c>
      <c r="C112" s="81">
        <f t="shared" si="11"/>
        <v>2413987</v>
      </c>
      <c r="D112" s="81"/>
      <c r="E112" s="81"/>
      <c r="F112" s="81"/>
      <c r="G112" s="81"/>
      <c r="H112" s="81"/>
      <c r="I112" s="81"/>
      <c r="J112" s="81"/>
      <c r="K112" s="81"/>
      <c r="L112" s="188">
        <v>175.4</v>
      </c>
      <c r="M112" s="81">
        <v>762239</v>
      </c>
      <c r="N112" s="188"/>
      <c r="O112" s="188"/>
      <c r="P112" s="188">
        <v>321.3</v>
      </c>
      <c r="Q112" s="81">
        <v>1480247</v>
      </c>
      <c r="R112" s="81"/>
      <c r="S112" s="81"/>
      <c r="T112" s="81"/>
      <c r="U112" s="81"/>
      <c r="V112" s="81"/>
      <c r="W112" s="81">
        <v>153040</v>
      </c>
      <c r="X112" s="81">
        <v>18461</v>
      </c>
      <c r="Y112" s="13"/>
      <c r="Z112" s="12"/>
      <c r="AA112" s="12"/>
      <c r="AB112" s="12"/>
      <c r="AC112" s="63"/>
    </row>
    <row r="113" spans="1:31" s="38" customFormat="1" ht="15.75" customHeight="1" x14ac:dyDescent="0.3">
      <c r="A113" s="89">
        <f t="shared" ref="A113:A122" si="12">A112+1</f>
        <v>65</v>
      </c>
      <c r="B113" s="78" t="s">
        <v>572</v>
      </c>
      <c r="C113" s="81">
        <f>D113+K113+M113+O113+Q113+S113+U113+V113+W113+X113</f>
        <v>2979132</v>
      </c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79">
        <v>2979132</v>
      </c>
      <c r="X113" s="79"/>
      <c r="Y113" s="54"/>
      <c r="Z113" s="39"/>
      <c r="AA113" s="39"/>
      <c r="AB113" s="12"/>
      <c r="AC113" s="62"/>
    </row>
    <row r="114" spans="1:31" s="11" customFormat="1" ht="15.75" customHeight="1" x14ac:dyDescent="0.3">
      <c r="A114" s="89">
        <f t="shared" si="12"/>
        <v>66</v>
      </c>
      <c r="B114" s="83" t="s">
        <v>299</v>
      </c>
      <c r="C114" s="81">
        <f t="shared" si="11"/>
        <v>2002396</v>
      </c>
      <c r="D114" s="81"/>
      <c r="E114" s="81"/>
      <c r="F114" s="81"/>
      <c r="G114" s="81"/>
      <c r="H114" s="81"/>
      <c r="I114" s="81"/>
      <c r="J114" s="81"/>
      <c r="K114" s="81"/>
      <c r="L114" s="188"/>
      <c r="M114" s="188"/>
      <c r="N114" s="188"/>
      <c r="O114" s="188"/>
      <c r="P114" s="188">
        <v>384.33</v>
      </c>
      <c r="Q114" s="81">
        <v>1802732</v>
      </c>
      <c r="R114" s="81"/>
      <c r="S114" s="81"/>
      <c r="T114" s="81"/>
      <c r="U114" s="81"/>
      <c r="V114" s="81"/>
      <c r="W114" s="81">
        <v>189364</v>
      </c>
      <c r="X114" s="81">
        <v>10300</v>
      </c>
      <c r="Y114" s="13"/>
      <c r="Z114" s="12"/>
      <c r="AA114" s="12"/>
      <c r="AB114" s="12"/>
      <c r="AC114" s="63"/>
    </row>
    <row r="115" spans="1:31" s="38" customFormat="1" ht="15.75" customHeight="1" x14ac:dyDescent="0.3">
      <c r="A115" s="89">
        <f t="shared" si="12"/>
        <v>67</v>
      </c>
      <c r="B115" s="78" t="s">
        <v>567</v>
      </c>
      <c r="C115" s="81">
        <f>D115+K115+M115+O115+Q115+S115+U115+V115+W115+X115</f>
        <v>8177892</v>
      </c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79">
        <v>365</v>
      </c>
      <c r="Q115" s="79">
        <v>3403253</v>
      </c>
      <c r="R115" s="79">
        <v>300</v>
      </c>
      <c r="S115" s="79">
        <v>4774639</v>
      </c>
      <c r="T115" s="95"/>
      <c r="U115" s="95"/>
      <c r="V115" s="95"/>
      <c r="W115" s="95"/>
      <c r="X115" s="95"/>
      <c r="Y115" s="42"/>
      <c r="Z115" s="39"/>
      <c r="AA115" s="39"/>
      <c r="AB115" s="12"/>
      <c r="AC115" s="62"/>
    </row>
    <row r="116" spans="1:31" s="38" customFormat="1" ht="15.75" customHeight="1" x14ac:dyDescent="0.3">
      <c r="A116" s="89">
        <f t="shared" si="12"/>
        <v>68</v>
      </c>
      <c r="B116" s="78" t="s">
        <v>568</v>
      </c>
      <c r="C116" s="81">
        <f>D116+K116+M116+O116+Q116+S116+U116+V116+W116+X116</f>
        <v>6197063</v>
      </c>
      <c r="D116" s="81">
        <f>E116+F116+G116+H116+I116</f>
        <v>6197063</v>
      </c>
      <c r="E116" s="79">
        <v>6197063</v>
      </c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42"/>
      <c r="Z116" s="39"/>
      <c r="AA116" s="39"/>
      <c r="AB116" s="12"/>
      <c r="AC116" s="62"/>
    </row>
    <row r="117" spans="1:31" s="11" customFormat="1" ht="15.75" customHeight="1" x14ac:dyDescent="0.3">
      <c r="A117" s="89">
        <f t="shared" si="12"/>
        <v>69</v>
      </c>
      <c r="B117" s="83" t="s">
        <v>296</v>
      </c>
      <c r="C117" s="81">
        <f t="shared" si="11"/>
        <v>3064627</v>
      </c>
      <c r="D117" s="81"/>
      <c r="E117" s="81"/>
      <c r="F117" s="81"/>
      <c r="G117" s="81"/>
      <c r="H117" s="81"/>
      <c r="I117" s="81"/>
      <c r="J117" s="81"/>
      <c r="K117" s="81"/>
      <c r="L117" s="188"/>
      <c r="M117" s="188"/>
      <c r="N117" s="188"/>
      <c r="O117" s="188"/>
      <c r="P117" s="188">
        <v>350.4</v>
      </c>
      <c r="Q117" s="81">
        <v>2855282</v>
      </c>
      <c r="R117" s="81"/>
      <c r="S117" s="81"/>
      <c r="T117" s="81"/>
      <c r="U117" s="81"/>
      <c r="V117" s="81"/>
      <c r="W117" s="81">
        <v>194952</v>
      </c>
      <c r="X117" s="81">
        <v>14393</v>
      </c>
      <c r="Y117" s="13"/>
      <c r="Z117" s="12"/>
      <c r="AA117" s="12"/>
      <c r="AB117" s="12"/>
      <c r="AC117" s="63"/>
    </row>
    <row r="118" spans="1:31" s="38" customFormat="1" ht="15.75" customHeight="1" x14ac:dyDescent="0.3">
      <c r="A118" s="89">
        <f t="shared" si="12"/>
        <v>70</v>
      </c>
      <c r="B118" s="78" t="s">
        <v>612</v>
      </c>
      <c r="C118" s="81">
        <f>D118+K118+M118+O118+Q118+S118+U118+V118+W118+X118</f>
        <v>3479814</v>
      </c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79">
        <v>3479814</v>
      </c>
      <c r="X118" s="95"/>
      <c r="Y118" s="42"/>
      <c r="Z118" s="39"/>
      <c r="AA118" s="39"/>
      <c r="AB118" s="12"/>
      <c r="AC118" s="62"/>
    </row>
    <row r="119" spans="1:31" s="38" customFormat="1" ht="15.75" customHeight="1" x14ac:dyDescent="0.3">
      <c r="A119" s="89">
        <f t="shared" si="12"/>
        <v>71</v>
      </c>
      <c r="B119" s="78" t="s">
        <v>613</v>
      </c>
      <c r="C119" s="81">
        <f>D119+K119+M119+O119+Q119+S119+U119+V119+W119+X119</f>
        <v>437570</v>
      </c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79">
        <f>85558+95874+256138</f>
        <v>437570</v>
      </c>
      <c r="X119" s="95"/>
      <c r="Y119" s="54"/>
      <c r="Z119" s="39"/>
      <c r="AA119" s="39"/>
      <c r="AB119" s="12"/>
      <c r="AC119" s="62"/>
    </row>
    <row r="120" spans="1:31" s="38" customFormat="1" ht="15.75" customHeight="1" x14ac:dyDescent="0.3">
      <c r="A120" s="89">
        <f t="shared" si="12"/>
        <v>72</v>
      </c>
      <c r="B120" s="78" t="s">
        <v>569</v>
      </c>
      <c r="C120" s="81">
        <f>D120+K120+M120+O120+Q120+S120+U120+V120+W120+X120</f>
        <v>350775</v>
      </c>
      <c r="D120" s="81">
        <f>E120+F120+G120+H120+I120</f>
        <v>350775</v>
      </c>
      <c r="E120" s="79">
        <v>350775</v>
      </c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42"/>
      <c r="Z120" s="39"/>
      <c r="AA120" s="39"/>
      <c r="AB120" s="12"/>
      <c r="AC120" s="62"/>
    </row>
    <row r="121" spans="1:31" s="38" customFormat="1" ht="15.75" customHeight="1" x14ac:dyDescent="0.3">
      <c r="A121" s="89">
        <f t="shared" si="12"/>
        <v>73</v>
      </c>
      <c r="B121" s="78" t="s">
        <v>570</v>
      </c>
      <c r="C121" s="81">
        <f>D121+K121+M121+O121+Q121+S121+U121+V121+W121+X121</f>
        <v>320484</v>
      </c>
      <c r="D121" s="81">
        <f>E121+F121+G121+H121+I121</f>
        <v>320484</v>
      </c>
      <c r="E121" s="79">
        <v>320484</v>
      </c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42"/>
      <c r="Z121" s="39"/>
      <c r="AA121" s="39"/>
      <c r="AB121" s="12"/>
      <c r="AC121" s="62"/>
    </row>
    <row r="122" spans="1:31" s="38" customFormat="1" ht="15.75" customHeight="1" x14ac:dyDescent="0.3">
      <c r="A122" s="89">
        <f t="shared" si="12"/>
        <v>74</v>
      </c>
      <c r="B122" s="78" t="s">
        <v>571</v>
      </c>
      <c r="C122" s="81">
        <f>D122+K122+M122+O122+Q122+S122+U122+V122+W122+X122</f>
        <v>312001</v>
      </c>
      <c r="D122" s="81">
        <f>E122+F122+G122+H122+I122</f>
        <v>312001</v>
      </c>
      <c r="E122" s="79">
        <v>312001</v>
      </c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42"/>
      <c r="Z122" s="39"/>
      <c r="AA122" s="39"/>
      <c r="AB122" s="12"/>
      <c r="AC122" s="62"/>
    </row>
    <row r="123" spans="1:31" s="11" customFormat="1" ht="15.75" customHeight="1" x14ac:dyDescent="0.3">
      <c r="A123" s="246" t="s">
        <v>18</v>
      </c>
      <c r="B123" s="246"/>
      <c r="C123" s="81">
        <f>SUM(C111:C122)</f>
        <v>33219381</v>
      </c>
      <c r="D123" s="81">
        <f t="shared" ref="D123:X123" si="13">SUM(D111:D122)</f>
        <v>7180323</v>
      </c>
      <c r="E123" s="81">
        <f t="shared" si="13"/>
        <v>7180323</v>
      </c>
      <c r="F123" s="81"/>
      <c r="G123" s="81"/>
      <c r="H123" s="81"/>
      <c r="I123" s="81"/>
      <c r="J123" s="81"/>
      <c r="K123" s="81"/>
      <c r="L123" s="81">
        <f t="shared" si="13"/>
        <v>463.1</v>
      </c>
      <c r="M123" s="81">
        <f t="shared" si="13"/>
        <v>2026672</v>
      </c>
      <c r="N123" s="81"/>
      <c r="O123" s="81"/>
      <c r="P123" s="81">
        <f t="shared" si="13"/>
        <v>1869.23</v>
      </c>
      <c r="Q123" s="81">
        <f t="shared" si="13"/>
        <v>11550033</v>
      </c>
      <c r="R123" s="81">
        <f t="shared" si="13"/>
        <v>300</v>
      </c>
      <c r="S123" s="81">
        <f t="shared" si="13"/>
        <v>4774639</v>
      </c>
      <c r="T123" s="81"/>
      <c r="U123" s="81"/>
      <c r="V123" s="81"/>
      <c r="W123" s="81">
        <f t="shared" si="13"/>
        <v>7617313</v>
      </c>
      <c r="X123" s="81">
        <f t="shared" si="13"/>
        <v>70401</v>
      </c>
      <c r="Y123" s="13"/>
      <c r="Z123" s="12"/>
      <c r="AA123" s="12"/>
      <c r="AB123" s="12"/>
      <c r="AC123" s="63"/>
      <c r="AE123" s="63"/>
    </row>
    <row r="124" spans="1:31" s="38" customFormat="1" ht="15.75" customHeight="1" x14ac:dyDescent="0.3">
      <c r="A124" s="227" t="s">
        <v>36</v>
      </c>
      <c r="B124" s="227"/>
      <c r="C124" s="227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0"/>
      <c r="U124" s="230"/>
      <c r="V124" s="230"/>
      <c r="W124" s="230"/>
      <c r="X124" s="230"/>
      <c r="Y124" s="42"/>
      <c r="Z124" s="39"/>
      <c r="AB124" s="12"/>
      <c r="AC124" s="62"/>
    </row>
    <row r="125" spans="1:31" s="11" customFormat="1" ht="15.75" customHeight="1" x14ac:dyDescent="0.3">
      <c r="A125" s="89">
        <f>A122+1</f>
        <v>75</v>
      </c>
      <c r="B125" s="109" t="s">
        <v>301</v>
      </c>
      <c r="C125" s="81">
        <f>D125+K125+M125+O125+Q125+S125+U125+V125+W125+X125</f>
        <v>1252306</v>
      </c>
      <c r="D125" s="81"/>
      <c r="E125" s="81"/>
      <c r="F125" s="81"/>
      <c r="G125" s="81"/>
      <c r="H125" s="81"/>
      <c r="I125" s="81"/>
      <c r="J125" s="81"/>
      <c r="K125" s="81"/>
      <c r="L125" s="188">
        <v>260.39999999999998</v>
      </c>
      <c r="M125" s="81">
        <v>1246390</v>
      </c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>
        <v>5916</v>
      </c>
      <c r="Y125" s="13"/>
      <c r="Z125" s="12"/>
      <c r="AB125" s="12"/>
      <c r="AC125" s="63"/>
    </row>
    <row r="126" spans="1:31" s="11" customFormat="1" ht="15.75" customHeight="1" x14ac:dyDescent="0.3">
      <c r="A126" s="89">
        <f>A125+1</f>
        <v>76</v>
      </c>
      <c r="B126" s="109" t="s">
        <v>302</v>
      </c>
      <c r="C126" s="81">
        <f>D126+K126+M126+O126+Q126+S126+U126+V126+W126+X126</f>
        <v>1028104</v>
      </c>
      <c r="D126" s="81"/>
      <c r="E126" s="81"/>
      <c r="F126" s="81"/>
      <c r="G126" s="81"/>
      <c r="H126" s="81"/>
      <c r="I126" s="81"/>
      <c r="J126" s="81"/>
      <c r="K126" s="81"/>
      <c r="L126" s="188">
        <v>257.8</v>
      </c>
      <c r="M126" s="81">
        <v>1021952</v>
      </c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>
        <v>6152</v>
      </c>
      <c r="Y126" s="13"/>
      <c r="Z126" s="12"/>
      <c r="AB126" s="12"/>
      <c r="AC126" s="63"/>
    </row>
    <row r="127" spans="1:31" s="11" customFormat="1" ht="15.75" customHeight="1" x14ac:dyDescent="0.3">
      <c r="A127" s="89">
        <f>A126+1</f>
        <v>77</v>
      </c>
      <c r="B127" s="109" t="s">
        <v>303</v>
      </c>
      <c r="C127" s="81">
        <f>D127+K127+M127+O127+Q127+S127+U127+V127+W127+X127</f>
        <v>1053899</v>
      </c>
      <c r="D127" s="81"/>
      <c r="E127" s="81"/>
      <c r="F127" s="81"/>
      <c r="G127" s="81"/>
      <c r="H127" s="81"/>
      <c r="I127" s="81"/>
      <c r="J127" s="81"/>
      <c r="K127" s="81"/>
      <c r="L127" s="188">
        <v>223</v>
      </c>
      <c r="M127" s="81">
        <v>1048123</v>
      </c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>
        <v>5776</v>
      </c>
      <c r="Y127" s="13"/>
      <c r="Z127" s="12"/>
      <c r="AB127" s="12"/>
      <c r="AC127" s="63"/>
    </row>
    <row r="128" spans="1:31" s="11" customFormat="1" ht="15.75" customHeight="1" x14ac:dyDescent="0.3">
      <c r="A128" s="89">
        <f>A127+1</f>
        <v>78</v>
      </c>
      <c r="B128" s="109" t="s">
        <v>300</v>
      </c>
      <c r="C128" s="81">
        <f>D128+K128+M128+O128+Q128+S128+U128+V128+W128+X128</f>
        <v>1648870</v>
      </c>
      <c r="D128" s="81"/>
      <c r="E128" s="81"/>
      <c r="F128" s="81"/>
      <c r="G128" s="81"/>
      <c r="H128" s="81"/>
      <c r="I128" s="81"/>
      <c r="J128" s="81"/>
      <c r="K128" s="81"/>
      <c r="L128" s="188">
        <v>401.6</v>
      </c>
      <c r="M128" s="81">
        <v>1642156</v>
      </c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>
        <v>6714</v>
      </c>
      <c r="Y128" s="13"/>
      <c r="Z128" s="12"/>
      <c r="AB128" s="12"/>
      <c r="AC128" s="63"/>
    </row>
    <row r="129" spans="1:31" s="11" customFormat="1" ht="15.75" customHeight="1" x14ac:dyDescent="0.3">
      <c r="A129" s="246" t="s">
        <v>18</v>
      </c>
      <c r="B129" s="246"/>
      <c r="C129" s="81">
        <f>SUM(C125:C128)</f>
        <v>4983179</v>
      </c>
      <c r="D129" s="81"/>
      <c r="E129" s="81"/>
      <c r="F129" s="81"/>
      <c r="G129" s="81"/>
      <c r="H129" s="81"/>
      <c r="I129" s="81"/>
      <c r="J129" s="81"/>
      <c r="K129" s="81"/>
      <c r="L129" s="81">
        <f>SUM(L125:L128)</f>
        <v>1142.8000000000002</v>
      </c>
      <c r="M129" s="81">
        <f>SUM(M125:M128)</f>
        <v>4958621</v>
      </c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>
        <f>SUM(X125:X128)</f>
        <v>24558</v>
      </c>
      <c r="Y129" s="13"/>
      <c r="Z129" s="12"/>
      <c r="AA129" s="12"/>
      <c r="AB129" s="12"/>
      <c r="AC129" s="63"/>
      <c r="AE129" s="63"/>
    </row>
    <row r="130" spans="1:31" s="38" customFormat="1" ht="15.75" customHeight="1" x14ac:dyDescent="0.3">
      <c r="A130" s="227" t="s">
        <v>37</v>
      </c>
      <c r="B130" s="227"/>
      <c r="C130" s="227"/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42"/>
      <c r="Z130" s="39"/>
      <c r="AB130" s="12"/>
      <c r="AC130" s="62"/>
    </row>
    <row r="131" spans="1:31" s="11" customFormat="1" ht="15.75" customHeight="1" x14ac:dyDescent="0.25">
      <c r="A131" s="89">
        <f>A128+1</f>
        <v>79</v>
      </c>
      <c r="B131" s="93" t="s">
        <v>38</v>
      </c>
      <c r="C131" s="81">
        <f>D131+K131+M131+O131+Q131+S131+U131+V131+W131+X131</f>
        <v>4062615</v>
      </c>
      <c r="D131" s="81"/>
      <c r="E131" s="81"/>
      <c r="F131" s="81"/>
      <c r="G131" s="81"/>
      <c r="H131" s="81"/>
      <c r="I131" s="81"/>
      <c r="J131" s="81"/>
      <c r="K131" s="81"/>
      <c r="L131" s="81">
        <v>580.5</v>
      </c>
      <c r="M131" s="81">
        <v>2827360</v>
      </c>
      <c r="N131" s="81"/>
      <c r="O131" s="189"/>
      <c r="P131" s="81">
        <v>478</v>
      </c>
      <c r="Q131" s="81">
        <v>852574</v>
      </c>
      <c r="R131" s="81"/>
      <c r="S131" s="81"/>
      <c r="T131" s="81"/>
      <c r="U131" s="81"/>
      <c r="V131" s="81"/>
      <c r="W131" s="81">
        <v>352219</v>
      </c>
      <c r="X131" s="81">
        <v>30462</v>
      </c>
      <c r="Y131" s="13"/>
      <c r="Z131" s="12"/>
      <c r="AA131" s="12"/>
      <c r="AB131" s="12"/>
      <c r="AC131" s="63"/>
    </row>
    <row r="132" spans="1:31" s="11" customFormat="1" ht="15.75" customHeight="1" x14ac:dyDescent="0.3">
      <c r="A132" s="89">
        <f>A131+1</f>
        <v>80</v>
      </c>
      <c r="B132" s="110" t="s">
        <v>39</v>
      </c>
      <c r="C132" s="81">
        <f>D132+K132+M132+O132+Q132+S132+U132+V132+W132+X132</f>
        <v>2224644</v>
      </c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189"/>
      <c r="P132" s="81"/>
      <c r="Q132" s="81"/>
      <c r="R132" s="81"/>
      <c r="S132" s="81"/>
      <c r="T132" s="81"/>
      <c r="U132" s="81"/>
      <c r="V132" s="81"/>
      <c r="W132" s="81">
        <v>2224644</v>
      </c>
      <c r="X132" s="81"/>
      <c r="Y132" s="13"/>
      <c r="Z132" s="12"/>
      <c r="AB132" s="12"/>
      <c r="AC132" s="63"/>
    </row>
    <row r="133" spans="1:31" s="11" customFormat="1" ht="15.75" customHeight="1" x14ac:dyDescent="0.3">
      <c r="A133" s="246" t="s">
        <v>18</v>
      </c>
      <c r="B133" s="246"/>
      <c r="C133" s="81">
        <f>SUM(C131:C132)</f>
        <v>6287259</v>
      </c>
      <c r="D133" s="81"/>
      <c r="E133" s="81"/>
      <c r="F133" s="81"/>
      <c r="G133" s="81"/>
      <c r="H133" s="81"/>
      <c r="I133" s="81"/>
      <c r="J133" s="81"/>
      <c r="K133" s="81"/>
      <c r="L133" s="81">
        <f t="shared" ref="L133:X133" si="14">SUM(L131:L132)</f>
        <v>580.5</v>
      </c>
      <c r="M133" s="81">
        <f t="shared" si="14"/>
        <v>2827360</v>
      </c>
      <c r="N133" s="81"/>
      <c r="O133" s="81"/>
      <c r="P133" s="81">
        <f t="shared" si="14"/>
        <v>478</v>
      </c>
      <c r="Q133" s="81">
        <f t="shared" si="14"/>
        <v>852574</v>
      </c>
      <c r="R133" s="81"/>
      <c r="S133" s="81"/>
      <c r="T133" s="81"/>
      <c r="U133" s="81"/>
      <c r="V133" s="81"/>
      <c r="W133" s="81">
        <f t="shared" si="14"/>
        <v>2576863</v>
      </c>
      <c r="X133" s="81">
        <f t="shared" si="14"/>
        <v>30462</v>
      </c>
      <c r="Y133" s="13"/>
      <c r="Z133" s="12"/>
      <c r="AA133" s="12"/>
      <c r="AB133" s="12"/>
      <c r="AC133" s="63"/>
      <c r="AE133" s="63"/>
    </row>
    <row r="134" spans="1:31" s="11" customFormat="1" ht="15.75" customHeight="1" x14ac:dyDescent="0.3">
      <c r="A134" s="227" t="s">
        <v>40</v>
      </c>
      <c r="B134" s="227"/>
      <c r="C134" s="96">
        <f>C85+C89+C106+C123+C133+C80+C109+C129+C92</f>
        <v>85892836</v>
      </c>
      <c r="D134" s="96">
        <f>D85+D89+D106+D123+D133+D80+D109+D129+D92</f>
        <v>7180323</v>
      </c>
      <c r="E134" s="96">
        <f>E85+E89+E106+E123+E133+E80+E109+E129+E92</f>
        <v>7180323</v>
      </c>
      <c r="F134" s="96"/>
      <c r="G134" s="96"/>
      <c r="H134" s="96"/>
      <c r="I134" s="96"/>
      <c r="J134" s="97">
        <f>J85+J89+J106+J123+J133+J80+J109+J129+J92</f>
        <v>2</v>
      </c>
      <c r="K134" s="96">
        <f>K85+K89+K106+K123+K133+K80+K109+K129+K92</f>
        <v>4638000</v>
      </c>
      <c r="L134" s="96">
        <f>L85+L89+L106+L123+L133+L80+L109+L129+L92</f>
        <v>6174.5999999999995</v>
      </c>
      <c r="M134" s="96">
        <f>M85+M89+M106+M123+M133+M80+M109+M129+M92</f>
        <v>24218380</v>
      </c>
      <c r="N134" s="96"/>
      <c r="O134" s="96"/>
      <c r="P134" s="96">
        <f>P85+P89+P106+P123+P133+P80+P109+P129+P92</f>
        <v>12600.23</v>
      </c>
      <c r="Q134" s="96">
        <f>Q85+Q89+Q106+Q123+Q133+Q80+Q109+Q129+Q92</f>
        <v>26577572</v>
      </c>
      <c r="R134" s="96">
        <f>R85+R89+R106+R123+R133+R80+R109+R129+R92</f>
        <v>300</v>
      </c>
      <c r="S134" s="96">
        <f>S85+S89+S106+S123+S133+S80+S109+S129+S92</f>
        <v>4774639</v>
      </c>
      <c r="T134" s="96"/>
      <c r="U134" s="96"/>
      <c r="V134" s="96"/>
      <c r="W134" s="96">
        <f>W85+W89+W106+W123+W133+W80+W109+W129+W92</f>
        <v>17862586</v>
      </c>
      <c r="X134" s="96">
        <f>X85+X89+X106+X123+X133+X80+X109+X129+X92</f>
        <v>641336</v>
      </c>
      <c r="Y134" s="13"/>
      <c r="Z134" s="12"/>
      <c r="AA134" s="12"/>
      <c r="AB134" s="12"/>
      <c r="AC134" s="63"/>
    </row>
    <row r="135" spans="1:31" s="11" customFormat="1" ht="12.75" customHeight="1" x14ac:dyDescent="0.3">
      <c r="A135" s="247" t="s">
        <v>134</v>
      </c>
      <c r="B135" s="247"/>
      <c r="C135" s="247"/>
      <c r="D135" s="247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  <c r="R135" s="247"/>
      <c r="S135" s="247"/>
      <c r="T135" s="247"/>
      <c r="U135" s="247"/>
      <c r="V135" s="247"/>
      <c r="W135" s="247"/>
      <c r="X135" s="247"/>
      <c r="Y135" s="13"/>
      <c r="Z135" s="12"/>
      <c r="AA135" s="5"/>
      <c r="AB135" s="12"/>
      <c r="AC135" s="63"/>
    </row>
    <row r="136" spans="1:31" s="38" customFormat="1" ht="18" customHeight="1" x14ac:dyDescent="0.3">
      <c r="A136" s="227" t="s">
        <v>135</v>
      </c>
      <c r="B136" s="227"/>
      <c r="C136" s="227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42"/>
      <c r="Z136" s="39"/>
      <c r="AA136" s="37"/>
      <c r="AB136" s="12"/>
      <c r="AC136" s="62"/>
    </row>
    <row r="137" spans="1:31" s="11" customFormat="1" ht="18" customHeight="1" x14ac:dyDescent="0.3">
      <c r="A137" s="80">
        <f>A132+1</f>
        <v>81</v>
      </c>
      <c r="B137" s="83" t="s">
        <v>304</v>
      </c>
      <c r="C137" s="81">
        <f>D137+K137+M137+O137+Q137+S137+U137+V137+W137+X137</f>
        <v>5647334</v>
      </c>
      <c r="D137" s="81"/>
      <c r="E137" s="79"/>
      <c r="F137" s="79"/>
      <c r="G137" s="79"/>
      <c r="H137" s="79"/>
      <c r="I137" s="79"/>
      <c r="J137" s="79"/>
      <c r="K137" s="79"/>
      <c r="L137" s="79">
        <v>937.6</v>
      </c>
      <c r="M137" s="81">
        <v>5631701</v>
      </c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>
        <v>15633</v>
      </c>
      <c r="Y137" s="13"/>
      <c r="Z137" s="12"/>
      <c r="AA137" s="5"/>
      <c r="AB137" s="12"/>
      <c r="AC137" s="63"/>
    </row>
    <row r="138" spans="1:31" s="11" customFormat="1" ht="18" customHeight="1" x14ac:dyDescent="0.3">
      <c r="A138" s="80">
        <f>A137+1</f>
        <v>82</v>
      </c>
      <c r="B138" s="83" t="s">
        <v>305</v>
      </c>
      <c r="C138" s="81">
        <f>D138+K138+M138+O138+Q138+S138+U138+V138+W138+X138</f>
        <v>6409137</v>
      </c>
      <c r="D138" s="81">
        <f>E138+F138+G138+H138+I138</f>
        <v>2905762</v>
      </c>
      <c r="E138" s="79">
        <v>2905762</v>
      </c>
      <c r="F138" s="79"/>
      <c r="G138" s="79"/>
      <c r="H138" s="79"/>
      <c r="I138" s="79"/>
      <c r="J138" s="79"/>
      <c r="K138" s="79"/>
      <c r="L138" s="79">
        <v>612.29999999999995</v>
      </c>
      <c r="M138" s="81">
        <v>3492003</v>
      </c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>
        <v>11372</v>
      </c>
      <c r="Y138" s="13"/>
      <c r="Z138" s="12"/>
      <c r="AA138" s="5"/>
      <c r="AB138" s="12"/>
      <c r="AC138" s="63"/>
    </row>
    <row r="139" spans="1:31" s="11" customFormat="1" ht="18" customHeight="1" x14ac:dyDescent="0.3">
      <c r="A139" s="80">
        <f>A138+1</f>
        <v>83</v>
      </c>
      <c r="B139" s="83" t="s">
        <v>306</v>
      </c>
      <c r="C139" s="81">
        <f>D139+K139+M139+O139+Q139+S139+U139+V139+W139+X139</f>
        <v>12906010</v>
      </c>
      <c r="D139" s="81">
        <f>E139+F139+G139+H139+I139</f>
        <v>7682733</v>
      </c>
      <c r="E139" s="79">
        <v>4410306</v>
      </c>
      <c r="F139" s="79">
        <v>3272427</v>
      </c>
      <c r="G139" s="79"/>
      <c r="H139" s="79"/>
      <c r="I139" s="79"/>
      <c r="J139" s="79"/>
      <c r="K139" s="79"/>
      <c r="L139" s="79">
        <v>1019</v>
      </c>
      <c r="M139" s="81">
        <v>5208705</v>
      </c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>
        <v>14572</v>
      </c>
      <c r="Y139" s="13"/>
      <c r="Z139" s="12"/>
      <c r="AA139" s="5"/>
      <c r="AB139" s="12"/>
      <c r="AC139" s="63"/>
    </row>
    <row r="140" spans="1:31" s="11" customFormat="1" ht="18" customHeight="1" x14ac:dyDescent="0.3">
      <c r="A140" s="80">
        <f>A139+1</f>
        <v>84</v>
      </c>
      <c r="B140" s="83" t="s">
        <v>307</v>
      </c>
      <c r="C140" s="81">
        <f>D140+K140+M140+O140+Q140+S140+U140+V140+W140+X140</f>
        <v>1907555</v>
      </c>
      <c r="D140" s="81"/>
      <c r="E140" s="79"/>
      <c r="F140" s="79"/>
      <c r="G140" s="79"/>
      <c r="H140" s="79"/>
      <c r="I140" s="79"/>
      <c r="J140" s="79"/>
      <c r="K140" s="79"/>
      <c r="L140" s="79">
        <v>727</v>
      </c>
      <c r="M140" s="81">
        <v>1898971</v>
      </c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>
        <v>8584</v>
      </c>
      <c r="Y140" s="13"/>
      <c r="Z140" s="12"/>
      <c r="AA140" s="5"/>
      <c r="AB140" s="12"/>
      <c r="AC140" s="63"/>
    </row>
    <row r="141" spans="1:31" s="38" customFormat="1" ht="18" customHeight="1" x14ac:dyDescent="0.3">
      <c r="A141" s="80">
        <f>A140+1</f>
        <v>85</v>
      </c>
      <c r="B141" s="78" t="s">
        <v>573</v>
      </c>
      <c r="C141" s="81">
        <f>D141+K141+M141+O141+Q141+S141+U141+V141+W141+X141</f>
        <v>2843631</v>
      </c>
      <c r="D141" s="81">
        <f>E141+F141+G141+H141+I141</f>
        <v>2843631</v>
      </c>
      <c r="E141" s="79">
        <v>2843631</v>
      </c>
      <c r="F141" s="79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42"/>
      <c r="Z141" s="39"/>
      <c r="AA141" s="37"/>
      <c r="AB141" s="12"/>
      <c r="AC141" s="62"/>
    </row>
    <row r="142" spans="1:31" s="11" customFormat="1" ht="18" customHeight="1" x14ac:dyDescent="0.3">
      <c r="A142" s="246" t="s">
        <v>18</v>
      </c>
      <c r="B142" s="246"/>
      <c r="C142" s="79">
        <f>SUM(C137:C141)</f>
        <v>29713667</v>
      </c>
      <c r="D142" s="79">
        <f>SUM(D137:D141)</f>
        <v>13432126</v>
      </c>
      <c r="E142" s="79">
        <f>SUM(E137:E141)</f>
        <v>10159699</v>
      </c>
      <c r="F142" s="79">
        <f>SUM(F137:F141)</f>
        <v>3272427</v>
      </c>
      <c r="G142" s="79"/>
      <c r="H142" s="79"/>
      <c r="I142" s="79"/>
      <c r="J142" s="79"/>
      <c r="K142" s="79"/>
      <c r="L142" s="79">
        <f>SUM(L137:L141)</f>
        <v>3295.9</v>
      </c>
      <c r="M142" s="79">
        <f>SUM(M137:M141)</f>
        <v>16231380</v>
      </c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>
        <f>SUM(X137:X141)</f>
        <v>50161</v>
      </c>
      <c r="Y142" s="13"/>
      <c r="Z142" s="12"/>
      <c r="AA142" s="12"/>
      <c r="AB142" s="12"/>
      <c r="AC142" s="63"/>
      <c r="AE142" s="63"/>
    </row>
    <row r="143" spans="1:31" s="38" customFormat="1" ht="18" customHeight="1" x14ac:dyDescent="0.3">
      <c r="A143" s="216" t="s">
        <v>136</v>
      </c>
      <c r="B143" s="216"/>
      <c r="C143" s="216"/>
      <c r="D143" s="230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  <c r="S143" s="230"/>
      <c r="T143" s="230"/>
      <c r="U143" s="230"/>
      <c r="V143" s="230"/>
      <c r="W143" s="230"/>
      <c r="X143" s="230"/>
      <c r="Y143" s="42"/>
      <c r="Z143" s="39"/>
      <c r="AA143" s="37"/>
      <c r="AB143" s="12"/>
      <c r="AC143" s="62"/>
    </row>
    <row r="144" spans="1:31" s="11" customFormat="1" ht="18" customHeight="1" x14ac:dyDescent="0.3">
      <c r="A144" s="80">
        <f>A141+1</f>
        <v>86</v>
      </c>
      <c r="B144" s="83" t="s">
        <v>308</v>
      </c>
      <c r="C144" s="81">
        <f>D144+K144+M144+O144+Q144+S144+U144+V144+W144+X144</f>
        <v>1892496</v>
      </c>
      <c r="D144" s="81"/>
      <c r="E144" s="79"/>
      <c r="F144" s="79"/>
      <c r="G144" s="79"/>
      <c r="H144" s="79"/>
      <c r="I144" s="79"/>
      <c r="J144" s="79"/>
      <c r="K144" s="79"/>
      <c r="L144" s="79">
        <v>810</v>
      </c>
      <c r="M144" s="81">
        <v>1837391</v>
      </c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>
        <v>55105</v>
      </c>
      <c r="Y144" s="13"/>
      <c r="Z144" s="12"/>
      <c r="AA144" s="5"/>
      <c r="AB144" s="12"/>
      <c r="AC144" s="63"/>
    </row>
    <row r="145" spans="1:31" s="11" customFormat="1" ht="18" customHeight="1" x14ac:dyDescent="0.3">
      <c r="A145" s="80">
        <f>A144+1</f>
        <v>87</v>
      </c>
      <c r="B145" s="83" t="s">
        <v>309</v>
      </c>
      <c r="C145" s="81">
        <f>D145+K145+M145+O145+Q145+S145+U145+V145+W145+X145</f>
        <v>1684699</v>
      </c>
      <c r="D145" s="81"/>
      <c r="E145" s="79"/>
      <c r="F145" s="79"/>
      <c r="G145" s="79"/>
      <c r="H145" s="79"/>
      <c r="I145" s="79"/>
      <c r="J145" s="79"/>
      <c r="K145" s="79"/>
      <c r="L145" s="79">
        <v>615</v>
      </c>
      <c r="M145" s="81">
        <v>1515899</v>
      </c>
      <c r="N145" s="79"/>
      <c r="O145" s="79"/>
      <c r="P145" s="79"/>
      <c r="Q145" s="79"/>
      <c r="R145" s="79"/>
      <c r="S145" s="79"/>
      <c r="T145" s="79"/>
      <c r="U145" s="79"/>
      <c r="V145" s="79"/>
      <c r="W145" s="79">
        <v>133995</v>
      </c>
      <c r="X145" s="79">
        <v>34805</v>
      </c>
      <c r="Y145" s="13"/>
      <c r="Z145" s="12"/>
      <c r="AA145" s="5"/>
      <c r="AB145" s="12"/>
      <c r="AC145" s="63"/>
    </row>
    <row r="146" spans="1:31" s="11" customFormat="1" ht="18" customHeight="1" x14ac:dyDescent="0.3">
      <c r="A146" s="80">
        <f>A145+1</f>
        <v>88</v>
      </c>
      <c r="B146" s="83" t="s">
        <v>310</v>
      </c>
      <c r="C146" s="81">
        <f>D146+K146+M146+O146+Q146+S146+U146+V146+W146+X146</f>
        <v>1606132</v>
      </c>
      <c r="D146" s="81"/>
      <c r="E146" s="79"/>
      <c r="F146" s="79"/>
      <c r="G146" s="79"/>
      <c r="H146" s="79"/>
      <c r="I146" s="79"/>
      <c r="J146" s="79"/>
      <c r="K146" s="79"/>
      <c r="L146" s="79">
        <v>815</v>
      </c>
      <c r="M146" s="81">
        <v>1540151</v>
      </c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>
        <v>65981</v>
      </c>
      <c r="Y146" s="13"/>
      <c r="Z146" s="12"/>
      <c r="AA146" s="5"/>
      <c r="AB146" s="12"/>
      <c r="AC146" s="63"/>
    </row>
    <row r="147" spans="1:31" s="11" customFormat="1" ht="18" customHeight="1" x14ac:dyDescent="0.3">
      <c r="A147" s="246" t="s">
        <v>18</v>
      </c>
      <c r="B147" s="246"/>
      <c r="C147" s="79">
        <f>SUM(C144:C146)</f>
        <v>5183327</v>
      </c>
      <c r="D147" s="79"/>
      <c r="E147" s="79"/>
      <c r="F147" s="79"/>
      <c r="G147" s="79"/>
      <c r="H147" s="79"/>
      <c r="I147" s="79"/>
      <c r="J147" s="79"/>
      <c r="K147" s="79"/>
      <c r="L147" s="79">
        <f>SUM(L144:L146)</f>
        <v>2240</v>
      </c>
      <c r="M147" s="79">
        <f>SUM(M144:M146)</f>
        <v>4893441</v>
      </c>
      <c r="N147" s="79"/>
      <c r="O147" s="79"/>
      <c r="P147" s="79"/>
      <c r="Q147" s="79"/>
      <c r="R147" s="79"/>
      <c r="S147" s="79"/>
      <c r="T147" s="79"/>
      <c r="U147" s="79"/>
      <c r="V147" s="79"/>
      <c r="W147" s="79">
        <f>SUM(W144:W146)</f>
        <v>133995</v>
      </c>
      <c r="X147" s="79">
        <f>SUM(X144:X146)</f>
        <v>155891</v>
      </c>
      <c r="Y147" s="13"/>
      <c r="Z147" s="12"/>
      <c r="AA147" s="12"/>
      <c r="AB147" s="12"/>
      <c r="AC147" s="63"/>
      <c r="AE147" s="63"/>
    </row>
    <row r="148" spans="1:31" s="38" customFormat="1" ht="18" customHeight="1" x14ac:dyDescent="0.3">
      <c r="A148" s="227" t="s">
        <v>137</v>
      </c>
      <c r="B148" s="227"/>
      <c r="C148" s="227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0"/>
      <c r="W148" s="230"/>
      <c r="X148" s="230"/>
      <c r="Y148" s="42"/>
      <c r="Z148" s="39"/>
      <c r="AA148" s="37"/>
      <c r="AB148" s="12"/>
      <c r="AC148" s="62"/>
    </row>
    <row r="149" spans="1:31" s="11" customFormat="1" ht="18" customHeight="1" x14ac:dyDescent="0.3">
      <c r="A149" s="80">
        <f>A146+1</f>
        <v>89</v>
      </c>
      <c r="B149" s="83" t="s">
        <v>311</v>
      </c>
      <c r="C149" s="81">
        <f t="shared" ref="C149:C154" si="15">D149+K149+M149+O149+Q149+S149+U149+V149+W149+X149</f>
        <v>2528971</v>
      </c>
      <c r="D149" s="81"/>
      <c r="E149" s="111"/>
      <c r="F149" s="111"/>
      <c r="G149" s="111"/>
      <c r="H149" s="111"/>
      <c r="I149" s="111"/>
      <c r="J149" s="111"/>
      <c r="K149" s="111"/>
      <c r="L149" s="81">
        <v>634.58000000000004</v>
      </c>
      <c r="M149" s="81">
        <v>2516649</v>
      </c>
      <c r="N149" s="111"/>
      <c r="O149" s="111"/>
      <c r="P149" s="81"/>
      <c r="Q149" s="81"/>
      <c r="R149" s="111"/>
      <c r="S149" s="111"/>
      <c r="T149" s="81"/>
      <c r="U149" s="81"/>
      <c r="V149" s="111"/>
      <c r="W149" s="81"/>
      <c r="X149" s="81">
        <v>12322</v>
      </c>
      <c r="Y149" s="13"/>
      <c r="Z149" s="12"/>
      <c r="AA149" s="5"/>
      <c r="AB149" s="12"/>
      <c r="AC149" s="63"/>
    </row>
    <row r="150" spans="1:31" s="11" customFormat="1" ht="18" customHeight="1" x14ac:dyDescent="0.3">
      <c r="A150" s="80">
        <f>A149+1</f>
        <v>90</v>
      </c>
      <c r="B150" s="83" t="s">
        <v>312</v>
      </c>
      <c r="C150" s="81">
        <f t="shared" si="15"/>
        <v>1548197</v>
      </c>
      <c r="D150" s="81"/>
      <c r="E150" s="111"/>
      <c r="F150" s="111"/>
      <c r="G150" s="111"/>
      <c r="H150" s="111"/>
      <c r="I150" s="111"/>
      <c r="J150" s="111"/>
      <c r="K150" s="111"/>
      <c r="L150" s="81">
        <v>672.84</v>
      </c>
      <c r="M150" s="81">
        <v>1535106</v>
      </c>
      <c r="N150" s="111"/>
      <c r="O150" s="111"/>
      <c r="P150" s="81"/>
      <c r="Q150" s="81"/>
      <c r="R150" s="111"/>
      <c r="S150" s="111"/>
      <c r="T150" s="81"/>
      <c r="U150" s="81"/>
      <c r="V150" s="111"/>
      <c r="W150" s="81"/>
      <c r="X150" s="81">
        <v>13091</v>
      </c>
      <c r="Y150" s="13"/>
      <c r="Z150" s="12"/>
      <c r="AA150" s="5"/>
      <c r="AB150" s="12"/>
      <c r="AC150" s="63"/>
    </row>
    <row r="151" spans="1:31" s="11" customFormat="1" ht="18" customHeight="1" x14ac:dyDescent="0.3">
      <c r="A151" s="80">
        <f>A150+1</f>
        <v>91</v>
      </c>
      <c r="B151" s="83" t="s">
        <v>313</v>
      </c>
      <c r="C151" s="81">
        <f t="shared" si="15"/>
        <v>2163084</v>
      </c>
      <c r="D151" s="81"/>
      <c r="E151" s="111"/>
      <c r="F151" s="111"/>
      <c r="G151" s="111"/>
      <c r="H151" s="111"/>
      <c r="I151" s="111"/>
      <c r="J151" s="111"/>
      <c r="K151" s="111"/>
      <c r="L151" s="81"/>
      <c r="M151" s="81"/>
      <c r="N151" s="111"/>
      <c r="O151" s="111"/>
      <c r="P151" s="81"/>
      <c r="Q151" s="81"/>
      <c r="R151" s="111"/>
      <c r="S151" s="111"/>
      <c r="T151" s="81">
        <v>368</v>
      </c>
      <c r="U151" s="81">
        <v>2151236</v>
      </c>
      <c r="V151" s="111"/>
      <c r="W151" s="81"/>
      <c r="X151" s="81">
        <v>11848</v>
      </c>
      <c r="Y151" s="13"/>
      <c r="Z151" s="12"/>
      <c r="AA151" s="5"/>
      <c r="AB151" s="12"/>
      <c r="AC151" s="63"/>
    </row>
    <row r="152" spans="1:31" s="11" customFormat="1" ht="18" customHeight="1" x14ac:dyDescent="0.3">
      <c r="A152" s="80">
        <f>A151+1</f>
        <v>92</v>
      </c>
      <c r="B152" s="83" t="s">
        <v>314</v>
      </c>
      <c r="C152" s="81">
        <f t="shared" si="15"/>
        <v>2187096</v>
      </c>
      <c r="D152" s="81"/>
      <c r="E152" s="111"/>
      <c r="F152" s="111"/>
      <c r="G152" s="111"/>
      <c r="H152" s="111"/>
      <c r="I152" s="111"/>
      <c r="J152" s="111"/>
      <c r="K152" s="111"/>
      <c r="L152" s="81"/>
      <c r="M152" s="81"/>
      <c r="N152" s="111"/>
      <c r="O152" s="111"/>
      <c r="P152" s="81"/>
      <c r="Q152" s="81"/>
      <c r="R152" s="111"/>
      <c r="S152" s="111"/>
      <c r="T152" s="81">
        <v>368</v>
      </c>
      <c r="U152" s="81">
        <v>2174107</v>
      </c>
      <c r="V152" s="111"/>
      <c r="W152" s="81"/>
      <c r="X152" s="81">
        <v>12989</v>
      </c>
      <c r="Y152" s="13"/>
      <c r="Z152" s="12"/>
      <c r="AA152" s="5"/>
      <c r="AB152" s="12"/>
      <c r="AC152" s="63"/>
    </row>
    <row r="153" spans="1:31" s="11" customFormat="1" ht="18" customHeight="1" x14ac:dyDescent="0.3">
      <c r="A153" s="80">
        <f>A152+1</f>
        <v>93</v>
      </c>
      <c r="B153" s="83" t="s">
        <v>315</v>
      </c>
      <c r="C153" s="81">
        <f t="shared" si="15"/>
        <v>2163084</v>
      </c>
      <c r="D153" s="81"/>
      <c r="E153" s="111"/>
      <c r="F153" s="111"/>
      <c r="G153" s="111"/>
      <c r="H153" s="111"/>
      <c r="I153" s="111"/>
      <c r="J153" s="111"/>
      <c r="K153" s="111"/>
      <c r="L153" s="81"/>
      <c r="M153" s="81"/>
      <c r="N153" s="111"/>
      <c r="O153" s="111"/>
      <c r="P153" s="81"/>
      <c r="Q153" s="81"/>
      <c r="R153" s="111"/>
      <c r="S153" s="111"/>
      <c r="T153" s="81">
        <v>368</v>
      </c>
      <c r="U153" s="81">
        <v>2151236</v>
      </c>
      <c r="V153" s="111"/>
      <c r="W153" s="81"/>
      <c r="X153" s="81">
        <v>11848</v>
      </c>
      <c r="Y153" s="13"/>
      <c r="Z153" s="12"/>
      <c r="AA153" s="5"/>
      <c r="AB153" s="12"/>
      <c r="AC153" s="63"/>
    </row>
    <row r="154" spans="1:31" s="11" customFormat="1" ht="18" customHeight="1" x14ac:dyDescent="0.3">
      <c r="A154" s="80">
        <f>A153+1</f>
        <v>94</v>
      </c>
      <c r="B154" s="83" t="s">
        <v>316</v>
      </c>
      <c r="C154" s="81">
        <f t="shared" si="15"/>
        <v>3313244</v>
      </c>
      <c r="D154" s="81"/>
      <c r="E154" s="111"/>
      <c r="F154" s="111"/>
      <c r="G154" s="111"/>
      <c r="H154" s="111"/>
      <c r="I154" s="111"/>
      <c r="J154" s="111"/>
      <c r="K154" s="111"/>
      <c r="L154" s="81"/>
      <c r="M154" s="81"/>
      <c r="N154" s="111"/>
      <c r="O154" s="111"/>
      <c r="P154" s="81"/>
      <c r="Q154" s="81"/>
      <c r="R154" s="111"/>
      <c r="S154" s="111"/>
      <c r="T154" s="81">
        <v>629</v>
      </c>
      <c r="U154" s="81">
        <v>3299693</v>
      </c>
      <c r="V154" s="111"/>
      <c r="W154" s="81"/>
      <c r="X154" s="81">
        <v>13551</v>
      </c>
      <c r="Y154" s="13"/>
      <c r="Z154" s="12"/>
      <c r="AA154" s="5"/>
      <c r="AB154" s="12"/>
      <c r="AC154" s="63"/>
    </row>
    <row r="155" spans="1:31" s="11" customFormat="1" ht="18" customHeight="1" x14ac:dyDescent="0.3">
      <c r="A155" s="246" t="s">
        <v>18</v>
      </c>
      <c r="B155" s="246"/>
      <c r="C155" s="79">
        <f>SUM(C149:C154)</f>
        <v>13903676</v>
      </c>
      <c r="D155" s="79"/>
      <c r="E155" s="79"/>
      <c r="F155" s="79"/>
      <c r="G155" s="79"/>
      <c r="H155" s="79"/>
      <c r="I155" s="79"/>
      <c r="J155" s="79"/>
      <c r="K155" s="79"/>
      <c r="L155" s="79">
        <f>SUM(L149:L154)</f>
        <v>1307.42</v>
      </c>
      <c r="M155" s="79">
        <f>SUM(M149:M154)</f>
        <v>4051755</v>
      </c>
      <c r="N155" s="79"/>
      <c r="O155" s="79"/>
      <c r="P155" s="79"/>
      <c r="Q155" s="79"/>
      <c r="R155" s="79"/>
      <c r="S155" s="79"/>
      <c r="T155" s="79">
        <f>SUM(T149:T154)</f>
        <v>1733</v>
      </c>
      <c r="U155" s="79">
        <f>SUM(U149:U154)</f>
        <v>9776272</v>
      </c>
      <c r="V155" s="79"/>
      <c r="W155" s="79"/>
      <c r="X155" s="79">
        <f>SUM(X149:X154)</f>
        <v>75649</v>
      </c>
      <c r="Y155" s="13"/>
      <c r="Z155" s="12"/>
      <c r="AA155" s="12"/>
      <c r="AB155" s="12"/>
      <c r="AC155" s="63"/>
      <c r="AE155" s="63"/>
    </row>
    <row r="156" spans="1:31" s="11" customFormat="1" ht="18" customHeight="1" x14ac:dyDescent="0.3">
      <c r="A156" s="227" t="s">
        <v>138</v>
      </c>
      <c r="B156" s="227"/>
      <c r="C156" s="227"/>
      <c r="D156" s="230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  <c r="R156" s="230"/>
      <c r="S156" s="230"/>
      <c r="T156" s="230"/>
      <c r="U156" s="230"/>
      <c r="V156" s="230"/>
      <c r="W156" s="230"/>
      <c r="X156" s="230"/>
      <c r="Y156" s="13"/>
      <c r="Z156" s="12"/>
      <c r="AA156" s="5"/>
      <c r="AB156" s="12"/>
      <c r="AC156" s="63"/>
    </row>
    <row r="157" spans="1:31" s="11" customFormat="1" ht="18" customHeight="1" x14ac:dyDescent="0.3">
      <c r="A157" s="89">
        <f>A154+1</f>
        <v>95</v>
      </c>
      <c r="B157" s="83" t="s">
        <v>317</v>
      </c>
      <c r="C157" s="81">
        <f t="shared" ref="C157:C163" si="16">D157+K157+M157+O157+Q157+S157+U157+V157+W157+X157</f>
        <v>13846574</v>
      </c>
      <c r="D157" s="81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>
        <v>1972.6</v>
      </c>
      <c r="Q157" s="81">
        <v>13808200</v>
      </c>
      <c r="R157" s="79"/>
      <c r="S157" s="79"/>
      <c r="T157" s="79"/>
      <c r="U157" s="79"/>
      <c r="V157" s="79"/>
      <c r="W157" s="81"/>
      <c r="X157" s="81">
        <v>38374</v>
      </c>
      <c r="Y157" s="13"/>
      <c r="Z157" s="12"/>
      <c r="AA157" s="12"/>
      <c r="AB157" s="12"/>
      <c r="AC157" s="63"/>
    </row>
    <row r="158" spans="1:31" s="11" customFormat="1" ht="18" customHeight="1" x14ac:dyDescent="0.3">
      <c r="A158" s="80">
        <f t="shared" ref="A158:A163" si="17">A157+1</f>
        <v>96</v>
      </c>
      <c r="B158" s="83" t="s">
        <v>318</v>
      </c>
      <c r="C158" s="81">
        <f t="shared" si="16"/>
        <v>718483</v>
      </c>
      <c r="D158" s="81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81">
        <v>718483</v>
      </c>
      <c r="X158" s="81"/>
      <c r="Y158" s="13"/>
      <c r="Z158" s="12"/>
      <c r="AA158" s="5"/>
      <c r="AB158" s="12"/>
      <c r="AC158" s="63"/>
    </row>
    <row r="159" spans="1:31" s="11" customFormat="1" ht="18" customHeight="1" x14ac:dyDescent="0.3">
      <c r="A159" s="80">
        <f t="shared" si="17"/>
        <v>97</v>
      </c>
      <c r="B159" s="83" t="s">
        <v>319</v>
      </c>
      <c r="C159" s="81">
        <f t="shared" si="16"/>
        <v>493822</v>
      </c>
      <c r="D159" s="81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81">
        <v>493822</v>
      </c>
      <c r="X159" s="81"/>
      <c r="Y159" s="13"/>
      <c r="Z159" s="12"/>
      <c r="AA159" s="5"/>
      <c r="AB159" s="12"/>
      <c r="AC159" s="63"/>
    </row>
    <row r="160" spans="1:31" s="38" customFormat="1" ht="18" customHeight="1" x14ac:dyDescent="0.3">
      <c r="A160" s="80">
        <f t="shared" si="17"/>
        <v>98</v>
      </c>
      <c r="B160" s="78" t="s">
        <v>574</v>
      </c>
      <c r="C160" s="81">
        <f t="shared" si="16"/>
        <v>3272051</v>
      </c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79">
        <v>1800</v>
      </c>
      <c r="Q160" s="79">
        <v>3272051</v>
      </c>
      <c r="R160" s="95"/>
      <c r="S160" s="95"/>
      <c r="T160" s="95"/>
      <c r="U160" s="95"/>
      <c r="V160" s="95"/>
      <c r="W160" s="95"/>
      <c r="X160" s="95"/>
      <c r="Y160" s="42"/>
      <c r="Z160" s="39"/>
      <c r="AA160" s="37"/>
      <c r="AB160" s="12"/>
      <c r="AC160" s="62"/>
    </row>
    <row r="161" spans="1:31" s="11" customFormat="1" ht="18" customHeight="1" x14ac:dyDescent="0.3">
      <c r="A161" s="80">
        <f t="shared" si="17"/>
        <v>99</v>
      </c>
      <c r="B161" s="83" t="s">
        <v>320</v>
      </c>
      <c r="C161" s="81">
        <f t="shared" si="16"/>
        <v>743485</v>
      </c>
      <c r="D161" s="81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81">
        <v>743485</v>
      </c>
      <c r="X161" s="81"/>
      <c r="Y161" s="13"/>
      <c r="Z161" s="12"/>
      <c r="AA161" s="14"/>
      <c r="AB161" s="12"/>
      <c r="AC161" s="63"/>
    </row>
    <row r="162" spans="1:31" s="11" customFormat="1" ht="18" customHeight="1" x14ac:dyDescent="0.3">
      <c r="A162" s="80">
        <f t="shared" si="17"/>
        <v>100</v>
      </c>
      <c r="B162" s="83" t="s">
        <v>321</v>
      </c>
      <c r="C162" s="81">
        <f t="shared" si="16"/>
        <v>454646</v>
      </c>
      <c r="D162" s="81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81">
        <v>454646</v>
      </c>
      <c r="X162" s="81"/>
      <c r="Y162" s="13"/>
      <c r="Z162" s="12"/>
      <c r="AA162" s="14"/>
      <c r="AB162" s="12"/>
      <c r="AC162" s="63"/>
    </row>
    <row r="163" spans="1:31" s="38" customFormat="1" ht="18" customHeight="1" x14ac:dyDescent="0.3">
      <c r="A163" s="80">
        <f t="shared" si="17"/>
        <v>101</v>
      </c>
      <c r="B163" s="78" t="s">
        <v>575</v>
      </c>
      <c r="C163" s="81">
        <f t="shared" si="16"/>
        <v>1298453</v>
      </c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79">
        <v>734</v>
      </c>
      <c r="Q163" s="79">
        <v>1298453</v>
      </c>
      <c r="R163" s="95"/>
      <c r="S163" s="95"/>
      <c r="T163" s="95"/>
      <c r="U163" s="95"/>
      <c r="V163" s="95"/>
      <c r="W163" s="95"/>
      <c r="X163" s="95"/>
      <c r="Y163" s="42"/>
      <c r="Z163" s="39"/>
      <c r="AA163" s="37"/>
      <c r="AB163" s="12"/>
      <c r="AC163" s="62"/>
    </row>
    <row r="164" spans="1:31" s="11" customFormat="1" ht="18" customHeight="1" x14ac:dyDescent="0.3">
      <c r="A164" s="246" t="s">
        <v>18</v>
      </c>
      <c r="B164" s="246"/>
      <c r="C164" s="79">
        <f>SUM(C157:C163)</f>
        <v>20827514</v>
      </c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>
        <f t="shared" ref="P164:X164" si="18">SUM(P157:P163)</f>
        <v>4506.6000000000004</v>
      </c>
      <c r="Q164" s="79">
        <f t="shared" si="18"/>
        <v>18378704</v>
      </c>
      <c r="R164" s="79"/>
      <c r="S164" s="79"/>
      <c r="T164" s="79"/>
      <c r="U164" s="79"/>
      <c r="V164" s="79"/>
      <c r="W164" s="79">
        <f t="shared" si="18"/>
        <v>2410436</v>
      </c>
      <c r="X164" s="79">
        <f t="shared" si="18"/>
        <v>38374</v>
      </c>
      <c r="Y164" s="13"/>
      <c r="Z164" s="12"/>
      <c r="AA164" s="12"/>
      <c r="AB164" s="12"/>
      <c r="AC164" s="63"/>
      <c r="AE164" s="63"/>
    </row>
    <row r="165" spans="1:31" s="11" customFormat="1" ht="18" customHeight="1" x14ac:dyDescent="0.3">
      <c r="A165" s="227" t="s">
        <v>139</v>
      </c>
      <c r="B165" s="227"/>
      <c r="C165" s="227"/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30"/>
      <c r="U165" s="230"/>
      <c r="V165" s="230"/>
      <c r="W165" s="230"/>
      <c r="X165" s="230"/>
      <c r="Y165" s="13"/>
      <c r="Z165" s="12"/>
      <c r="AA165" s="5"/>
      <c r="AB165" s="12"/>
      <c r="AC165" s="63"/>
    </row>
    <row r="166" spans="1:31" s="11" customFormat="1" ht="18" customHeight="1" x14ac:dyDescent="0.3">
      <c r="A166" s="80">
        <f>A163+1</f>
        <v>102</v>
      </c>
      <c r="B166" s="83" t="s">
        <v>322</v>
      </c>
      <c r="C166" s="81">
        <f>D166+K166+M166+O166+Q166+S166+U166+V166+W166+X166</f>
        <v>10000000</v>
      </c>
      <c r="D166" s="81"/>
      <c r="E166" s="79"/>
      <c r="F166" s="79"/>
      <c r="G166" s="79"/>
      <c r="H166" s="79"/>
      <c r="I166" s="79"/>
      <c r="J166" s="80">
        <v>5</v>
      </c>
      <c r="K166" s="79">
        <v>10000000</v>
      </c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13"/>
      <c r="Z166" s="12"/>
      <c r="AA166" s="5"/>
      <c r="AB166" s="12"/>
      <c r="AC166" s="63"/>
    </row>
    <row r="167" spans="1:31" s="11" customFormat="1" ht="18" customHeight="1" x14ac:dyDescent="0.3">
      <c r="A167" s="246" t="s">
        <v>18</v>
      </c>
      <c r="B167" s="246"/>
      <c r="C167" s="79">
        <f>SUM(C166:C166)</f>
        <v>10000000</v>
      </c>
      <c r="D167" s="79"/>
      <c r="E167" s="79"/>
      <c r="F167" s="79"/>
      <c r="G167" s="79"/>
      <c r="H167" s="79"/>
      <c r="I167" s="79"/>
      <c r="J167" s="80">
        <f>SUM(J166:J166)</f>
        <v>5</v>
      </c>
      <c r="K167" s="79">
        <f>SUM(K166:K166)</f>
        <v>10000000</v>
      </c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13"/>
      <c r="Z167" s="12"/>
      <c r="AA167" s="12"/>
      <c r="AB167" s="12"/>
      <c r="AC167" s="63"/>
      <c r="AE167" s="63"/>
    </row>
    <row r="168" spans="1:31" s="38" customFormat="1" ht="18" customHeight="1" x14ac:dyDescent="0.3">
      <c r="A168" s="227" t="s">
        <v>140</v>
      </c>
      <c r="B168" s="227"/>
      <c r="C168" s="227"/>
      <c r="D168" s="230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  <c r="R168" s="230"/>
      <c r="S168" s="230"/>
      <c r="T168" s="230"/>
      <c r="U168" s="230"/>
      <c r="V168" s="230"/>
      <c r="W168" s="230"/>
      <c r="X168" s="230"/>
      <c r="Y168" s="42"/>
      <c r="Z168" s="39"/>
      <c r="AA168" s="37"/>
      <c r="AB168" s="12"/>
      <c r="AC168" s="62"/>
    </row>
    <row r="169" spans="1:31" s="11" customFormat="1" ht="18" customHeight="1" x14ac:dyDescent="0.3">
      <c r="A169" s="80">
        <f>A166+1</f>
        <v>103</v>
      </c>
      <c r="B169" s="83" t="s">
        <v>323</v>
      </c>
      <c r="C169" s="81">
        <f t="shared" ref="C169:C175" si="19">D169+K169+M169+O169+Q169+S169+U169+V169+W169+X169</f>
        <v>787367</v>
      </c>
      <c r="D169" s="81"/>
      <c r="E169" s="79"/>
      <c r="F169" s="79"/>
      <c r="G169" s="79"/>
      <c r="H169" s="79"/>
      <c r="I169" s="79"/>
      <c r="J169" s="111"/>
      <c r="K169" s="111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>
        <v>787367</v>
      </c>
      <c r="X169" s="79"/>
      <c r="Y169" s="13"/>
      <c r="Z169" s="12"/>
      <c r="AA169" s="5"/>
      <c r="AB169" s="12"/>
      <c r="AC169" s="63"/>
    </row>
    <row r="170" spans="1:31" s="11" customFormat="1" ht="18" customHeight="1" x14ac:dyDescent="0.3">
      <c r="A170" s="80">
        <f t="shared" ref="A170:A175" si="20">A169+1</f>
        <v>104</v>
      </c>
      <c r="B170" s="83" t="s">
        <v>324</v>
      </c>
      <c r="C170" s="81">
        <f t="shared" si="19"/>
        <v>796851</v>
      </c>
      <c r="D170" s="81"/>
      <c r="E170" s="79"/>
      <c r="F170" s="79"/>
      <c r="G170" s="79"/>
      <c r="H170" s="79"/>
      <c r="I170" s="79"/>
      <c r="J170" s="111"/>
      <c r="K170" s="111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>
        <v>796851</v>
      </c>
      <c r="X170" s="79"/>
      <c r="Y170" s="13"/>
      <c r="Z170" s="12"/>
      <c r="AA170" s="16"/>
      <c r="AB170" s="12"/>
      <c r="AC170" s="63"/>
    </row>
    <row r="171" spans="1:31" s="11" customFormat="1" ht="18" customHeight="1" x14ac:dyDescent="0.3">
      <c r="A171" s="80">
        <f t="shared" si="20"/>
        <v>105</v>
      </c>
      <c r="B171" s="83" t="s">
        <v>325</v>
      </c>
      <c r="C171" s="81">
        <f t="shared" si="19"/>
        <v>5150792</v>
      </c>
      <c r="D171" s="81"/>
      <c r="E171" s="79"/>
      <c r="F171" s="79"/>
      <c r="G171" s="79"/>
      <c r="H171" s="79"/>
      <c r="I171" s="79"/>
      <c r="J171" s="111"/>
      <c r="K171" s="111"/>
      <c r="L171" s="79">
        <v>590</v>
      </c>
      <c r="M171" s="81">
        <v>2519796</v>
      </c>
      <c r="N171" s="79"/>
      <c r="O171" s="79"/>
      <c r="P171" s="79">
        <v>476</v>
      </c>
      <c r="Q171" s="81">
        <v>2612322</v>
      </c>
      <c r="R171" s="79"/>
      <c r="S171" s="79"/>
      <c r="T171" s="79"/>
      <c r="U171" s="79"/>
      <c r="V171" s="111"/>
      <c r="W171" s="81"/>
      <c r="X171" s="81">
        <v>18674</v>
      </c>
      <c r="Y171" s="13"/>
      <c r="Z171" s="12"/>
      <c r="AA171" s="12"/>
      <c r="AB171" s="12"/>
      <c r="AC171" s="63"/>
    </row>
    <row r="172" spans="1:31" s="11" customFormat="1" ht="18" customHeight="1" x14ac:dyDescent="0.3">
      <c r="A172" s="80">
        <f t="shared" si="20"/>
        <v>106</v>
      </c>
      <c r="B172" s="83" t="s">
        <v>326</v>
      </c>
      <c r="C172" s="81">
        <f t="shared" si="19"/>
        <v>5153273</v>
      </c>
      <c r="D172" s="81"/>
      <c r="E172" s="79"/>
      <c r="F172" s="79"/>
      <c r="G172" s="79"/>
      <c r="H172" s="79"/>
      <c r="I172" s="79"/>
      <c r="J172" s="111"/>
      <c r="K172" s="111"/>
      <c r="L172" s="79">
        <v>590</v>
      </c>
      <c r="M172" s="81">
        <v>2522215</v>
      </c>
      <c r="N172" s="79"/>
      <c r="O172" s="79"/>
      <c r="P172" s="79">
        <v>484</v>
      </c>
      <c r="Q172" s="81">
        <v>2612322</v>
      </c>
      <c r="R172" s="79"/>
      <c r="S172" s="79"/>
      <c r="T172" s="79"/>
      <c r="U172" s="79"/>
      <c r="V172" s="111"/>
      <c r="W172" s="79"/>
      <c r="X172" s="79">
        <v>18736</v>
      </c>
      <c r="Y172" s="13"/>
      <c r="Z172" s="12"/>
      <c r="AA172" s="12"/>
      <c r="AB172" s="12"/>
      <c r="AC172" s="63"/>
    </row>
    <row r="173" spans="1:31" s="38" customFormat="1" ht="18" customHeight="1" x14ac:dyDescent="0.3">
      <c r="A173" s="80">
        <f t="shared" si="20"/>
        <v>107</v>
      </c>
      <c r="B173" s="78" t="s">
        <v>576</v>
      </c>
      <c r="C173" s="81">
        <f t="shared" si="19"/>
        <v>2139374</v>
      </c>
      <c r="D173" s="81">
        <f>E173+F173+G173+H173+I173</f>
        <v>2139374</v>
      </c>
      <c r="E173" s="79">
        <v>2139374</v>
      </c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42"/>
      <c r="Z173" s="39"/>
      <c r="AA173" s="37"/>
      <c r="AB173" s="12"/>
      <c r="AC173" s="62"/>
    </row>
    <row r="174" spans="1:31" s="11" customFormat="1" ht="18" customHeight="1" x14ac:dyDescent="0.3">
      <c r="A174" s="80">
        <f t="shared" si="20"/>
        <v>108</v>
      </c>
      <c r="B174" s="83" t="s">
        <v>327</v>
      </c>
      <c r="C174" s="81">
        <f t="shared" si="19"/>
        <v>490715</v>
      </c>
      <c r="D174" s="81"/>
      <c r="E174" s="79"/>
      <c r="F174" s="79"/>
      <c r="G174" s="79"/>
      <c r="H174" s="79"/>
      <c r="I174" s="79"/>
      <c r="J174" s="111"/>
      <c r="K174" s="111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111"/>
      <c r="W174" s="81">
        <v>490715</v>
      </c>
      <c r="X174" s="81"/>
      <c r="Y174" s="13"/>
      <c r="Z174" s="12"/>
      <c r="AA174" s="5"/>
      <c r="AB174" s="12"/>
      <c r="AC174" s="63"/>
    </row>
    <row r="175" spans="1:31" s="11" customFormat="1" ht="18" customHeight="1" x14ac:dyDescent="0.3">
      <c r="A175" s="80">
        <f t="shared" si="20"/>
        <v>109</v>
      </c>
      <c r="B175" s="83" t="s">
        <v>328</v>
      </c>
      <c r="C175" s="81">
        <f t="shared" si="19"/>
        <v>311767</v>
      </c>
      <c r="D175" s="81"/>
      <c r="E175" s="79"/>
      <c r="F175" s="79"/>
      <c r="G175" s="79"/>
      <c r="H175" s="79"/>
      <c r="I175" s="79"/>
      <c r="J175" s="111"/>
      <c r="K175" s="111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111"/>
      <c r="W175" s="79">
        <v>311767</v>
      </c>
      <c r="X175" s="79"/>
      <c r="Y175" s="13"/>
      <c r="Z175" s="12"/>
      <c r="AA175" s="5"/>
      <c r="AB175" s="12"/>
      <c r="AC175" s="63"/>
    </row>
    <row r="176" spans="1:31" s="11" customFormat="1" ht="18" customHeight="1" x14ac:dyDescent="0.3">
      <c r="A176" s="246" t="s">
        <v>18</v>
      </c>
      <c r="B176" s="246"/>
      <c r="C176" s="81">
        <f>SUM(C169:C175)</f>
        <v>14830139</v>
      </c>
      <c r="D176" s="81">
        <f>SUM(D169:D175)</f>
        <v>2139374</v>
      </c>
      <c r="E176" s="81">
        <f>SUM(E169:E175)</f>
        <v>2139374</v>
      </c>
      <c r="F176" s="81"/>
      <c r="G176" s="81"/>
      <c r="H176" s="81"/>
      <c r="I176" s="81"/>
      <c r="J176" s="81"/>
      <c r="K176" s="81"/>
      <c r="L176" s="81">
        <f>SUM(L169:L175)</f>
        <v>1180</v>
      </c>
      <c r="M176" s="81">
        <f>SUM(M169:M175)</f>
        <v>5042011</v>
      </c>
      <c r="N176" s="81"/>
      <c r="O176" s="81"/>
      <c r="P176" s="81">
        <f>SUM(P169:P175)</f>
        <v>960</v>
      </c>
      <c r="Q176" s="81">
        <f>SUM(Q169:Q175)</f>
        <v>5224644</v>
      </c>
      <c r="R176" s="81"/>
      <c r="S176" s="81"/>
      <c r="T176" s="81"/>
      <c r="U176" s="81"/>
      <c r="V176" s="81"/>
      <c r="W176" s="81">
        <f>SUM(W169:W175)</f>
        <v>2386700</v>
      </c>
      <c r="X176" s="81">
        <f>SUM(X169:X175)</f>
        <v>37410</v>
      </c>
      <c r="Y176" s="13"/>
      <c r="Z176" s="12"/>
      <c r="AA176" s="12"/>
      <c r="AB176" s="12"/>
      <c r="AC176" s="63"/>
      <c r="AE176" s="63"/>
    </row>
    <row r="177" spans="1:31" s="38" customFormat="1" ht="18" customHeight="1" x14ac:dyDescent="0.3">
      <c r="A177" s="227" t="s">
        <v>141</v>
      </c>
      <c r="B177" s="227"/>
      <c r="C177" s="227"/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  <c r="W177" s="230"/>
      <c r="X177" s="230"/>
      <c r="Y177" s="42"/>
      <c r="Z177" s="39"/>
      <c r="AA177" s="37"/>
      <c r="AB177" s="12"/>
      <c r="AC177" s="62"/>
    </row>
    <row r="178" spans="1:31" s="11" customFormat="1" ht="18" customHeight="1" x14ac:dyDescent="0.3">
      <c r="A178" s="80">
        <f>A175+1</f>
        <v>110</v>
      </c>
      <c r="B178" s="119" t="s">
        <v>329</v>
      </c>
      <c r="C178" s="81">
        <f t="shared" ref="C178:C184" si="21">D178+K178+M178+O178+Q178+S178+U178+V178+W178+X178</f>
        <v>286881</v>
      </c>
      <c r="D178" s="81">
        <f>E178+F178+G178+H178+I178</f>
        <v>272432</v>
      </c>
      <c r="E178" s="79">
        <v>272432</v>
      </c>
      <c r="F178" s="79"/>
      <c r="G178" s="79"/>
      <c r="H178" s="79"/>
      <c r="I178" s="79"/>
      <c r="J178" s="79"/>
      <c r="K178" s="79"/>
      <c r="L178" s="95"/>
      <c r="M178" s="95"/>
      <c r="N178" s="95"/>
      <c r="O178" s="95"/>
      <c r="P178" s="79"/>
      <c r="Q178" s="79"/>
      <c r="R178" s="79"/>
      <c r="S178" s="79"/>
      <c r="T178" s="79"/>
      <c r="U178" s="79"/>
      <c r="V178" s="111"/>
      <c r="W178" s="81"/>
      <c r="X178" s="81">
        <v>14449</v>
      </c>
      <c r="Y178" s="13"/>
      <c r="Z178" s="12"/>
      <c r="AA178" s="14"/>
      <c r="AB178" s="12"/>
      <c r="AC178" s="63"/>
    </row>
    <row r="179" spans="1:31" s="11" customFormat="1" ht="18" customHeight="1" x14ac:dyDescent="0.3">
      <c r="A179" s="80">
        <f t="shared" ref="A179:A184" si="22">A178+1</f>
        <v>111</v>
      </c>
      <c r="B179" s="119" t="s">
        <v>330</v>
      </c>
      <c r="C179" s="81">
        <f t="shared" si="21"/>
        <v>318479</v>
      </c>
      <c r="D179" s="81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111"/>
      <c r="W179" s="81">
        <v>318479</v>
      </c>
      <c r="X179" s="81"/>
      <c r="Y179" s="13"/>
      <c r="Z179" s="12"/>
      <c r="AA179" s="14"/>
      <c r="AB179" s="12"/>
      <c r="AC179" s="63"/>
    </row>
    <row r="180" spans="1:31" s="11" customFormat="1" ht="18" customHeight="1" x14ac:dyDescent="0.3">
      <c r="A180" s="80">
        <f t="shared" si="22"/>
        <v>112</v>
      </c>
      <c r="B180" s="119" t="s">
        <v>331</v>
      </c>
      <c r="C180" s="81">
        <f t="shared" si="21"/>
        <v>1975113</v>
      </c>
      <c r="D180" s="81"/>
      <c r="E180" s="95"/>
      <c r="F180" s="79"/>
      <c r="G180" s="95"/>
      <c r="H180" s="79"/>
      <c r="I180" s="79"/>
      <c r="J180" s="79"/>
      <c r="K180" s="79"/>
      <c r="L180" s="79">
        <v>439</v>
      </c>
      <c r="M180" s="81">
        <v>1967823</v>
      </c>
      <c r="N180" s="95"/>
      <c r="O180" s="95"/>
      <c r="P180" s="79"/>
      <c r="Q180" s="79"/>
      <c r="R180" s="79"/>
      <c r="S180" s="79"/>
      <c r="T180" s="79"/>
      <c r="U180" s="79"/>
      <c r="V180" s="111"/>
      <c r="W180" s="79"/>
      <c r="X180" s="79">
        <v>7290</v>
      </c>
      <c r="Y180" s="13"/>
      <c r="Z180" s="12"/>
      <c r="AA180" s="5"/>
      <c r="AB180" s="12"/>
      <c r="AC180" s="63"/>
    </row>
    <row r="181" spans="1:31" s="11" customFormat="1" ht="18" customHeight="1" x14ac:dyDescent="0.3">
      <c r="A181" s="80">
        <f t="shared" si="22"/>
        <v>113</v>
      </c>
      <c r="B181" s="119" t="s">
        <v>332</v>
      </c>
      <c r="C181" s="81">
        <f t="shared" si="21"/>
        <v>411201</v>
      </c>
      <c r="D181" s="81">
        <f>E181+F181+G181+H181+I181</f>
        <v>396791</v>
      </c>
      <c r="E181" s="79">
        <v>396791</v>
      </c>
      <c r="F181" s="79"/>
      <c r="G181" s="95"/>
      <c r="H181" s="79"/>
      <c r="I181" s="79"/>
      <c r="J181" s="79"/>
      <c r="K181" s="79"/>
      <c r="L181" s="95"/>
      <c r="M181" s="95"/>
      <c r="N181" s="95"/>
      <c r="O181" s="95"/>
      <c r="P181" s="79"/>
      <c r="Q181" s="79"/>
      <c r="R181" s="79"/>
      <c r="S181" s="79"/>
      <c r="T181" s="79"/>
      <c r="U181" s="79"/>
      <c r="V181" s="111"/>
      <c r="W181" s="79"/>
      <c r="X181" s="79">
        <v>14410</v>
      </c>
      <c r="Y181" s="13"/>
      <c r="Z181" s="12"/>
      <c r="AA181" s="5"/>
      <c r="AB181" s="12"/>
      <c r="AC181" s="63"/>
    </row>
    <row r="182" spans="1:31" s="11" customFormat="1" ht="18" customHeight="1" x14ac:dyDescent="0.3">
      <c r="A182" s="80">
        <f t="shared" si="22"/>
        <v>114</v>
      </c>
      <c r="B182" s="119" t="s">
        <v>333</v>
      </c>
      <c r="C182" s="81">
        <f t="shared" si="21"/>
        <v>581331</v>
      </c>
      <c r="D182" s="81">
        <f>E182+F182+G182+H182+I182</f>
        <v>568390</v>
      </c>
      <c r="E182" s="79">
        <v>568390</v>
      </c>
      <c r="F182" s="79"/>
      <c r="G182" s="95"/>
      <c r="H182" s="79"/>
      <c r="I182" s="79"/>
      <c r="J182" s="79"/>
      <c r="K182" s="79"/>
      <c r="L182" s="95"/>
      <c r="M182" s="95"/>
      <c r="N182" s="95"/>
      <c r="O182" s="95"/>
      <c r="P182" s="79"/>
      <c r="Q182" s="79"/>
      <c r="R182" s="79"/>
      <c r="S182" s="79"/>
      <c r="T182" s="79"/>
      <c r="U182" s="79"/>
      <c r="V182" s="111"/>
      <c r="W182" s="81"/>
      <c r="X182" s="81">
        <v>12941</v>
      </c>
      <c r="Y182" s="13"/>
      <c r="Z182" s="12"/>
      <c r="AA182" s="17"/>
      <c r="AB182" s="12"/>
      <c r="AC182" s="63"/>
    </row>
    <row r="183" spans="1:31" s="11" customFormat="1" ht="18" customHeight="1" x14ac:dyDescent="0.3">
      <c r="A183" s="80">
        <f t="shared" si="22"/>
        <v>115</v>
      </c>
      <c r="B183" s="119" t="s">
        <v>334</v>
      </c>
      <c r="C183" s="81">
        <f t="shared" si="21"/>
        <v>414919</v>
      </c>
      <c r="D183" s="81">
        <f>E183+F183+G183+H183+I183</f>
        <v>400509</v>
      </c>
      <c r="E183" s="79">
        <v>400509</v>
      </c>
      <c r="F183" s="79"/>
      <c r="G183" s="95"/>
      <c r="H183" s="79"/>
      <c r="I183" s="79"/>
      <c r="J183" s="79"/>
      <c r="K183" s="79"/>
      <c r="L183" s="95"/>
      <c r="M183" s="95"/>
      <c r="N183" s="95"/>
      <c r="O183" s="95"/>
      <c r="P183" s="79"/>
      <c r="Q183" s="79"/>
      <c r="R183" s="79"/>
      <c r="S183" s="79"/>
      <c r="T183" s="79"/>
      <c r="U183" s="79"/>
      <c r="V183" s="111"/>
      <c r="W183" s="81"/>
      <c r="X183" s="81">
        <v>14410</v>
      </c>
      <c r="Y183" s="13"/>
      <c r="Z183" s="12"/>
      <c r="AA183" s="14"/>
      <c r="AB183" s="12"/>
      <c r="AC183" s="63"/>
    </row>
    <row r="184" spans="1:31" s="11" customFormat="1" ht="18" customHeight="1" x14ac:dyDescent="0.3">
      <c r="A184" s="80">
        <f t="shared" si="22"/>
        <v>116</v>
      </c>
      <c r="B184" s="119" t="s">
        <v>335</v>
      </c>
      <c r="C184" s="81">
        <f t="shared" si="21"/>
        <v>581670</v>
      </c>
      <c r="D184" s="81">
        <f>E184+F184+G184+H184+I184</f>
        <v>568390</v>
      </c>
      <c r="E184" s="79">
        <v>568390</v>
      </c>
      <c r="F184" s="79"/>
      <c r="G184" s="95"/>
      <c r="H184" s="79"/>
      <c r="I184" s="79"/>
      <c r="J184" s="79"/>
      <c r="K184" s="79"/>
      <c r="L184" s="95"/>
      <c r="M184" s="95"/>
      <c r="N184" s="95"/>
      <c r="O184" s="95"/>
      <c r="P184" s="79"/>
      <c r="Q184" s="79"/>
      <c r="R184" s="79"/>
      <c r="S184" s="79"/>
      <c r="T184" s="79"/>
      <c r="U184" s="79"/>
      <c r="V184" s="111"/>
      <c r="W184" s="81"/>
      <c r="X184" s="81">
        <v>13280</v>
      </c>
      <c r="Y184" s="13"/>
      <c r="Z184" s="12"/>
      <c r="AA184" s="14"/>
      <c r="AB184" s="12"/>
      <c r="AC184" s="63"/>
    </row>
    <row r="185" spans="1:31" s="11" customFormat="1" ht="18" customHeight="1" x14ac:dyDescent="0.3">
      <c r="A185" s="246" t="s">
        <v>18</v>
      </c>
      <c r="B185" s="246"/>
      <c r="C185" s="79">
        <f>SUM(C178:C184)</f>
        <v>4569594</v>
      </c>
      <c r="D185" s="79">
        <f>SUM(D178:D184)</f>
        <v>2206512</v>
      </c>
      <c r="E185" s="79">
        <f>SUM(E178:E184)</f>
        <v>2206512</v>
      </c>
      <c r="F185" s="79"/>
      <c r="G185" s="79"/>
      <c r="H185" s="79"/>
      <c r="I185" s="79"/>
      <c r="J185" s="79"/>
      <c r="K185" s="79"/>
      <c r="L185" s="79">
        <f>SUM(L178:L184)</f>
        <v>439</v>
      </c>
      <c r="M185" s="79">
        <f>SUM(M178:M184)</f>
        <v>1967823</v>
      </c>
      <c r="N185" s="79"/>
      <c r="O185" s="79"/>
      <c r="P185" s="79"/>
      <c r="Q185" s="79"/>
      <c r="R185" s="79"/>
      <c r="S185" s="79"/>
      <c r="T185" s="79"/>
      <c r="U185" s="79"/>
      <c r="V185" s="79"/>
      <c r="W185" s="79">
        <f>SUM(W178:W184)</f>
        <v>318479</v>
      </c>
      <c r="X185" s="79">
        <f>SUM(X178:X184)</f>
        <v>76780</v>
      </c>
      <c r="Y185" s="13"/>
      <c r="Z185" s="12"/>
      <c r="AA185" s="12"/>
      <c r="AB185" s="12"/>
      <c r="AC185" s="63"/>
      <c r="AE185" s="63"/>
    </row>
    <row r="186" spans="1:31" s="11" customFormat="1" ht="18" customHeight="1" x14ac:dyDescent="0.3">
      <c r="A186" s="227" t="s">
        <v>142</v>
      </c>
      <c r="B186" s="227"/>
      <c r="C186" s="95">
        <f>C142+C147+C155+C164+C167+C176+C185</f>
        <v>99027917</v>
      </c>
      <c r="D186" s="95">
        <f>D142+D147+D155+D164+D167+D176+D185</f>
        <v>17778012</v>
      </c>
      <c r="E186" s="95">
        <f>E142+E147+E155+E164+E167+E176+E185</f>
        <v>14505585</v>
      </c>
      <c r="F186" s="95">
        <f>F142+F147+F155+F164+F167+F176+F185</f>
        <v>3272427</v>
      </c>
      <c r="G186" s="95"/>
      <c r="H186" s="95"/>
      <c r="I186" s="95"/>
      <c r="J186" s="121">
        <f>J142+J147+J155+J164+J167+J176+J185</f>
        <v>5</v>
      </c>
      <c r="K186" s="95">
        <f>K142+K147+K155+K164+K167+K176+K185</f>
        <v>10000000</v>
      </c>
      <c r="L186" s="95">
        <f>L142+L147+L155+L164+L167+L176+L185</f>
        <v>8462.32</v>
      </c>
      <c r="M186" s="95">
        <f>M142+M147+M155+M164+M167+M176+M185</f>
        <v>32186410</v>
      </c>
      <c r="N186" s="95"/>
      <c r="O186" s="95"/>
      <c r="P186" s="95">
        <f>P142+P147+P155+P164+P167+P176+P185</f>
        <v>5466.6</v>
      </c>
      <c r="Q186" s="95">
        <f>Q142+Q147+Q155+Q164+Q167+Q176+Q185</f>
        <v>23603348</v>
      </c>
      <c r="R186" s="95"/>
      <c r="S186" s="95"/>
      <c r="T186" s="95">
        <f>T142+T147+T155+T164+T167+T176+T185</f>
        <v>1733</v>
      </c>
      <c r="U186" s="95">
        <f>U142+U147+U155+U164+U167+U176+U185</f>
        <v>9776272</v>
      </c>
      <c r="V186" s="95"/>
      <c r="W186" s="95">
        <f>W142+W147+W155+W164+W167+W176+W185</f>
        <v>5249610</v>
      </c>
      <c r="X186" s="95">
        <f>X142+X147+X155+X164+X167+X176+X185</f>
        <v>434265</v>
      </c>
      <c r="Y186" s="13"/>
      <c r="Z186" s="12"/>
      <c r="AA186" s="12"/>
      <c r="AB186" s="12"/>
      <c r="AC186" s="63"/>
    </row>
    <row r="187" spans="1:31" s="11" customFormat="1" ht="12.75" customHeight="1" x14ac:dyDescent="0.3">
      <c r="A187" s="247" t="s">
        <v>41</v>
      </c>
      <c r="B187" s="247"/>
      <c r="C187" s="247"/>
      <c r="D187" s="247"/>
      <c r="E187" s="247"/>
      <c r="F187" s="247"/>
      <c r="G187" s="247"/>
      <c r="H187" s="247"/>
      <c r="I187" s="247"/>
      <c r="J187" s="247"/>
      <c r="K187" s="247"/>
      <c r="L187" s="247"/>
      <c r="M187" s="247"/>
      <c r="N187" s="247"/>
      <c r="O187" s="247"/>
      <c r="P187" s="247"/>
      <c r="Q187" s="247"/>
      <c r="R187" s="247"/>
      <c r="S187" s="247"/>
      <c r="T187" s="247"/>
      <c r="U187" s="247"/>
      <c r="V187" s="247"/>
      <c r="W187" s="247"/>
      <c r="X187" s="247"/>
      <c r="Y187" s="13"/>
      <c r="Z187" s="12"/>
      <c r="AB187" s="12"/>
      <c r="AC187" s="63"/>
    </row>
    <row r="188" spans="1:31" s="11" customFormat="1" ht="15" customHeight="1" x14ac:dyDescent="0.3">
      <c r="A188" s="227" t="s">
        <v>42</v>
      </c>
      <c r="B188" s="227"/>
      <c r="C188" s="227"/>
      <c r="D188" s="230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  <c r="R188" s="230"/>
      <c r="S188" s="230"/>
      <c r="T188" s="230"/>
      <c r="U188" s="230"/>
      <c r="V188" s="230"/>
      <c r="W188" s="230"/>
      <c r="X188" s="230"/>
      <c r="Y188" s="13"/>
      <c r="Z188" s="12"/>
      <c r="AB188" s="12"/>
      <c r="AC188" s="63"/>
    </row>
    <row r="189" spans="1:31" s="38" customFormat="1" ht="15" customHeight="1" x14ac:dyDescent="0.3">
      <c r="A189" s="89">
        <f>A184+1</f>
        <v>117</v>
      </c>
      <c r="B189" s="78" t="s">
        <v>577</v>
      </c>
      <c r="C189" s="81">
        <f>D189+K189+M189+O189+Q189+S189+U189+V189+W189+X189</f>
        <v>988542</v>
      </c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79">
        <f>329091+659451</f>
        <v>988542</v>
      </c>
      <c r="X189" s="95"/>
      <c r="Y189" s="36"/>
      <c r="Z189" s="39"/>
      <c r="AB189" s="12"/>
      <c r="AC189" s="62"/>
    </row>
    <row r="190" spans="1:31" s="11" customFormat="1" ht="15" customHeight="1" x14ac:dyDescent="0.3">
      <c r="A190" s="80">
        <f>A189+1</f>
        <v>118</v>
      </c>
      <c r="B190" s="83" t="s">
        <v>337</v>
      </c>
      <c r="C190" s="81">
        <f>D190+K190+M190+O190+Q190+S190+U190+V190+W190+X190</f>
        <v>7170000</v>
      </c>
      <c r="D190" s="79"/>
      <c r="E190" s="79"/>
      <c r="F190" s="79"/>
      <c r="G190" s="79"/>
      <c r="H190" s="79"/>
      <c r="I190" s="79"/>
      <c r="J190" s="80">
        <v>3</v>
      </c>
      <c r="K190" s="79">
        <v>7170000</v>
      </c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81"/>
      <c r="W190" s="81"/>
      <c r="X190" s="81"/>
      <c r="Y190" s="13"/>
      <c r="Z190" s="12"/>
      <c r="AB190" s="12"/>
      <c r="AC190" s="63"/>
    </row>
    <row r="191" spans="1:31" s="11" customFormat="1" ht="15" customHeight="1" x14ac:dyDescent="0.3">
      <c r="A191" s="80">
        <f>A190+1</f>
        <v>119</v>
      </c>
      <c r="B191" s="83" t="s">
        <v>338</v>
      </c>
      <c r="C191" s="81">
        <f>D191+K191+M191+O191+Q191+S191+U191+V191+W191+X191</f>
        <v>4832920</v>
      </c>
      <c r="D191" s="79"/>
      <c r="E191" s="79"/>
      <c r="F191" s="79"/>
      <c r="G191" s="79"/>
      <c r="H191" s="79"/>
      <c r="I191" s="79"/>
      <c r="J191" s="80">
        <v>2</v>
      </c>
      <c r="K191" s="79">
        <v>4832920</v>
      </c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81"/>
      <c r="W191" s="81"/>
      <c r="X191" s="81"/>
      <c r="Y191" s="13"/>
      <c r="Z191" s="12"/>
      <c r="AB191" s="12"/>
      <c r="AC191" s="63"/>
    </row>
    <row r="192" spans="1:31" s="11" customFormat="1" ht="15" customHeight="1" x14ac:dyDescent="0.3">
      <c r="A192" s="80">
        <f>A191+1</f>
        <v>120</v>
      </c>
      <c r="B192" s="83" t="s">
        <v>336</v>
      </c>
      <c r="C192" s="81">
        <f>D192+K192+M192+O192+Q192+S192+U192+V192+W192+X192</f>
        <v>2906720</v>
      </c>
      <c r="D192" s="79"/>
      <c r="E192" s="79"/>
      <c r="F192" s="79"/>
      <c r="G192" s="79"/>
      <c r="H192" s="79"/>
      <c r="I192" s="79"/>
      <c r="J192" s="80">
        <v>1</v>
      </c>
      <c r="K192" s="79">
        <v>2906720</v>
      </c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81"/>
      <c r="W192" s="81"/>
      <c r="X192" s="81"/>
      <c r="Y192" s="13"/>
      <c r="Z192" s="12"/>
      <c r="AB192" s="12"/>
      <c r="AC192" s="63"/>
    </row>
    <row r="193" spans="1:31" s="11" customFormat="1" ht="15" customHeight="1" x14ac:dyDescent="0.3">
      <c r="A193" s="246" t="s">
        <v>18</v>
      </c>
      <c r="B193" s="246"/>
      <c r="C193" s="81">
        <f>SUM(C189:C192)</f>
        <v>15898182</v>
      </c>
      <c r="D193" s="81"/>
      <c r="E193" s="81"/>
      <c r="F193" s="81"/>
      <c r="G193" s="81"/>
      <c r="H193" s="81"/>
      <c r="I193" s="81"/>
      <c r="J193" s="89">
        <f>SUM(J189:J192)</f>
        <v>6</v>
      </c>
      <c r="K193" s="81">
        <f>SUM(K189:K192)</f>
        <v>14909640</v>
      </c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>
        <f>SUM(W189:W192)</f>
        <v>988542</v>
      </c>
      <c r="X193" s="81"/>
      <c r="Y193" s="13"/>
      <c r="Z193" s="12"/>
      <c r="AA193" s="12"/>
      <c r="AB193" s="12"/>
      <c r="AC193" s="63"/>
      <c r="AE193" s="63"/>
    </row>
    <row r="194" spans="1:31" s="38" customFormat="1" ht="15" customHeight="1" x14ac:dyDescent="0.3">
      <c r="A194" s="227" t="s">
        <v>43</v>
      </c>
      <c r="B194" s="227"/>
      <c r="C194" s="227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0"/>
      <c r="O194" s="230"/>
      <c r="P194" s="230"/>
      <c r="Q194" s="230"/>
      <c r="R194" s="230"/>
      <c r="S194" s="230"/>
      <c r="T194" s="230"/>
      <c r="U194" s="230"/>
      <c r="V194" s="230"/>
      <c r="W194" s="230"/>
      <c r="X194" s="230"/>
      <c r="Y194" s="42"/>
      <c r="Z194" s="39"/>
      <c r="AB194" s="12"/>
      <c r="AC194" s="62"/>
    </row>
    <row r="195" spans="1:31" s="11" customFormat="1" ht="15" customHeight="1" x14ac:dyDescent="0.3">
      <c r="A195" s="80">
        <f>A192+1</f>
        <v>121</v>
      </c>
      <c r="B195" s="83" t="s">
        <v>339</v>
      </c>
      <c r="C195" s="81">
        <f t="shared" ref="C195:C204" si="23">D195+K195+M195+O195+Q195+S195+U195+V195+W195+X195</f>
        <v>1345809</v>
      </c>
      <c r="D195" s="81"/>
      <c r="E195" s="79"/>
      <c r="F195" s="79"/>
      <c r="G195" s="79"/>
      <c r="H195" s="79"/>
      <c r="I195" s="79"/>
      <c r="J195" s="79"/>
      <c r="K195" s="79"/>
      <c r="L195" s="81">
        <v>243</v>
      </c>
      <c r="M195" s="81">
        <v>1177567</v>
      </c>
      <c r="N195" s="81"/>
      <c r="O195" s="79"/>
      <c r="P195" s="81"/>
      <c r="Q195" s="79"/>
      <c r="R195" s="79"/>
      <c r="S195" s="79"/>
      <c r="T195" s="79"/>
      <c r="U195" s="79"/>
      <c r="V195" s="81"/>
      <c r="W195" s="81">
        <v>153870</v>
      </c>
      <c r="X195" s="81">
        <v>14372</v>
      </c>
      <c r="Y195" s="13"/>
      <c r="Z195" s="12"/>
      <c r="AB195" s="12"/>
      <c r="AC195" s="63"/>
    </row>
    <row r="196" spans="1:31" s="11" customFormat="1" ht="15" customHeight="1" x14ac:dyDescent="0.3">
      <c r="A196" s="80">
        <f t="shared" ref="A196:A204" si="24">A195+1</f>
        <v>122</v>
      </c>
      <c r="B196" s="83" t="s">
        <v>340</v>
      </c>
      <c r="C196" s="81">
        <f t="shared" si="23"/>
        <v>1198258</v>
      </c>
      <c r="D196" s="81"/>
      <c r="E196" s="79"/>
      <c r="F196" s="79"/>
      <c r="G196" s="79"/>
      <c r="H196" s="79"/>
      <c r="I196" s="79"/>
      <c r="J196" s="79"/>
      <c r="K196" s="79"/>
      <c r="L196" s="81"/>
      <c r="M196" s="79"/>
      <c r="N196" s="81"/>
      <c r="O196" s="79"/>
      <c r="P196" s="81"/>
      <c r="Q196" s="79"/>
      <c r="R196" s="79"/>
      <c r="S196" s="79"/>
      <c r="T196" s="79"/>
      <c r="U196" s="79"/>
      <c r="V196" s="81"/>
      <c r="W196" s="79">
        <v>1198258</v>
      </c>
      <c r="X196" s="79"/>
      <c r="Y196" s="13"/>
      <c r="Z196" s="12"/>
      <c r="AB196" s="12"/>
      <c r="AC196" s="63"/>
    </row>
    <row r="197" spans="1:31" s="11" customFormat="1" ht="15" customHeight="1" x14ac:dyDescent="0.3">
      <c r="A197" s="80">
        <f t="shared" si="24"/>
        <v>123</v>
      </c>
      <c r="B197" s="83" t="s">
        <v>341</v>
      </c>
      <c r="C197" s="81">
        <f t="shared" si="23"/>
        <v>156792</v>
      </c>
      <c r="D197" s="81"/>
      <c r="E197" s="79"/>
      <c r="F197" s="79"/>
      <c r="G197" s="79"/>
      <c r="H197" s="79"/>
      <c r="I197" s="79"/>
      <c r="J197" s="79"/>
      <c r="K197" s="79"/>
      <c r="L197" s="81"/>
      <c r="M197" s="79"/>
      <c r="N197" s="81"/>
      <c r="O197" s="79"/>
      <c r="P197" s="81"/>
      <c r="Q197" s="79"/>
      <c r="R197" s="79"/>
      <c r="S197" s="79"/>
      <c r="T197" s="79"/>
      <c r="U197" s="79"/>
      <c r="V197" s="81"/>
      <c r="W197" s="81">
        <v>156792</v>
      </c>
      <c r="X197" s="81"/>
      <c r="Y197" s="13"/>
      <c r="Z197" s="12"/>
      <c r="AB197" s="12"/>
      <c r="AC197" s="63"/>
    </row>
    <row r="198" spans="1:31" s="11" customFormat="1" ht="15" customHeight="1" x14ac:dyDescent="0.3">
      <c r="A198" s="80">
        <f t="shared" si="24"/>
        <v>124</v>
      </c>
      <c r="B198" s="83" t="s">
        <v>342</v>
      </c>
      <c r="C198" s="81">
        <f t="shared" si="23"/>
        <v>921773</v>
      </c>
      <c r="D198" s="81"/>
      <c r="E198" s="79"/>
      <c r="F198" s="79"/>
      <c r="G198" s="79"/>
      <c r="H198" s="79"/>
      <c r="I198" s="79"/>
      <c r="J198" s="79"/>
      <c r="K198" s="79"/>
      <c r="L198" s="81"/>
      <c r="M198" s="79"/>
      <c r="N198" s="81"/>
      <c r="O198" s="79"/>
      <c r="P198" s="81"/>
      <c r="Q198" s="79"/>
      <c r="R198" s="79"/>
      <c r="S198" s="79"/>
      <c r="T198" s="79"/>
      <c r="U198" s="79"/>
      <c r="V198" s="81"/>
      <c r="W198" s="81">
        <v>921773</v>
      </c>
      <c r="X198" s="81"/>
      <c r="Y198" s="13"/>
      <c r="Z198" s="12"/>
      <c r="AB198" s="12"/>
      <c r="AC198" s="63"/>
    </row>
    <row r="199" spans="1:31" s="11" customFormat="1" ht="15" customHeight="1" x14ac:dyDescent="0.3">
      <c r="A199" s="80">
        <f t="shared" si="24"/>
        <v>125</v>
      </c>
      <c r="B199" s="83" t="s">
        <v>343</v>
      </c>
      <c r="C199" s="81">
        <f t="shared" si="23"/>
        <v>747117</v>
      </c>
      <c r="D199" s="81"/>
      <c r="E199" s="79"/>
      <c r="F199" s="79"/>
      <c r="G199" s="79"/>
      <c r="H199" s="79"/>
      <c r="I199" s="79"/>
      <c r="J199" s="79"/>
      <c r="K199" s="79"/>
      <c r="L199" s="81"/>
      <c r="M199" s="79"/>
      <c r="N199" s="81"/>
      <c r="O199" s="79"/>
      <c r="P199" s="81"/>
      <c r="Q199" s="79"/>
      <c r="R199" s="79"/>
      <c r="S199" s="81"/>
      <c r="T199" s="79"/>
      <c r="U199" s="79"/>
      <c r="V199" s="81"/>
      <c r="W199" s="81">
        <v>747117</v>
      </c>
      <c r="X199" s="81"/>
      <c r="Y199" s="13"/>
      <c r="Z199" s="12"/>
      <c r="AB199" s="12"/>
      <c r="AC199" s="63"/>
    </row>
    <row r="200" spans="1:31" s="11" customFormat="1" ht="15" customHeight="1" x14ac:dyDescent="0.3">
      <c r="A200" s="80">
        <f t="shared" si="24"/>
        <v>126</v>
      </c>
      <c r="B200" s="83" t="s">
        <v>347</v>
      </c>
      <c r="C200" s="81">
        <f>D200+K200+M200+O200+Q200+S200+U200+V200+W200+X200</f>
        <v>1620521</v>
      </c>
      <c r="D200" s="81"/>
      <c r="E200" s="79"/>
      <c r="F200" s="79"/>
      <c r="G200" s="79"/>
      <c r="H200" s="79"/>
      <c r="I200" s="79"/>
      <c r="J200" s="79"/>
      <c r="K200" s="79"/>
      <c r="L200" s="81"/>
      <c r="M200" s="79"/>
      <c r="N200" s="79"/>
      <c r="O200" s="79"/>
      <c r="P200" s="79"/>
      <c r="Q200" s="79"/>
      <c r="R200" s="79"/>
      <c r="S200" s="79"/>
      <c r="T200" s="79"/>
      <c r="U200" s="79"/>
      <c r="V200" s="81"/>
      <c r="W200" s="81">
        <v>1620521</v>
      </c>
      <c r="X200" s="81"/>
      <c r="Y200" s="13"/>
      <c r="Z200" s="12"/>
      <c r="AB200" s="12"/>
      <c r="AC200" s="63"/>
    </row>
    <row r="201" spans="1:31" s="11" customFormat="1" ht="15" customHeight="1" x14ac:dyDescent="0.3">
      <c r="A201" s="80">
        <f t="shared" si="24"/>
        <v>127</v>
      </c>
      <c r="B201" s="83" t="s">
        <v>344</v>
      </c>
      <c r="C201" s="81">
        <f t="shared" si="23"/>
        <v>366420</v>
      </c>
      <c r="D201" s="81"/>
      <c r="E201" s="79"/>
      <c r="F201" s="79"/>
      <c r="G201" s="79"/>
      <c r="H201" s="79"/>
      <c r="I201" s="79"/>
      <c r="J201" s="79"/>
      <c r="K201" s="79"/>
      <c r="L201" s="81"/>
      <c r="M201" s="79"/>
      <c r="N201" s="81"/>
      <c r="O201" s="79"/>
      <c r="P201" s="81"/>
      <c r="Q201" s="79"/>
      <c r="R201" s="79"/>
      <c r="S201" s="79"/>
      <c r="T201" s="79"/>
      <c r="U201" s="79"/>
      <c r="V201" s="81"/>
      <c r="W201" s="81">
        <v>366420</v>
      </c>
      <c r="X201" s="81"/>
      <c r="Y201" s="13"/>
      <c r="Z201" s="12"/>
      <c r="AB201" s="12"/>
      <c r="AC201" s="63"/>
    </row>
    <row r="202" spans="1:31" s="11" customFormat="1" ht="15" customHeight="1" x14ac:dyDescent="0.3">
      <c r="A202" s="80">
        <f t="shared" si="24"/>
        <v>128</v>
      </c>
      <c r="B202" s="83" t="s">
        <v>345</v>
      </c>
      <c r="C202" s="81">
        <f t="shared" si="23"/>
        <v>2997237</v>
      </c>
      <c r="D202" s="81"/>
      <c r="E202" s="79"/>
      <c r="F202" s="79"/>
      <c r="G202" s="79"/>
      <c r="H202" s="79"/>
      <c r="I202" s="79"/>
      <c r="J202" s="79"/>
      <c r="K202" s="79"/>
      <c r="L202" s="81"/>
      <c r="M202" s="79"/>
      <c r="N202" s="81"/>
      <c r="O202" s="79"/>
      <c r="P202" s="81">
        <v>710</v>
      </c>
      <c r="Q202" s="81">
        <v>2606790</v>
      </c>
      <c r="R202" s="79"/>
      <c r="S202" s="79"/>
      <c r="T202" s="79"/>
      <c r="U202" s="79"/>
      <c r="V202" s="81"/>
      <c r="W202" s="81">
        <v>366420</v>
      </c>
      <c r="X202" s="81">
        <v>24027</v>
      </c>
      <c r="Y202" s="13"/>
      <c r="Z202" s="12"/>
      <c r="AA202" s="12"/>
      <c r="AB202" s="12"/>
      <c r="AC202" s="63"/>
    </row>
    <row r="203" spans="1:31" s="38" customFormat="1" ht="15" customHeight="1" x14ac:dyDescent="0.3">
      <c r="A203" s="80">
        <f t="shared" si="24"/>
        <v>129</v>
      </c>
      <c r="B203" s="190" t="s">
        <v>614</v>
      </c>
      <c r="C203" s="81">
        <f>D203+K203+M203+O203+Q203+S203+U203+V203+W203+X203</f>
        <v>1689739</v>
      </c>
      <c r="D203" s="95"/>
      <c r="E203" s="95"/>
      <c r="F203" s="95"/>
      <c r="G203" s="95"/>
      <c r="H203" s="95"/>
      <c r="I203" s="95"/>
      <c r="J203" s="95"/>
      <c r="K203" s="95"/>
      <c r="L203" s="79">
        <v>582</v>
      </c>
      <c r="M203" s="79">
        <v>1689739</v>
      </c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42"/>
      <c r="Z203" s="39"/>
      <c r="AB203" s="12"/>
      <c r="AC203" s="62"/>
    </row>
    <row r="204" spans="1:31" s="11" customFormat="1" ht="15" customHeight="1" x14ac:dyDescent="0.3">
      <c r="A204" s="80">
        <f t="shared" si="24"/>
        <v>130</v>
      </c>
      <c r="B204" s="83" t="s">
        <v>346</v>
      </c>
      <c r="C204" s="81">
        <f t="shared" si="23"/>
        <v>157480</v>
      </c>
      <c r="D204" s="81"/>
      <c r="E204" s="79"/>
      <c r="F204" s="79"/>
      <c r="G204" s="79"/>
      <c r="H204" s="79"/>
      <c r="I204" s="79"/>
      <c r="J204" s="79"/>
      <c r="K204" s="79"/>
      <c r="L204" s="81"/>
      <c r="M204" s="79"/>
      <c r="N204" s="79"/>
      <c r="O204" s="79"/>
      <c r="P204" s="79"/>
      <c r="Q204" s="79"/>
      <c r="R204" s="79"/>
      <c r="S204" s="79"/>
      <c r="T204" s="79"/>
      <c r="U204" s="79"/>
      <c r="V204" s="81"/>
      <c r="W204" s="81">
        <v>157480</v>
      </c>
      <c r="X204" s="81"/>
      <c r="Y204" s="13"/>
      <c r="Z204" s="12"/>
      <c r="AB204" s="12"/>
      <c r="AC204" s="63"/>
    </row>
    <row r="205" spans="1:31" s="11" customFormat="1" ht="15" customHeight="1" x14ac:dyDescent="0.3">
      <c r="A205" s="246" t="s">
        <v>18</v>
      </c>
      <c r="B205" s="246"/>
      <c r="C205" s="81">
        <f>SUM(C195:C204)</f>
        <v>11201146</v>
      </c>
      <c r="D205" s="81"/>
      <c r="E205" s="81"/>
      <c r="F205" s="81"/>
      <c r="G205" s="81"/>
      <c r="H205" s="81"/>
      <c r="I205" s="81"/>
      <c r="J205" s="81"/>
      <c r="K205" s="81"/>
      <c r="L205" s="81">
        <f>SUM(L195:L204)</f>
        <v>825</v>
      </c>
      <c r="M205" s="81">
        <f>SUM(M195:M204)</f>
        <v>2867306</v>
      </c>
      <c r="N205" s="81"/>
      <c r="O205" s="81"/>
      <c r="P205" s="81">
        <f>SUM(P195:P204)</f>
        <v>710</v>
      </c>
      <c r="Q205" s="81">
        <f>SUM(Q195:Q204)</f>
        <v>2606790</v>
      </c>
      <c r="R205" s="81"/>
      <c r="S205" s="81"/>
      <c r="T205" s="81"/>
      <c r="U205" s="81"/>
      <c r="V205" s="81"/>
      <c r="W205" s="81">
        <f>SUM(W195:W204)</f>
        <v>5688651</v>
      </c>
      <c r="X205" s="81">
        <f>SUM(X195:X204)</f>
        <v>38399</v>
      </c>
      <c r="Y205" s="13"/>
      <c r="Z205" s="12"/>
      <c r="AA205" s="12"/>
      <c r="AB205" s="12"/>
      <c r="AC205" s="63"/>
      <c r="AE205" s="63"/>
    </row>
    <row r="206" spans="1:31" s="38" customFormat="1" ht="15" customHeight="1" x14ac:dyDescent="0.3">
      <c r="A206" s="227" t="s">
        <v>44</v>
      </c>
      <c r="B206" s="227"/>
      <c r="C206" s="227"/>
      <c r="D206" s="230"/>
      <c r="E206" s="230"/>
      <c r="F206" s="230"/>
      <c r="G206" s="230"/>
      <c r="H206" s="230"/>
      <c r="I206" s="230"/>
      <c r="J206" s="230"/>
      <c r="K206" s="230"/>
      <c r="L206" s="230"/>
      <c r="M206" s="230"/>
      <c r="N206" s="230"/>
      <c r="O206" s="230"/>
      <c r="P206" s="230"/>
      <c r="Q206" s="230"/>
      <c r="R206" s="230"/>
      <c r="S206" s="230"/>
      <c r="T206" s="230"/>
      <c r="U206" s="230"/>
      <c r="V206" s="230"/>
      <c r="W206" s="230"/>
      <c r="X206" s="230"/>
      <c r="Y206" s="42"/>
      <c r="Z206" s="39"/>
      <c r="AB206" s="12"/>
      <c r="AC206" s="62"/>
    </row>
    <row r="207" spans="1:31" s="11" customFormat="1" ht="15" customHeight="1" x14ac:dyDescent="0.3">
      <c r="A207" s="80">
        <f>A204+1</f>
        <v>131</v>
      </c>
      <c r="B207" s="83" t="s">
        <v>45</v>
      </c>
      <c r="C207" s="81">
        <f>D207+K207+M207+O207+Q207+S207+U207+V207+W207+X207</f>
        <v>2063894</v>
      </c>
      <c r="D207" s="79"/>
      <c r="E207" s="79"/>
      <c r="F207" s="79"/>
      <c r="G207" s="79"/>
      <c r="H207" s="79"/>
      <c r="I207" s="79"/>
      <c r="J207" s="79"/>
      <c r="K207" s="79"/>
      <c r="L207" s="81"/>
      <c r="M207" s="79"/>
      <c r="N207" s="79"/>
      <c r="O207" s="79"/>
      <c r="P207" s="79">
        <v>500</v>
      </c>
      <c r="Q207" s="81">
        <v>1888943</v>
      </c>
      <c r="R207" s="79"/>
      <c r="S207" s="79"/>
      <c r="T207" s="79"/>
      <c r="U207" s="79"/>
      <c r="V207" s="81"/>
      <c r="W207" s="81">
        <v>155736</v>
      </c>
      <c r="X207" s="81">
        <v>19215</v>
      </c>
      <c r="Y207" s="13"/>
      <c r="Z207" s="12"/>
      <c r="AA207" s="12"/>
      <c r="AB207" s="12"/>
      <c r="AC207" s="63"/>
    </row>
    <row r="208" spans="1:31" s="11" customFormat="1" ht="15" customHeight="1" x14ac:dyDescent="0.3">
      <c r="A208" s="80">
        <f>A207+1</f>
        <v>132</v>
      </c>
      <c r="B208" s="83" t="s">
        <v>46</v>
      </c>
      <c r="C208" s="81">
        <f>D208+K208+M208+O208+Q208+S208+U208+V208+W208+X208</f>
        <v>360002</v>
      </c>
      <c r="D208" s="79"/>
      <c r="E208" s="79"/>
      <c r="F208" s="79"/>
      <c r="G208" s="79"/>
      <c r="H208" s="79"/>
      <c r="I208" s="79"/>
      <c r="J208" s="79"/>
      <c r="K208" s="79"/>
      <c r="L208" s="81"/>
      <c r="M208" s="79"/>
      <c r="N208" s="79"/>
      <c r="O208" s="79"/>
      <c r="P208" s="79"/>
      <c r="Q208" s="81"/>
      <c r="R208" s="79"/>
      <c r="S208" s="79"/>
      <c r="T208" s="79"/>
      <c r="U208" s="79"/>
      <c r="V208" s="81"/>
      <c r="W208" s="81">
        <v>360002</v>
      </c>
      <c r="X208" s="81"/>
      <c r="Y208" s="13"/>
      <c r="Z208" s="12"/>
      <c r="AA208" s="12"/>
      <c r="AB208" s="12"/>
      <c r="AC208" s="63"/>
    </row>
    <row r="209" spans="1:31" s="11" customFormat="1" ht="15" customHeight="1" x14ac:dyDescent="0.3">
      <c r="A209" s="246" t="s">
        <v>18</v>
      </c>
      <c r="B209" s="246"/>
      <c r="C209" s="81">
        <f>SUM(C207:C208)</f>
        <v>2423896</v>
      </c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>
        <f t="shared" ref="P209:X209" si="25">SUM(P207:P208)</f>
        <v>500</v>
      </c>
      <c r="Q209" s="81">
        <f t="shared" si="25"/>
        <v>1888943</v>
      </c>
      <c r="R209" s="81"/>
      <c r="S209" s="81"/>
      <c r="T209" s="81"/>
      <c r="U209" s="81"/>
      <c r="V209" s="81"/>
      <c r="W209" s="81">
        <f t="shared" si="25"/>
        <v>515738</v>
      </c>
      <c r="X209" s="81">
        <f t="shared" si="25"/>
        <v>19215</v>
      </c>
      <c r="Y209" s="13"/>
      <c r="Z209" s="12"/>
      <c r="AA209" s="12"/>
      <c r="AB209" s="12"/>
      <c r="AC209" s="63"/>
      <c r="AE209" s="63"/>
    </row>
    <row r="210" spans="1:31" s="38" customFormat="1" ht="15" customHeight="1" x14ac:dyDescent="0.3">
      <c r="A210" s="220" t="s">
        <v>578</v>
      </c>
      <c r="B210" s="220"/>
      <c r="C210" s="220"/>
      <c r="D210" s="230"/>
      <c r="E210" s="230"/>
      <c r="F210" s="230"/>
      <c r="G210" s="230"/>
      <c r="H210" s="230"/>
      <c r="I210" s="230"/>
      <c r="J210" s="230"/>
      <c r="K210" s="230"/>
      <c r="L210" s="230"/>
      <c r="M210" s="230"/>
      <c r="N210" s="230"/>
      <c r="O210" s="230"/>
      <c r="P210" s="230"/>
      <c r="Q210" s="230"/>
      <c r="R210" s="230"/>
      <c r="S210" s="230"/>
      <c r="T210" s="230"/>
      <c r="U210" s="230"/>
      <c r="V210" s="230"/>
      <c r="W210" s="230"/>
      <c r="X210" s="230"/>
      <c r="Y210" s="42"/>
      <c r="Z210" s="39"/>
      <c r="AA210" s="39"/>
      <c r="AB210" s="12"/>
      <c r="AC210" s="62"/>
    </row>
    <row r="211" spans="1:31" s="38" customFormat="1" ht="15" customHeight="1" x14ac:dyDescent="0.3">
      <c r="A211" s="80">
        <f>A208+1</f>
        <v>133</v>
      </c>
      <c r="B211" s="123" t="s">
        <v>580</v>
      </c>
      <c r="C211" s="81">
        <f>D211+K211+M211+O211+Q211+S211+U211+V211+W211+X211</f>
        <v>4643098</v>
      </c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>
        <v>760</v>
      </c>
      <c r="O211" s="81">
        <v>4643098</v>
      </c>
      <c r="P211" s="81"/>
      <c r="Q211" s="81"/>
      <c r="R211" s="81"/>
      <c r="S211" s="81"/>
      <c r="T211" s="81"/>
      <c r="U211" s="81"/>
      <c r="V211" s="81"/>
      <c r="W211" s="81"/>
      <c r="X211" s="81"/>
      <c r="Y211" s="44"/>
      <c r="Z211" s="39"/>
      <c r="AA211" s="39"/>
      <c r="AB211" s="12"/>
      <c r="AC211" s="62"/>
    </row>
    <row r="212" spans="1:31" s="38" customFormat="1" ht="15" customHeight="1" x14ac:dyDescent="0.3">
      <c r="A212" s="246" t="s">
        <v>18</v>
      </c>
      <c r="B212" s="246"/>
      <c r="C212" s="81">
        <f>SUM(C211:C211)</f>
        <v>4643098</v>
      </c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>
        <f>SUM(N211:N211)</f>
        <v>760</v>
      </c>
      <c r="O212" s="81">
        <f>SUM(O211:O211)</f>
        <v>4643098</v>
      </c>
      <c r="P212" s="81"/>
      <c r="Q212" s="81"/>
      <c r="R212" s="81"/>
      <c r="S212" s="81"/>
      <c r="T212" s="81"/>
      <c r="U212" s="81"/>
      <c r="V212" s="81"/>
      <c r="W212" s="81"/>
      <c r="X212" s="81"/>
      <c r="Y212" s="13"/>
      <c r="Z212" s="12"/>
      <c r="AA212" s="39"/>
      <c r="AB212" s="12"/>
      <c r="AC212" s="62"/>
      <c r="AE212" s="62"/>
    </row>
    <row r="213" spans="1:31" s="38" customFormat="1" ht="15" customHeight="1" x14ac:dyDescent="0.3">
      <c r="A213" s="227" t="s">
        <v>47</v>
      </c>
      <c r="B213" s="227"/>
      <c r="C213" s="227"/>
      <c r="D213" s="230"/>
      <c r="E213" s="230"/>
      <c r="F213" s="230"/>
      <c r="G213" s="230"/>
      <c r="H213" s="230"/>
      <c r="I213" s="230"/>
      <c r="J213" s="230"/>
      <c r="K213" s="230"/>
      <c r="L213" s="230"/>
      <c r="M213" s="230"/>
      <c r="N213" s="230"/>
      <c r="O213" s="230"/>
      <c r="P213" s="230"/>
      <c r="Q213" s="230"/>
      <c r="R213" s="230"/>
      <c r="S213" s="230"/>
      <c r="T213" s="230"/>
      <c r="U213" s="230"/>
      <c r="V213" s="230"/>
      <c r="W213" s="230"/>
      <c r="X213" s="230"/>
      <c r="Y213" s="42"/>
      <c r="Z213" s="39"/>
      <c r="AB213" s="12"/>
      <c r="AC213" s="62"/>
    </row>
    <row r="214" spans="1:31" s="11" customFormat="1" ht="15" customHeight="1" x14ac:dyDescent="0.3">
      <c r="A214" s="80">
        <f>A211+1</f>
        <v>134</v>
      </c>
      <c r="B214" s="83" t="s">
        <v>348</v>
      </c>
      <c r="C214" s="81">
        <f>D214+K214+M214+O214+Q214+S214+U214+V214+W214+X214</f>
        <v>2881894</v>
      </c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>
        <v>2881894</v>
      </c>
      <c r="X214" s="81"/>
      <c r="Y214" s="13"/>
      <c r="Z214" s="12"/>
      <c r="AB214" s="12"/>
      <c r="AC214" s="63"/>
    </row>
    <row r="215" spans="1:31" s="11" customFormat="1" ht="15" customHeight="1" x14ac:dyDescent="0.3">
      <c r="A215" s="80">
        <f>A214+1</f>
        <v>135</v>
      </c>
      <c r="B215" s="83" t="s">
        <v>349</v>
      </c>
      <c r="C215" s="81">
        <f>D215+K215+M215+O215+Q215+S215+U215+V215+W215+X215</f>
        <v>5356806</v>
      </c>
      <c r="D215" s="81"/>
      <c r="E215" s="81"/>
      <c r="F215" s="81"/>
      <c r="G215" s="81"/>
      <c r="H215" s="81"/>
      <c r="I215" s="81"/>
      <c r="J215" s="81"/>
      <c r="K215" s="81"/>
      <c r="L215" s="81">
        <v>1047</v>
      </c>
      <c r="M215" s="81">
        <v>3485771</v>
      </c>
      <c r="N215" s="81"/>
      <c r="O215" s="81"/>
      <c r="P215" s="81"/>
      <c r="Q215" s="81"/>
      <c r="R215" s="81"/>
      <c r="S215" s="81"/>
      <c r="T215" s="81"/>
      <c r="U215" s="81"/>
      <c r="V215" s="81"/>
      <c r="W215" s="81">
        <v>1777694</v>
      </c>
      <c r="X215" s="81">
        <v>93341</v>
      </c>
      <c r="Y215" s="13"/>
      <c r="Z215" s="12"/>
      <c r="AB215" s="12"/>
      <c r="AC215" s="63"/>
    </row>
    <row r="216" spans="1:31" s="11" customFormat="1" ht="15" customHeight="1" x14ac:dyDescent="0.3">
      <c r="A216" s="80">
        <f>A215+1</f>
        <v>136</v>
      </c>
      <c r="B216" s="83" t="s">
        <v>350</v>
      </c>
      <c r="C216" s="81">
        <f>D216+K216+M216+O216+Q216+S216+U216+V216+W216+X216</f>
        <v>5197614</v>
      </c>
      <c r="D216" s="81"/>
      <c r="E216" s="81"/>
      <c r="F216" s="81"/>
      <c r="G216" s="81"/>
      <c r="H216" s="81"/>
      <c r="I216" s="81"/>
      <c r="J216" s="81"/>
      <c r="K216" s="81"/>
      <c r="L216" s="81">
        <v>1047</v>
      </c>
      <c r="M216" s="81">
        <v>3277828</v>
      </c>
      <c r="N216" s="81"/>
      <c r="O216" s="81"/>
      <c r="P216" s="81"/>
      <c r="Q216" s="81"/>
      <c r="R216" s="81"/>
      <c r="S216" s="81"/>
      <c r="T216" s="81"/>
      <c r="U216" s="81"/>
      <c r="V216" s="81"/>
      <c r="W216" s="81">
        <v>1825510</v>
      </c>
      <c r="X216" s="81">
        <v>94276</v>
      </c>
      <c r="Y216" s="13"/>
      <c r="Z216" s="12"/>
      <c r="AB216" s="12"/>
      <c r="AC216" s="63"/>
    </row>
    <row r="217" spans="1:31" s="11" customFormat="1" ht="15" customHeight="1" x14ac:dyDescent="0.3">
      <c r="A217" s="80">
        <f>A216+1</f>
        <v>137</v>
      </c>
      <c r="B217" s="83" t="s">
        <v>351</v>
      </c>
      <c r="C217" s="81">
        <f>D217+K217+M217+O217+Q217+S217+U217+V217+W217+X217</f>
        <v>5206227</v>
      </c>
      <c r="D217" s="81"/>
      <c r="E217" s="81"/>
      <c r="F217" s="81"/>
      <c r="G217" s="81"/>
      <c r="H217" s="81"/>
      <c r="I217" s="81"/>
      <c r="J217" s="89"/>
      <c r="K217" s="81"/>
      <c r="L217" s="81">
        <v>1047</v>
      </c>
      <c r="M217" s="81">
        <v>3288470</v>
      </c>
      <c r="N217" s="81"/>
      <c r="O217" s="81"/>
      <c r="P217" s="81"/>
      <c r="Q217" s="81"/>
      <c r="R217" s="81"/>
      <c r="S217" s="81"/>
      <c r="T217" s="81"/>
      <c r="U217" s="81"/>
      <c r="V217" s="81"/>
      <c r="W217" s="81">
        <v>1825510</v>
      </c>
      <c r="X217" s="81">
        <v>92247</v>
      </c>
      <c r="Y217" s="13"/>
      <c r="Z217" s="12"/>
      <c r="AB217" s="12"/>
      <c r="AC217" s="63"/>
    </row>
    <row r="218" spans="1:31" s="11" customFormat="1" ht="15" customHeight="1" x14ac:dyDescent="0.3">
      <c r="A218" s="246" t="s">
        <v>18</v>
      </c>
      <c r="B218" s="246"/>
      <c r="C218" s="81">
        <f>SUM(C214:C217)</f>
        <v>18642541</v>
      </c>
      <c r="D218" s="81"/>
      <c r="E218" s="81"/>
      <c r="F218" s="81"/>
      <c r="G218" s="81"/>
      <c r="H218" s="81"/>
      <c r="I218" s="81"/>
      <c r="J218" s="89"/>
      <c r="K218" s="81"/>
      <c r="L218" s="81">
        <f>SUM(L214:L217)</f>
        <v>3141</v>
      </c>
      <c r="M218" s="81">
        <f>SUM(M214:M217)</f>
        <v>10052069</v>
      </c>
      <c r="N218" s="81"/>
      <c r="O218" s="81"/>
      <c r="P218" s="81"/>
      <c r="Q218" s="81"/>
      <c r="R218" s="81"/>
      <c r="S218" s="81"/>
      <c r="T218" s="81"/>
      <c r="U218" s="81"/>
      <c r="V218" s="81"/>
      <c r="W218" s="81">
        <f>SUM(W214:W217)</f>
        <v>8310608</v>
      </c>
      <c r="X218" s="81">
        <f>SUM(X214:X217)</f>
        <v>279864</v>
      </c>
      <c r="Y218" s="13"/>
      <c r="Z218" s="12"/>
      <c r="AA218" s="12"/>
      <c r="AB218" s="12"/>
      <c r="AC218" s="63"/>
      <c r="AE218" s="63"/>
    </row>
    <row r="219" spans="1:31" s="11" customFormat="1" ht="15" customHeight="1" x14ac:dyDescent="0.3">
      <c r="A219" s="227" t="s">
        <v>48</v>
      </c>
      <c r="B219" s="227"/>
      <c r="C219" s="227"/>
      <c r="D219" s="230"/>
      <c r="E219" s="230"/>
      <c r="F219" s="230"/>
      <c r="G219" s="230"/>
      <c r="H219" s="230"/>
      <c r="I219" s="230"/>
      <c r="J219" s="230"/>
      <c r="K219" s="230"/>
      <c r="L219" s="230"/>
      <c r="M219" s="230"/>
      <c r="N219" s="230"/>
      <c r="O219" s="230"/>
      <c r="P219" s="230"/>
      <c r="Q219" s="230"/>
      <c r="R219" s="230"/>
      <c r="S219" s="230"/>
      <c r="T219" s="230"/>
      <c r="U219" s="230"/>
      <c r="V219" s="230"/>
      <c r="W219" s="230"/>
      <c r="X219" s="230"/>
      <c r="Y219" s="13"/>
      <c r="Z219" s="12"/>
      <c r="AA219" s="5"/>
      <c r="AB219" s="12"/>
      <c r="AC219" s="64"/>
    </row>
    <row r="220" spans="1:31" s="38" customFormat="1" ht="15" customHeight="1" x14ac:dyDescent="0.3">
      <c r="A220" s="89">
        <f>A217+1</f>
        <v>138</v>
      </c>
      <c r="B220" s="123" t="s">
        <v>579</v>
      </c>
      <c r="C220" s="81">
        <f>D220+K220+M220+O220+Q220+S220+U220+V220+W220+X220</f>
        <v>572306</v>
      </c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>
        <f>156151+416155</f>
        <v>572306</v>
      </c>
      <c r="X220" s="95"/>
      <c r="Y220" s="42"/>
      <c r="Z220" s="39"/>
      <c r="AA220" s="37"/>
      <c r="AB220" s="12"/>
      <c r="AC220" s="65"/>
    </row>
    <row r="221" spans="1:31" s="11" customFormat="1" ht="15" customHeight="1" x14ac:dyDescent="0.3">
      <c r="A221" s="80">
        <f>A220+1</f>
        <v>139</v>
      </c>
      <c r="B221" s="106" t="s">
        <v>352</v>
      </c>
      <c r="C221" s="81">
        <f>D221+K221+M221+O221+Q221+S221+U221+V221+W221+X221</f>
        <v>509676</v>
      </c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81"/>
      <c r="V221" s="81"/>
      <c r="W221" s="81">
        <v>509676</v>
      </c>
      <c r="X221" s="81"/>
      <c r="Y221" s="13"/>
      <c r="Z221" s="12"/>
      <c r="AA221" s="5"/>
      <c r="AB221" s="12"/>
      <c r="AC221" s="64"/>
    </row>
    <row r="222" spans="1:31" s="11" customFormat="1" ht="15" customHeight="1" x14ac:dyDescent="0.3">
      <c r="A222" s="80">
        <f>A221+1</f>
        <v>140</v>
      </c>
      <c r="B222" s="106" t="s">
        <v>353</v>
      </c>
      <c r="C222" s="81">
        <f>D222+K222+M222+O222+Q222+S222+U222+V222+W222+X222</f>
        <v>511146</v>
      </c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81"/>
      <c r="V222" s="81"/>
      <c r="W222" s="81">
        <v>511146</v>
      </c>
      <c r="X222" s="81"/>
      <c r="Y222" s="13"/>
      <c r="Z222" s="12"/>
      <c r="AA222" s="5"/>
      <c r="AB222" s="12"/>
      <c r="AC222" s="64"/>
    </row>
    <row r="223" spans="1:31" s="11" customFormat="1" ht="15" customHeight="1" x14ac:dyDescent="0.3">
      <c r="A223" s="80">
        <f>A222+1</f>
        <v>141</v>
      </c>
      <c r="B223" s="106" t="s">
        <v>354</v>
      </c>
      <c r="C223" s="81">
        <f>D223+K223+M223+O223+Q223+S223+U223+V223+W223+X223</f>
        <v>1996286</v>
      </c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81"/>
      <c r="V223" s="81"/>
      <c r="W223" s="81">
        <v>1996286</v>
      </c>
      <c r="X223" s="81"/>
      <c r="Y223" s="13"/>
      <c r="Z223" s="12"/>
      <c r="AA223" s="5"/>
      <c r="AB223" s="12"/>
      <c r="AC223" s="64"/>
    </row>
    <row r="224" spans="1:31" s="11" customFormat="1" ht="15" customHeight="1" x14ac:dyDescent="0.3">
      <c r="A224" s="80">
        <f>A223+1</f>
        <v>142</v>
      </c>
      <c r="B224" s="106" t="s">
        <v>355</v>
      </c>
      <c r="C224" s="81">
        <f>D224+K224+M224+O224+Q224+S224+U224+V224+W224+X224</f>
        <v>1996286</v>
      </c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81"/>
      <c r="V224" s="81"/>
      <c r="W224" s="81">
        <v>1996286</v>
      </c>
      <c r="X224" s="81"/>
      <c r="Y224" s="13"/>
      <c r="Z224" s="12"/>
      <c r="AA224" s="5"/>
      <c r="AB224" s="12"/>
      <c r="AC224" s="64"/>
    </row>
    <row r="225" spans="1:31" s="11" customFormat="1" ht="15" customHeight="1" x14ac:dyDescent="0.3">
      <c r="A225" s="246" t="s">
        <v>18</v>
      </c>
      <c r="B225" s="246"/>
      <c r="C225" s="79">
        <f>SUM(C220:C224)</f>
        <v>5585700</v>
      </c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>
        <f>SUM(W220:W224)</f>
        <v>5585700</v>
      </c>
      <c r="X225" s="79"/>
      <c r="Y225" s="13"/>
      <c r="Z225" s="12"/>
      <c r="AA225" s="13"/>
      <c r="AB225" s="12"/>
      <c r="AC225" s="64"/>
    </row>
    <row r="226" spans="1:31" s="11" customFormat="1" ht="15" customHeight="1" x14ac:dyDescent="0.3">
      <c r="A226" s="227" t="s">
        <v>49</v>
      </c>
      <c r="B226" s="227"/>
      <c r="C226" s="95">
        <f>C193+C205+C209+C225+C218+C212</f>
        <v>58394563</v>
      </c>
      <c r="D226" s="95"/>
      <c r="E226" s="95"/>
      <c r="F226" s="95"/>
      <c r="G226" s="95"/>
      <c r="H226" s="95"/>
      <c r="I226" s="95"/>
      <c r="J226" s="121">
        <f t="shared" ref="J226:Q226" si="26">J193+J205+J209+J225+J218+J212</f>
        <v>6</v>
      </c>
      <c r="K226" s="95">
        <f t="shared" si="26"/>
        <v>14909640</v>
      </c>
      <c r="L226" s="95">
        <f t="shared" si="26"/>
        <v>3966</v>
      </c>
      <c r="M226" s="95">
        <f t="shared" si="26"/>
        <v>12919375</v>
      </c>
      <c r="N226" s="95">
        <f t="shared" si="26"/>
        <v>760</v>
      </c>
      <c r="O226" s="95">
        <f t="shared" si="26"/>
        <v>4643098</v>
      </c>
      <c r="P226" s="95">
        <f t="shared" si="26"/>
        <v>1210</v>
      </c>
      <c r="Q226" s="95">
        <f t="shared" si="26"/>
        <v>4495733</v>
      </c>
      <c r="R226" s="95"/>
      <c r="S226" s="95"/>
      <c r="T226" s="95"/>
      <c r="U226" s="95"/>
      <c r="V226" s="95"/>
      <c r="W226" s="95">
        <f>W193+W205+W209+W225+W218+W212</f>
        <v>21089239</v>
      </c>
      <c r="X226" s="95">
        <f>X193+X205+X209+X225+X218+X212</f>
        <v>337478</v>
      </c>
      <c r="Y226" s="13"/>
      <c r="Z226" s="12"/>
      <c r="AA226" s="18"/>
      <c r="AB226" s="12"/>
      <c r="AC226" s="64"/>
    </row>
    <row r="227" spans="1:31" s="11" customFormat="1" ht="15" customHeight="1" x14ac:dyDescent="0.3">
      <c r="A227" s="247" t="s">
        <v>143</v>
      </c>
      <c r="B227" s="247"/>
      <c r="C227" s="247"/>
      <c r="D227" s="247"/>
      <c r="E227" s="247"/>
      <c r="F227" s="247"/>
      <c r="G227" s="247"/>
      <c r="H227" s="247"/>
      <c r="I227" s="247"/>
      <c r="J227" s="247"/>
      <c r="K227" s="247"/>
      <c r="L227" s="247"/>
      <c r="M227" s="247"/>
      <c r="N227" s="247"/>
      <c r="O227" s="247"/>
      <c r="P227" s="247"/>
      <c r="Q227" s="247"/>
      <c r="R227" s="247"/>
      <c r="S227" s="247"/>
      <c r="T227" s="247"/>
      <c r="U227" s="247"/>
      <c r="V227" s="247"/>
      <c r="W227" s="247"/>
      <c r="X227" s="247"/>
      <c r="Y227" s="13"/>
      <c r="Z227" s="12"/>
      <c r="AA227" s="5"/>
      <c r="AB227" s="12"/>
      <c r="AC227" s="64"/>
    </row>
    <row r="228" spans="1:31" s="38" customFormat="1" ht="17.25" customHeight="1" x14ac:dyDescent="0.3">
      <c r="A228" s="227" t="s">
        <v>144</v>
      </c>
      <c r="B228" s="227"/>
      <c r="C228" s="227"/>
      <c r="D228" s="230"/>
      <c r="E228" s="230"/>
      <c r="F228" s="230"/>
      <c r="G228" s="230"/>
      <c r="H228" s="230"/>
      <c r="I228" s="230"/>
      <c r="J228" s="230"/>
      <c r="K228" s="230"/>
      <c r="L228" s="230"/>
      <c r="M228" s="230"/>
      <c r="N228" s="230"/>
      <c r="O228" s="230"/>
      <c r="P228" s="230"/>
      <c r="Q228" s="230"/>
      <c r="R228" s="230"/>
      <c r="S228" s="230"/>
      <c r="T228" s="230"/>
      <c r="U228" s="230"/>
      <c r="V228" s="230"/>
      <c r="W228" s="230"/>
      <c r="X228" s="230"/>
      <c r="Y228" s="42"/>
      <c r="Z228" s="39"/>
      <c r="AA228" s="37"/>
      <c r="AB228" s="12"/>
      <c r="AC228" s="65"/>
    </row>
    <row r="229" spans="1:31" s="11" customFormat="1" ht="17.25" customHeight="1" x14ac:dyDescent="0.3">
      <c r="A229" s="80">
        <f>A224+1</f>
        <v>143</v>
      </c>
      <c r="B229" s="83" t="s">
        <v>357</v>
      </c>
      <c r="C229" s="81">
        <f>D229+K229+M229+O229+Q229+S229+U229+V229+W229+X229</f>
        <v>1754281</v>
      </c>
      <c r="D229" s="79"/>
      <c r="E229" s="79"/>
      <c r="F229" s="79"/>
      <c r="G229" s="79"/>
      <c r="H229" s="79"/>
      <c r="I229" s="79"/>
      <c r="J229" s="79"/>
      <c r="K229" s="79"/>
      <c r="L229" s="79">
        <v>907.7</v>
      </c>
      <c r="M229" s="81">
        <v>1736031</v>
      </c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>
        <v>18250</v>
      </c>
      <c r="Y229" s="13"/>
      <c r="Z229" s="12"/>
      <c r="AA229" s="5"/>
      <c r="AB229" s="12"/>
      <c r="AC229" s="64"/>
    </row>
    <row r="230" spans="1:31" s="11" customFormat="1" ht="17.25" customHeight="1" x14ac:dyDescent="0.3">
      <c r="A230" s="246" t="s">
        <v>18</v>
      </c>
      <c r="B230" s="246"/>
      <c r="C230" s="79">
        <f>SUM(C229:C229)</f>
        <v>1754281</v>
      </c>
      <c r="D230" s="79"/>
      <c r="E230" s="79"/>
      <c r="F230" s="79"/>
      <c r="G230" s="79"/>
      <c r="H230" s="79"/>
      <c r="I230" s="79"/>
      <c r="J230" s="79"/>
      <c r="K230" s="79"/>
      <c r="L230" s="79">
        <f>SUM(L229:L229)</f>
        <v>907.7</v>
      </c>
      <c r="M230" s="79">
        <f>SUM(M229:M229)</f>
        <v>1736031</v>
      </c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>
        <f>SUM(X229:X229)</f>
        <v>18250</v>
      </c>
      <c r="Y230" s="13"/>
      <c r="Z230" s="12"/>
      <c r="AA230" s="13"/>
      <c r="AB230" s="12"/>
      <c r="AC230" s="64"/>
      <c r="AE230" s="64"/>
    </row>
    <row r="231" spans="1:31" s="38" customFormat="1" ht="17.25" customHeight="1" x14ac:dyDescent="0.3">
      <c r="A231" s="227" t="s">
        <v>145</v>
      </c>
      <c r="B231" s="227"/>
      <c r="C231" s="227"/>
      <c r="D231" s="230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230"/>
      <c r="P231" s="230"/>
      <c r="Q231" s="230"/>
      <c r="R231" s="230"/>
      <c r="S231" s="230"/>
      <c r="T231" s="230"/>
      <c r="U231" s="230"/>
      <c r="V231" s="230"/>
      <c r="W231" s="230"/>
      <c r="X231" s="230"/>
      <c r="Y231" s="42"/>
      <c r="Z231" s="39"/>
      <c r="AA231" s="37"/>
      <c r="AB231" s="12"/>
      <c r="AC231" s="65"/>
    </row>
    <row r="232" spans="1:31" s="38" customFormat="1" ht="17.25" customHeight="1" x14ac:dyDescent="0.3">
      <c r="A232" s="89">
        <f>A229+1</f>
        <v>144</v>
      </c>
      <c r="B232" s="78" t="s">
        <v>581</v>
      </c>
      <c r="C232" s="81">
        <f>D232+K232+M232+O232+Q232+S232+U232+V232+W232+X232</f>
        <v>9277018</v>
      </c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79">
        <v>2440</v>
      </c>
      <c r="Q232" s="79">
        <v>9277018</v>
      </c>
      <c r="R232" s="95"/>
      <c r="S232" s="95"/>
      <c r="T232" s="95"/>
      <c r="U232" s="95"/>
      <c r="V232" s="95"/>
      <c r="W232" s="95"/>
      <c r="X232" s="95"/>
      <c r="Y232" s="42"/>
      <c r="Z232" s="39"/>
      <c r="AA232" s="37"/>
      <c r="AB232" s="12"/>
      <c r="AC232" s="65"/>
    </row>
    <row r="233" spans="1:31" s="38" customFormat="1" ht="17.25" customHeight="1" x14ac:dyDescent="0.3">
      <c r="A233" s="89">
        <f>A232+1</f>
        <v>145</v>
      </c>
      <c r="B233" s="78" t="s">
        <v>582</v>
      </c>
      <c r="C233" s="81">
        <f>D233+K233+M233+O233+Q233+S233+U233+V233+W233+X233</f>
        <v>11286114</v>
      </c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79">
        <v>2440</v>
      </c>
      <c r="Q233" s="79">
        <v>11286114</v>
      </c>
      <c r="R233" s="95"/>
      <c r="S233" s="95"/>
      <c r="T233" s="95"/>
      <c r="U233" s="95"/>
      <c r="V233" s="95"/>
      <c r="W233" s="95"/>
      <c r="X233" s="95"/>
      <c r="Y233" s="42"/>
      <c r="Z233" s="39"/>
      <c r="AA233" s="37"/>
      <c r="AB233" s="12"/>
      <c r="AC233" s="65"/>
    </row>
    <row r="234" spans="1:31" s="38" customFormat="1" ht="17.25" customHeight="1" x14ac:dyDescent="0.3">
      <c r="A234" s="89">
        <f t="shared" ref="A234:A259" si="27">A233+1</f>
        <v>146</v>
      </c>
      <c r="B234" s="78" t="s">
        <v>583</v>
      </c>
      <c r="C234" s="81">
        <f>D234+K234+M234+O234+Q234+S234+U234+V234+W234+X234</f>
        <v>11123879</v>
      </c>
      <c r="D234" s="81">
        <f>E234+F234+G234+H234+I234</f>
        <v>1476032</v>
      </c>
      <c r="E234" s="79">
        <v>1476032</v>
      </c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79">
        <v>2440</v>
      </c>
      <c r="Q234" s="79">
        <v>9647847</v>
      </c>
      <c r="R234" s="95"/>
      <c r="S234" s="95"/>
      <c r="T234" s="95"/>
      <c r="U234" s="95"/>
      <c r="V234" s="95"/>
      <c r="W234" s="95"/>
      <c r="X234" s="95"/>
      <c r="Y234" s="42"/>
      <c r="Z234" s="39"/>
      <c r="AA234" s="37"/>
      <c r="AB234" s="12"/>
      <c r="AC234" s="65"/>
    </row>
    <row r="235" spans="1:31" s="11" customFormat="1" ht="17.25" customHeight="1" x14ac:dyDescent="0.3">
      <c r="A235" s="89">
        <f t="shared" si="27"/>
        <v>147</v>
      </c>
      <c r="B235" s="83" t="s">
        <v>276</v>
      </c>
      <c r="C235" s="81">
        <f t="shared" ref="C235:C259" si="28">D235+K235+M235+O235+Q235+S235+U235+V235+W235+X235</f>
        <v>4650159</v>
      </c>
      <c r="D235" s="81"/>
      <c r="E235" s="79"/>
      <c r="F235" s="79"/>
      <c r="G235" s="79"/>
      <c r="H235" s="79"/>
      <c r="I235" s="79"/>
      <c r="J235" s="79"/>
      <c r="K235" s="79"/>
      <c r="L235" s="81">
        <v>1061.2</v>
      </c>
      <c r="M235" s="81">
        <v>2572378</v>
      </c>
      <c r="N235" s="81"/>
      <c r="O235" s="79"/>
      <c r="P235" s="81"/>
      <c r="Q235" s="81"/>
      <c r="R235" s="79"/>
      <c r="S235" s="79"/>
      <c r="T235" s="79"/>
      <c r="U235" s="79"/>
      <c r="V235" s="95"/>
      <c r="W235" s="81">
        <v>2000000</v>
      </c>
      <c r="X235" s="81">
        <v>77781</v>
      </c>
      <c r="Y235" s="13"/>
      <c r="Z235" s="12"/>
      <c r="AA235" s="13"/>
      <c r="AB235" s="12"/>
      <c r="AC235" s="64"/>
    </row>
    <row r="236" spans="1:31" s="11" customFormat="1" ht="17.25" customHeight="1" x14ac:dyDescent="0.3">
      <c r="A236" s="89">
        <f t="shared" si="27"/>
        <v>148</v>
      </c>
      <c r="B236" s="83" t="s">
        <v>277</v>
      </c>
      <c r="C236" s="81">
        <f t="shared" si="28"/>
        <v>1169830</v>
      </c>
      <c r="D236" s="81"/>
      <c r="E236" s="79"/>
      <c r="F236" s="79"/>
      <c r="G236" s="79"/>
      <c r="H236" s="79"/>
      <c r="I236" s="79"/>
      <c r="J236" s="79"/>
      <c r="K236" s="79"/>
      <c r="L236" s="81"/>
      <c r="M236" s="81"/>
      <c r="N236" s="81"/>
      <c r="O236" s="79"/>
      <c r="P236" s="81"/>
      <c r="Q236" s="81"/>
      <c r="R236" s="79"/>
      <c r="S236" s="79"/>
      <c r="T236" s="79"/>
      <c r="U236" s="79"/>
      <c r="V236" s="95"/>
      <c r="W236" s="81">
        <v>1169830</v>
      </c>
      <c r="X236" s="81"/>
      <c r="Y236" s="13"/>
      <c r="Z236" s="12"/>
      <c r="AA236" s="13"/>
      <c r="AB236" s="12"/>
      <c r="AC236" s="64"/>
    </row>
    <row r="237" spans="1:31" s="11" customFormat="1" ht="17.25" customHeight="1" x14ac:dyDescent="0.3">
      <c r="A237" s="89">
        <f t="shared" si="27"/>
        <v>149</v>
      </c>
      <c r="B237" s="83" t="s">
        <v>278</v>
      </c>
      <c r="C237" s="81">
        <f t="shared" si="28"/>
        <v>2920293</v>
      </c>
      <c r="D237" s="81"/>
      <c r="E237" s="79"/>
      <c r="F237" s="79"/>
      <c r="G237" s="79"/>
      <c r="H237" s="79"/>
      <c r="I237" s="79"/>
      <c r="J237" s="79"/>
      <c r="K237" s="79"/>
      <c r="L237" s="81">
        <v>873.6</v>
      </c>
      <c r="M237" s="81">
        <v>1672132</v>
      </c>
      <c r="N237" s="81"/>
      <c r="O237" s="79"/>
      <c r="P237" s="81"/>
      <c r="Q237" s="81"/>
      <c r="R237" s="79"/>
      <c r="S237" s="79"/>
      <c r="T237" s="79"/>
      <c r="U237" s="79"/>
      <c r="V237" s="95"/>
      <c r="W237" s="81">
        <v>1169830</v>
      </c>
      <c r="X237" s="81">
        <v>78331</v>
      </c>
      <c r="Y237" s="13"/>
      <c r="Z237" s="12"/>
      <c r="AA237" s="12"/>
      <c r="AB237" s="12"/>
      <c r="AC237" s="63"/>
    </row>
    <row r="238" spans="1:31" s="11" customFormat="1" ht="17.25" customHeight="1" x14ac:dyDescent="0.3">
      <c r="A238" s="89">
        <f t="shared" si="27"/>
        <v>150</v>
      </c>
      <c r="B238" s="83" t="s">
        <v>279</v>
      </c>
      <c r="C238" s="81">
        <f t="shared" si="28"/>
        <v>2955873</v>
      </c>
      <c r="D238" s="81"/>
      <c r="E238" s="79"/>
      <c r="F238" s="79"/>
      <c r="G238" s="79"/>
      <c r="H238" s="79"/>
      <c r="I238" s="79"/>
      <c r="J238" s="79"/>
      <c r="K238" s="79"/>
      <c r="L238" s="81">
        <v>890.6</v>
      </c>
      <c r="M238" s="81">
        <v>1690206</v>
      </c>
      <c r="N238" s="81"/>
      <c r="O238" s="79"/>
      <c r="P238" s="81"/>
      <c r="Q238" s="81"/>
      <c r="R238" s="79"/>
      <c r="S238" s="79"/>
      <c r="T238" s="79"/>
      <c r="U238" s="79"/>
      <c r="V238" s="95"/>
      <c r="W238" s="81">
        <v>1186382</v>
      </c>
      <c r="X238" s="81">
        <v>79285</v>
      </c>
      <c r="Y238" s="13"/>
      <c r="Z238" s="12"/>
      <c r="AA238" s="12"/>
      <c r="AB238" s="12"/>
      <c r="AC238" s="63"/>
    </row>
    <row r="239" spans="1:31" s="11" customFormat="1" ht="17.25" customHeight="1" x14ac:dyDescent="0.3">
      <c r="A239" s="89">
        <f t="shared" si="27"/>
        <v>151</v>
      </c>
      <c r="B239" s="83" t="s">
        <v>280</v>
      </c>
      <c r="C239" s="81">
        <f t="shared" si="28"/>
        <v>3191320</v>
      </c>
      <c r="D239" s="81"/>
      <c r="E239" s="79"/>
      <c r="F239" s="79"/>
      <c r="G239" s="79"/>
      <c r="H239" s="79"/>
      <c r="I239" s="79"/>
      <c r="J239" s="79"/>
      <c r="K239" s="79"/>
      <c r="L239" s="79">
        <v>563.70000000000005</v>
      </c>
      <c r="M239" s="81">
        <v>1162732</v>
      </c>
      <c r="N239" s="79"/>
      <c r="O239" s="79"/>
      <c r="P239" s="79"/>
      <c r="Q239" s="79"/>
      <c r="R239" s="79"/>
      <c r="S239" s="79"/>
      <c r="T239" s="95"/>
      <c r="U239" s="95"/>
      <c r="V239" s="81"/>
      <c r="W239" s="81">
        <v>1964308</v>
      </c>
      <c r="X239" s="81">
        <v>64280</v>
      </c>
      <c r="Y239" s="13"/>
      <c r="Z239" s="12"/>
      <c r="AA239" s="5"/>
      <c r="AB239" s="12"/>
      <c r="AC239" s="63"/>
    </row>
    <row r="240" spans="1:31" s="11" customFormat="1" ht="17.25" customHeight="1" x14ac:dyDescent="0.3">
      <c r="A240" s="89">
        <f t="shared" si="27"/>
        <v>152</v>
      </c>
      <c r="B240" s="83" t="s">
        <v>146</v>
      </c>
      <c r="C240" s="81">
        <f t="shared" si="28"/>
        <v>3603485</v>
      </c>
      <c r="D240" s="81"/>
      <c r="E240" s="79"/>
      <c r="F240" s="79"/>
      <c r="G240" s="79"/>
      <c r="H240" s="79"/>
      <c r="I240" s="79"/>
      <c r="J240" s="79"/>
      <c r="K240" s="79"/>
      <c r="L240" s="79">
        <v>747.5</v>
      </c>
      <c r="M240" s="81">
        <v>2031851</v>
      </c>
      <c r="N240" s="79"/>
      <c r="O240" s="79"/>
      <c r="P240" s="79"/>
      <c r="Q240" s="79"/>
      <c r="R240" s="79"/>
      <c r="S240" s="79"/>
      <c r="T240" s="79"/>
      <c r="U240" s="79"/>
      <c r="V240" s="79"/>
      <c r="W240" s="79">
        <v>1500930</v>
      </c>
      <c r="X240" s="79">
        <v>70704</v>
      </c>
      <c r="Y240" s="13"/>
      <c r="Z240" s="12"/>
      <c r="AA240" s="5"/>
      <c r="AB240" s="12"/>
      <c r="AC240" s="63"/>
    </row>
    <row r="241" spans="1:29" s="11" customFormat="1" ht="17.25" customHeight="1" x14ac:dyDescent="0.3">
      <c r="A241" s="89">
        <f t="shared" si="27"/>
        <v>153</v>
      </c>
      <c r="B241" s="83" t="s">
        <v>147</v>
      </c>
      <c r="C241" s="81">
        <f t="shared" si="28"/>
        <v>2602746</v>
      </c>
      <c r="D241" s="81"/>
      <c r="E241" s="79"/>
      <c r="F241" s="79"/>
      <c r="G241" s="79"/>
      <c r="H241" s="79"/>
      <c r="I241" s="79"/>
      <c r="J241" s="79"/>
      <c r="K241" s="79"/>
      <c r="L241" s="79">
        <v>143.5</v>
      </c>
      <c r="M241" s="81">
        <v>503865</v>
      </c>
      <c r="N241" s="79"/>
      <c r="O241" s="79"/>
      <c r="P241" s="79">
        <v>389</v>
      </c>
      <c r="Q241" s="81">
        <v>1805644</v>
      </c>
      <c r="R241" s="79"/>
      <c r="S241" s="79"/>
      <c r="T241" s="79"/>
      <c r="U241" s="79"/>
      <c r="V241" s="95"/>
      <c r="W241" s="79">
        <v>280326</v>
      </c>
      <c r="X241" s="79">
        <v>12911</v>
      </c>
      <c r="Y241" s="13"/>
      <c r="Z241" s="12"/>
      <c r="AA241" s="12"/>
      <c r="AB241" s="12"/>
      <c r="AC241" s="63"/>
    </row>
    <row r="242" spans="1:29" s="11" customFormat="1" ht="17.25" customHeight="1" x14ac:dyDescent="0.3">
      <c r="A242" s="89">
        <f t="shared" si="27"/>
        <v>154</v>
      </c>
      <c r="B242" s="83" t="s">
        <v>148</v>
      </c>
      <c r="C242" s="81">
        <f t="shared" si="28"/>
        <v>578301</v>
      </c>
      <c r="D242" s="81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95"/>
      <c r="W242" s="79">
        <v>578301</v>
      </c>
      <c r="X242" s="79"/>
      <c r="Y242" s="13"/>
      <c r="Z242" s="12"/>
      <c r="AA242" s="5"/>
      <c r="AB242" s="12"/>
      <c r="AC242" s="63"/>
    </row>
    <row r="243" spans="1:29" s="11" customFormat="1" ht="17.25" customHeight="1" x14ac:dyDescent="0.3">
      <c r="A243" s="89">
        <f t="shared" si="27"/>
        <v>155</v>
      </c>
      <c r="B243" s="83" t="s">
        <v>149</v>
      </c>
      <c r="C243" s="81">
        <f t="shared" si="28"/>
        <v>3419116</v>
      </c>
      <c r="D243" s="81"/>
      <c r="E243" s="79"/>
      <c r="F243" s="79"/>
      <c r="G243" s="79"/>
      <c r="H243" s="79"/>
      <c r="I243" s="79"/>
      <c r="J243" s="79"/>
      <c r="K243" s="79"/>
      <c r="L243" s="79">
        <v>885.6</v>
      </c>
      <c r="M243" s="81">
        <v>1440255</v>
      </c>
      <c r="N243" s="79"/>
      <c r="O243" s="79"/>
      <c r="P243" s="79"/>
      <c r="Q243" s="79"/>
      <c r="R243" s="79"/>
      <c r="S243" s="79"/>
      <c r="T243" s="79"/>
      <c r="U243" s="81"/>
      <c r="V243" s="95"/>
      <c r="W243" s="81">
        <v>1900454</v>
      </c>
      <c r="X243" s="81">
        <v>78407</v>
      </c>
      <c r="Y243" s="13"/>
      <c r="Z243" s="12"/>
      <c r="AA243" s="5"/>
      <c r="AB243" s="12"/>
      <c r="AC243" s="63"/>
    </row>
    <row r="244" spans="1:29" s="11" customFormat="1" ht="17.25" customHeight="1" x14ac:dyDescent="0.3">
      <c r="A244" s="89">
        <f t="shared" si="27"/>
        <v>156</v>
      </c>
      <c r="B244" s="83" t="s">
        <v>150</v>
      </c>
      <c r="C244" s="81">
        <f t="shared" si="28"/>
        <v>4863604</v>
      </c>
      <c r="D244" s="81"/>
      <c r="E244" s="79"/>
      <c r="F244" s="79"/>
      <c r="G244" s="79"/>
      <c r="H244" s="79"/>
      <c r="I244" s="79"/>
      <c r="J244" s="79"/>
      <c r="K244" s="79"/>
      <c r="L244" s="79">
        <v>1192.0999999999999</v>
      </c>
      <c r="M244" s="81">
        <v>2325078</v>
      </c>
      <c r="N244" s="79"/>
      <c r="O244" s="79"/>
      <c r="P244" s="79"/>
      <c r="Q244" s="79"/>
      <c r="R244" s="79"/>
      <c r="S244" s="79"/>
      <c r="T244" s="79"/>
      <c r="U244" s="79"/>
      <c r="V244" s="95"/>
      <c r="W244" s="79">
        <v>2463826</v>
      </c>
      <c r="X244" s="79">
        <v>74700</v>
      </c>
      <c r="Y244" s="13"/>
      <c r="Z244" s="12"/>
      <c r="AA244" s="5"/>
      <c r="AB244" s="12"/>
      <c r="AC244" s="63"/>
    </row>
    <row r="245" spans="1:29" s="11" customFormat="1" ht="17.25" customHeight="1" x14ac:dyDescent="0.3">
      <c r="A245" s="89">
        <f t="shared" si="27"/>
        <v>157</v>
      </c>
      <c r="B245" s="83" t="s">
        <v>195</v>
      </c>
      <c r="C245" s="81">
        <f t="shared" si="28"/>
        <v>729435</v>
      </c>
      <c r="D245" s="81"/>
      <c r="E245" s="79"/>
      <c r="F245" s="79"/>
      <c r="G245" s="79"/>
      <c r="H245" s="79"/>
      <c r="I245" s="79"/>
      <c r="J245" s="79"/>
      <c r="K245" s="79"/>
      <c r="L245" s="79"/>
      <c r="M245" s="81"/>
      <c r="N245" s="79"/>
      <c r="O245" s="79"/>
      <c r="P245" s="79"/>
      <c r="Q245" s="79"/>
      <c r="R245" s="79"/>
      <c r="S245" s="79"/>
      <c r="T245" s="79"/>
      <c r="U245" s="79"/>
      <c r="V245" s="95"/>
      <c r="W245" s="79">
        <v>729435</v>
      </c>
      <c r="X245" s="79"/>
      <c r="Y245" s="13"/>
      <c r="Z245" s="12"/>
      <c r="AA245" s="5"/>
      <c r="AB245" s="12"/>
      <c r="AC245" s="63"/>
    </row>
    <row r="246" spans="1:29" s="38" customFormat="1" ht="17.25" customHeight="1" x14ac:dyDescent="0.25">
      <c r="A246" s="89">
        <f t="shared" si="27"/>
        <v>158</v>
      </c>
      <c r="B246" s="133" t="s">
        <v>605</v>
      </c>
      <c r="C246" s="81">
        <f>D246+K246+M246+O246+Q246+S246+U246+V246+W246+X246</f>
        <v>5137971</v>
      </c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79">
        <v>716.6</v>
      </c>
      <c r="Q246" s="79">
        <v>3149079</v>
      </c>
      <c r="R246" s="79"/>
      <c r="S246" s="79"/>
      <c r="T246" s="79">
        <v>584.5</v>
      </c>
      <c r="U246" s="79">
        <v>1988892</v>
      </c>
      <c r="V246" s="95"/>
      <c r="W246" s="95"/>
      <c r="X246" s="95"/>
      <c r="Y246" s="42"/>
      <c r="Z246" s="39"/>
      <c r="AA246" s="37"/>
      <c r="AB246" s="12"/>
      <c r="AC246" s="65"/>
    </row>
    <row r="247" spans="1:29" s="38" customFormat="1" ht="17.25" customHeight="1" x14ac:dyDescent="0.25">
      <c r="A247" s="89">
        <f t="shared" si="27"/>
        <v>159</v>
      </c>
      <c r="B247" s="133" t="s">
        <v>606</v>
      </c>
      <c r="C247" s="81">
        <f>D247+K247+M247+O247+Q247+S247+U247+V247+W247+X247</f>
        <v>3869297</v>
      </c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79">
        <v>665.5</v>
      </c>
      <c r="Q247" s="79">
        <v>2858973</v>
      </c>
      <c r="R247" s="79"/>
      <c r="S247" s="79"/>
      <c r="T247" s="79">
        <v>257.5</v>
      </c>
      <c r="U247" s="79">
        <v>1010324</v>
      </c>
      <c r="V247" s="95"/>
      <c r="W247" s="95"/>
      <c r="X247" s="95"/>
      <c r="Y247" s="42"/>
      <c r="Z247" s="39"/>
      <c r="AA247" s="37"/>
      <c r="AB247" s="12"/>
      <c r="AC247" s="65"/>
    </row>
    <row r="248" spans="1:29" s="11" customFormat="1" ht="17.25" customHeight="1" x14ac:dyDescent="0.3">
      <c r="A248" s="89">
        <f t="shared" si="27"/>
        <v>160</v>
      </c>
      <c r="B248" s="83" t="s">
        <v>281</v>
      </c>
      <c r="C248" s="81">
        <f t="shared" si="28"/>
        <v>1425083</v>
      </c>
      <c r="D248" s="81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81"/>
      <c r="R248" s="79"/>
      <c r="S248" s="79"/>
      <c r="T248" s="79"/>
      <c r="U248" s="79"/>
      <c r="V248" s="95"/>
      <c r="W248" s="79">
        <v>1425083</v>
      </c>
      <c r="X248" s="79"/>
      <c r="Y248" s="13"/>
      <c r="Z248" s="12"/>
      <c r="AA248" s="12"/>
      <c r="AB248" s="12"/>
      <c r="AC248" s="63"/>
    </row>
    <row r="249" spans="1:29" s="11" customFormat="1" ht="17.25" customHeight="1" x14ac:dyDescent="0.3">
      <c r="A249" s="89">
        <f t="shared" si="27"/>
        <v>161</v>
      </c>
      <c r="B249" s="83" t="s">
        <v>282</v>
      </c>
      <c r="C249" s="81">
        <f t="shared" si="28"/>
        <v>1186382</v>
      </c>
      <c r="D249" s="81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81"/>
      <c r="R249" s="79"/>
      <c r="S249" s="79"/>
      <c r="T249" s="79"/>
      <c r="U249" s="79"/>
      <c r="V249" s="95"/>
      <c r="W249" s="79">
        <v>1186382</v>
      </c>
      <c r="X249" s="79"/>
      <c r="Y249" s="13"/>
      <c r="Z249" s="12"/>
      <c r="AA249" s="12"/>
      <c r="AB249" s="12"/>
      <c r="AC249" s="63"/>
    </row>
    <row r="250" spans="1:29" s="11" customFormat="1" ht="17.25" customHeight="1" x14ac:dyDescent="0.3">
      <c r="A250" s="89">
        <f t="shared" si="27"/>
        <v>162</v>
      </c>
      <c r="B250" s="83" t="s">
        <v>283</v>
      </c>
      <c r="C250" s="81">
        <f t="shared" si="28"/>
        <v>1821298</v>
      </c>
      <c r="D250" s="81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95"/>
      <c r="W250" s="79">
        <v>1821298</v>
      </c>
      <c r="X250" s="79"/>
      <c r="Y250" s="13"/>
      <c r="Z250" s="12"/>
      <c r="AA250" s="5"/>
      <c r="AB250" s="12"/>
      <c r="AC250" s="63"/>
    </row>
    <row r="251" spans="1:29" s="11" customFormat="1" ht="17.25" customHeight="1" x14ac:dyDescent="0.3">
      <c r="A251" s="89">
        <f t="shared" si="27"/>
        <v>163</v>
      </c>
      <c r="B251" s="83" t="s">
        <v>284</v>
      </c>
      <c r="C251" s="81">
        <f t="shared" si="28"/>
        <v>4470640</v>
      </c>
      <c r="D251" s="81"/>
      <c r="E251" s="79"/>
      <c r="F251" s="79"/>
      <c r="G251" s="79"/>
      <c r="H251" s="79"/>
      <c r="I251" s="79"/>
      <c r="J251" s="79"/>
      <c r="K251" s="79"/>
      <c r="L251" s="79">
        <v>624</v>
      </c>
      <c r="M251" s="81">
        <v>2157083</v>
      </c>
      <c r="N251" s="79"/>
      <c r="O251" s="79"/>
      <c r="P251" s="79">
        <v>565.71</v>
      </c>
      <c r="Q251" s="81">
        <v>1951036</v>
      </c>
      <c r="R251" s="79"/>
      <c r="S251" s="79"/>
      <c r="T251" s="79"/>
      <c r="U251" s="79"/>
      <c r="V251" s="95"/>
      <c r="W251" s="79">
        <v>343981</v>
      </c>
      <c r="X251" s="79">
        <v>18540</v>
      </c>
      <c r="Y251" s="13"/>
      <c r="Z251" s="12"/>
      <c r="AA251" s="12"/>
      <c r="AB251" s="12"/>
      <c r="AC251" s="63"/>
    </row>
    <row r="252" spans="1:29" s="38" customFormat="1" ht="17.25" customHeight="1" x14ac:dyDescent="0.3">
      <c r="A252" s="89">
        <f t="shared" si="27"/>
        <v>164</v>
      </c>
      <c r="B252" s="78" t="s">
        <v>584</v>
      </c>
      <c r="C252" s="81">
        <f>D252+K252+M252+O252+Q252+S252+U252+V252+W252+X252</f>
        <v>755406</v>
      </c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79">
        <v>755406</v>
      </c>
      <c r="X252" s="95"/>
      <c r="Y252" s="42"/>
      <c r="Z252" s="39"/>
      <c r="AA252" s="37"/>
      <c r="AB252" s="12"/>
      <c r="AC252" s="65"/>
    </row>
    <row r="253" spans="1:29" s="11" customFormat="1" ht="17.25" customHeight="1" x14ac:dyDescent="0.3">
      <c r="A253" s="89">
        <f t="shared" si="27"/>
        <v>165</v>
      </c>
      <c r="B253" s="83" t="s">
        <v>285</v>
      </c>
      <c r="C253" s="81">
        <f t="shared" si="28"/>
        <v>619995</v>
      </c>
      <c r="D253" s="81"/>
      <c r="E253" s="79"/>
      <c r="F253" s="79"/>
      <c r="G253" s="79"/>
      <c r="H253" s="79"/>
      <c r="I253" s="79"/>
      <c r="J253" s="79"/>
      <c r="K253" s="79"/>
      <c r="L253" s="79"/>
      <c r="M253" s="81"/>
      <c r="N253" s="79"/>
      <c r="O253" s="79"/>
      <c r="P253" s="79"/>
      <c r="Q253" s="81"/>
      <c r="R253" s="79"/>
      <c r="S253" s="79"/>
      <c r="T253" s="79"/>
      <c r="U253" s="79"/>
      <c r="V253" s="95"/>
      <c r="W253" s="79">
        <v>619995</v>
      </c>
      <c r="X253" s="79"/>
      <c r="Y253" s="13"/>
      <c r="Z253" s="12"/>
      <c r="AA253" s="12"/>
      <c r="AB253" s="12"/>
      <c r="AC253" s="63"/>
    </row>
    <row r="254" spans="1:29" s="38" customFormat="1" ht="17.25" customHeight="1" x14ac:dyDescent="0.3">
      <c r="A254" s="89">
        <f t="shared" si="27"/>
        <v>166</v>
      </c>
      <c r="B254" s="78" t="s">
        <v>585</v>
      </c>
      <c r="C254" s="81">
        <f>D254+K254+M254+O254+Q254+S254+U254+V254+W254+X254</f>
        <v>1151653</v>
      </c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79">
        <f>178319+274734+485161+213439</f>
        <v>1151653</v>
      </c>
      <c r="X254" s="95"/>
      <c r="Y254" s="36"/>
      <c r="Z254" s="39"/>
      <c r="AA254" s="37"/>
      <c r="AB254" s="12"/>
      <c r="AC254" s="65"/>
    </row>
    <row r="255" spans="1:29" s="11" customFormat="1" ht="17.25" customHeight="1" x14ac:dyDescent="0.3">
      <c r="A255" s="89">
        <f t="shared" si="27"/>
        <v>167</v>
      </c>
      <c r="B255" s="83" t="s">
        <v>151</v>
      </c>
      <c r="C255" s="81">
        <f t="shared" si="28"/>
        <v>3700638</v>
      </c>
      <c r="D255" s="81"/>
      <c r="E255" s="79"/>
      <c r="F255" s="79"/>
      <c r="G255" s="79"/>
      <c r="H255" s="79"/>
      <c r="I255" s="79"/>
      <c r="J255" s="79"/>
      <c r="K255" s="79"/>
      <c r="L255" s="79">
        <v>423.1</v>
      </c>
      <c r="M255" s="81">
        <v>1977506</v>
      </c>
      <c r="N255" s="79"/>
      <c r="O255" s="79"/>
      <c r="P255" s="79"/>
      <c r="Q255" s="79"/>
      <c r="R255" s="79"/>
      <c r="S255" s="79"/>
      <c r="T255" s="95"/>
      <c r="U255" s="79"/>
      <c r="V255" s="95"/>
      <c r="W255" s="79">
        <v>1656737</v>
      </c>
      <c r="X255" s="79">
        <v>66395</v>
      </c>
      <c r="Y255" s="13"/>
      <c r="Z255" s="12"/>
      <c r="AA255" s="5"/>
      <c r="AB255" s="12"/>
      <c r="AC255" s="63"/>
    </row>
    <row r="256" spans="1:29" s="11" customFormat="1" ht="17.25" customHeight="1" x14ac:dyDescent="0.3">
      <c r="A256" s="89">
        <f t="shared" si="27"/>
        <v>168</v>
      </c>
      <c r="B256" s="83" t="s">
        <v>152</v>
      </c>
      <c r="C256" s="81">
        <f t="shared" si="28"/>
        <v>4443255</v>
      </c>
      <c r="D256" s="81"/>
      <c r="E256" s="79"/>
      <c r="F256" s="79"/>
      <c r="G256" s="79"/>
      <c r="H256" s="79"/>
      <c r="I256" s="79"/>
      <c r="J256" s="79"/>
      <c r="K256" s="79"/>
      <c r="L256" s="79">
        <v>1080.2</v>
      </c>
      <c r="M256" s="81">
        <v>2214066</v>
      </c>
      <c r="N256" s="79"/>
      <c r="O256" s="81"/>
      <c r="P256" s="79"/>
      <c r="Q256" s="79"/>
      <c r="R256" s="79"/>
      <c r="S256" s="79"/>
      <c r="T256" s="95"/>
      <c r="U256" s="79"/>
      <c r="V256" s="95"/>
      <c r="W256" s="79">
        <v>2140052</v>
      </c>
      <c r="X256" s="79">
        <v>89137</v>
      </c>
      <c r="Y256" s="13"/>
      <c r="Z256" s="12"/>
      <c r="AA256" s="5"/>
      <c r="AB256" s="12"/>
      <c r="AC256" s="63"/>
    </row>
    <row r="257" spans="1:31" s="11" customFormat="1" ht="17.25" customHeight="1" x14ac:dyDescent="0.3">
      <c r="A257" s="89">
        <f t="shared" si="27"/>
        <v>169</v>
      </c>
      <c r="B257" s="83" t="s">
        <v>153</v>
      </c>
      <c r="C257" s="81">
        <f t="shared" si="28"/>
        <v>1862234</v>
      </c>
      <c r="D257" s="81"/>
      <c r="E257" s="79"/>
      <c r="F257" s="79"/>
      <c r="G257" s="79"/>
      <c r="H257" s="79"/>
      <c r="I257" s="79"/>
      <c r="J257" s="79"/>
      <c r="K257" s="79"/>
      <c r="L257" s="79"/>
      <c r="M257" s="81"/>
      <c r="N257" s="79"/>
      <c r="O257" s="79"/>
      <c r="P257" s="79"/>
      <c r="Q257" s="79"/>
      <c r="R257" s="79"/>
      <c r="S257" s="79"/>
      <c r="T257" s="79"/>
      <c r="U257" s="79"/>
      <c r="V257" s="95"/>
      <c r="W257" s="79">
        <v>1862234</v>
      </c>
      <c r="X257" s="79"/>
      <c r="Y257" s="13"/>
      <c r="Z257" s="12"/>
      <c r="AA257" s="5"/>
      <c r="AB257" s="12"/>
      <c r="AC257" s="63"/>
    </row>
    <row r="258" spans="1:31" s="11" customFormat="1" ht="17.25" customHeight="1" x14ac:dyDescent="0.3">
      <c r="A258" s="89">
        <f t="shared" si="27"/>
        <v>170</v>
      </c>
      <c r="B258" s="83" t="s">
        <v>154</v>
      </c>
      <c r="C258" s="81">
        <f t="shared" si="28"/>
        <v>3977037</v>
      </c>
      <c r="D258" s="81"/>
      <c r="E258" s="79"/>
      <c r="F258" s="79"/>
      <c r="G258" s="79"/>
      <c r="H258" s="79"/>
      <c r="I258" s="79"/>
      <c r="J258" s="79"/>
      <c r="K258" s="79"/>
      <c r="L258" s="79">
        <v>416.64</v>
      </c>
      <c r="M258" s="81">
        <v>2271818</v>
      </c>
      <c r="N258" s="79"/>
      <c r="O258" s="79"/>
      <c r="P258" s="79"/>
      <c r="Q258" s="79"/>
      <c r="R258" s="79"/>
      <c r="S258" s="79"/>
      <c r="T258" s="79"/>
      <c r="U258" s="79"/>
      <c r="V258" s="95"/>
      <c r="W258" s="79">
        <v>1639711</v>
      </c>
      <c r="X258" s="79">
        <v>65508</v>
      </c>
      <c r="Y258" s="13"/>
      <c r="Z258" s="12"/>
      <c r="AA258" s="5"/>
      <c r="AB258" s="12"/>
      <c r="AC258" s="63"/>
    </row>
    <row r="259" spans="1:31" s="11" customFormat="1" ht="17.25" customHeight="1" x14ac:dyDescent="0.3">
      <c r="A259" s="89">
        <f t="shared" si="27"/>
        <v>171</v>
      </c>
      <c r="B259" s="83" t="s">
        <v>155</v>
      </c>
      <c r="C259" s="81">
        <f t="shared" si="28"/>
        <v>5098708</v>
      </c>
      <c r="D259" s="81"/>
      <c r="E259" s="79"/>
      <c r="F259" s="79"/>
      <c r="G259" s="79"/>
      <c r="H259" s="79"/>
      <c r="I259" s="79"/>
      <c r="J259" s="79"/>
      <c r="K259" s="79"/>
      <c r="L259" s="79">
        <v>416.64</v>
      </c>
      <c r="M259" s="81">
        <v>2543478</v>
      </c>
      <c r="N259" s="79"/>
      <c r="O259" s="79"/>
      <c r="P259" s="79">
        <v>662.83</v>
      </c>
      <c r="Q259" s="81">
        <v>1479089</v>
      </c>
      <c r="R259" s="79"/>
      <c r="S259" s="79"/>
      <c r="T259" s="79"/>
      <c r="U259" s="79"/>
      <c r="V259" s="95"/>
      <c r="W259" s="79">
        <v>1010426</v>
      </c>
      <c r="X259" s="79">
        <v>65715</v>
      </c>
      <c r="Y259" s="13"/>
      <c r="Z259" s="12"/>
      <c r="AA259" s="12"/>
      <c r="AB259" s="12"/>
      <c r="AC259" s="63"/>
    </row>
    <row r="260" spans="1:31" s="11" customFormat="1" ht="17.25" customHeight="1" x14ac:dyDescent="0.3">
      <c r="A260" s="246" t="s">
        <v>18</v>
      </c>
      <c r="B260" s="246"/>
      <c r="C260" s="79">
        <f>SUM(C232:C259)</f>
        <v>101890770</v>
      </c>
      <c r="D260" s="79">
        <f>SUM(D232:D259)</f>
        <v>1476032</v>
      </c>
      <c r="E260" s="79">
        <f>SUM(E232:E259)</f>
        <v>1476032</v>
      </c>
      <c r="F260" s="79"/>
      <c r="G260" s="79"/>
      <c r="H260" s="79"/>
      <c r="I260" s="79"/>
      <c r="J260" s="79"/>
      <c r="K260" s="79"/>
      <c r="L260" s="79">
        <f>SUM(L232:L259)</f>
        <v>9318.380000000001</v>
      </c>
      <c r="M260" s="79">
        <f>SUM(M232:M259)</f>
        <v>24562448</v>
      </c>
      <c r="N260" s="79"/>
      <c r="O260" s="79"/>
      <c r="P260" s="79">
        <f>SUM(P232:P259)</f>
        <v>10319.640000000001</v>
      </c>
      <c r="Q260" s="79">
        <f>SUM(Q232:Q259)</f>
        <v>41454800</v>
      </c>
      <c r="R260" s="79"/>
      <c r="S260" s="79"/>
      <c r="T260" s="79">
        <f>SUM(T232:T259)</f>
        <v>842</v>
      </c>
      <c r="U260" s="79">
        <f>SUM(U232:U259)</f>
        <v>2999216</v>
      </c>
      <c r="V260" s="79"/>
      <c r="W260" s="79">
        <f>SUM(W232:W259)</f>
        <v>30556580</v>
      </c>
      <c r="X260" s="79">
        <f>SUM(X232:X259)</f>
        <v>841694</v>
      </c>
      <c r="Y260" s="13"/>
      <c r="Z260" s="12"/>
      <c r="AA260" s="12"/>
      <c r="AB260" s="12"/>
      <c r="AC260" s="63"/>
      <c r="AE260" s="63"/>
    </row>
    <row r="261" spans="1:31" s="11" customFormat="1" ht="17.25" customHeight="1" x14ac:dyDescent="0.3">
      <c r="A261" s="227" t="s">
        <v>156</v>
      </c>
      <c r="B261" s="227"/>
      <c r="C261" s="227"/>
      <c r="D261" s="230"/>
      <c r="E261" s="230"/>
      <c r="F261" s="230"/>
      <c r="G261" s="230"/>
      <c r="H261" s="230"/>
      <c r="I261" s="230"/>
      <c r="J261" s="230"/>
      <c r="K261" s="230"/>
      <c r="L261" s="230"/>
      <c r="M261" s="230"/>
      <c r="N261" s="230"/>
      <c r="O261" s="230"/>
      <c r="P261" s="230"/>
      <c r="Q261" s="230"/>
      <c r="R261" s="230"/>
      <c r="S261" s="230"/>
      <c r="T261" s="230"/>
      <c r="U261" s="230"/>
      <c r="V261" s="230"/>
      <c r="W261" s="230"/>
      <c r="X261" s="230"/>
      <c r="Y261" s="13"/>
      <c r="Z261" s="12"/>
      <c r="AA261" s="5"/>
      <c r="AB261" s="12"/>
      <c r="AC261" s="63"/>
    </row>
    <row r="262" spans="1:31" s="11" customFormat="1" ht="17.25" customHeight="1" x14ac:dyDescent="0.3">
      <c r="A262" s="80">
        <f>A259+1</f>
        <v>172</v>
      </c>
      <c r="B262" s="83" t="s">
        <v>358</v>
      </c>
      <c r="C262" s="81">
        <f>D262+K262+M262+O262+Q262+S262+U262+V262+W262+X262</f>
        <v>365187</v>
      </c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>
        <v>365187</v>
      </c>
      <c r="X262" s="79"/>
      <c r="Y262" s="13"/>
      <c r="Z262" s="12"/>
      <c r="AA262" s="5"/>
      <c r="AB262" s="12"/>
      <c r="AC262" s="63"/>
    </row>
    <row r="263" spans="1:31" s="11" customFormat="1" ht="17.25" customHeight="1" x14ac:dyDescent="0.3">
      <c r="A263" s="246" t="s">
        <v>18</v>
      </c>
      <c r="B263" s="246"/>
      <c r="C263" s="79">
        <f>SUM(C262:C262)</f>
        <v>365187</v>
      </c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>
        <f>SUM(W262:W262)</f>
        <v>365187</v>
      </c>
      <c r="X263" s="79"/>
      <c r="Y263" s="13"/>
      <c r="Z263" s="12"/>
      <c r="AA263" s="12"/>
      <c r="AB263" s="12"/>
      <c r="AC263" s="63"/>
    </row>
    <row r="264" spans="1:31" s="38" customFormat="1" ht="17.25" customHeight="1" x14ac:dyDescent="0.3">
      <c r="A264" s="227" t="s">
        <v>157</v>
      </c>
      <c r="B264" s="227"/>
      <c r="C264" s="227"/>
      <c r="D264" s="230"/>
      <c r="E264" s="230"/>
      <c r="F264" s="230"/>
      <c r="G264" s="230"/>
      <c r="H264" s="230"/>
      <c r="I264" s="230"/>
      <c r="J264" s="230"/>
      <c r="K264" s="230"/>
      <c r="L264" s="230"/>
      <c r="M264" s="230"/>
      <c r="N264" s="230"/>
      <c r="O264" s="230"/>
      <c r="P264" s="230"/>
      <c r="Q264" s="230"/>
      <c r="R264" s="230"/>
      <c r="S264" s="230"/>
      <c r="T264" s="230"/>
      <c r="U264" s="230"/>
      <c r="V264" s="230"/>
      <c r="W264" s="230"/>
      <c r="X264" s="230"/>
      <c r="Y264" s="42"/>
      <c r="Z264" s="39"/>
      <c r="AA264" s="37"/>
      <c r="AB264" s="12"/>
      <c r="AC264" s="62"/>
    </row>
    <row r="265" spans="1:31" s="11" customFormat="1" ht="17.25" customHeight="1" x14ac:dyDescent="0.3">
      <c r="A265" s="80">
        <f>A262+1</f>
        <v>173</v>
      </c>
      <c r="B265" s="83" t="s">
        <v>359</v>
      </c>
      <c r="C265" s="81">
        <f>D265+K265+M265+O265+Q265+S265+U265+V265+W265+X265</f>
        <v>219297</v>
      </c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>
        <v>219297</v>
      </c>
      <c r="X265" s="79"/>
      <c r="Y265" s="13"/>
      <c r="Z265" s="12"/>
      <c r="AA265" s="5"/>
      <c r="AB265" s="12"/>
      <c r="AC265" s="63"/>
    </row>
    <row r="266" spans="1:31" s="11" customFormat="1" ht="17.25" customHeight="1" x14ac:dyDescent="0.3">
      <c r="A266" s="80">
        <f>A265+1</f>
        <v>174</v>
      </c>
      <c r="B266" s="83" t="s">
        <v>360</v>
      </c>
      <c r="C266" s="81">
        <f>D266+K266+M266+O266+Q266+S266+U266+V266+W266+X266</f>
        <v>867343</v>
      </c>
      <c r="D266" s="79"/>
      <c r="E266" s="79"/>
      <c r="F266" s="79"/>
      <c r="G266" s="79"/>
      <c r="H266" s="79"/>
      <c r="I266" s="79"/>
      <c r="J266" s="79"/>
      <c r="K266" s="79"/>
      <c r="L266" s="79">
        <v>300</v>
      </c>
      <c r="M266" s="81">
        <v>840089</v>
      </c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>
        <v>27254</v>
      </c>
      <c r="Y266" s="13"/>
      <c r="Z266" s="12"/>
      <c r="AA266" s="5"/>
      <c r="AB266" s="12"/>
      <c r="AC266" s="63"/>
    </row>
    <row r="267" spans="1:31" s="11" customFormat="1" ht="17.25" customHeight="1" x14ac:dyDescent="0.3">
      <c r="A267" s="80">
        <f>A266+1</f>
        <v>175</v>
      </c>
      <c r="B267" s="83" t="s">
        <v>361</v>
      </c>
      <c r="C267" s="81">
        <f>D267+K267+M267+O267+Q267+S267+U267+V267+W267+X267</f>
        <v>2212485</v>
      </c>
      <c r="D267" s="79"/>
      <c r="E267" s="79"/>
      <c r="F267" s="79"/>
      <c r="G267" s="79"/>
      <c r="H267" s="79"/>
      <c r="I267" s="79"/>
      <c r="J267" s="79"/>
      <c r="K267" s="79"/>
      <c r="L267" s="79">
        <v>1257</v>
      </c>
      <c r="M267" s="81">
        <v>2186572</v>
      </c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>
        <v>25913</v>
      </c>
      <c r="Y267" s="13"/>
      <c r="Z267" s="12"/>
      <c r="AA267" s="5"/>
      <c r="AB267" s="12"/>
      <c r="AC267" s="63"/>
    </row>
    <row r="268" spans="1:31" s="11" customFormat="1" ht="17.25" customHeight="1" x14ac:dyDescent="0.3">
      <c r="A268" s="80">
        <f>A267+1</f>
        <v>176</v>
      </c>
      <c r="B268" s="83" t="s">
        <v>362</v>
      </c>
      <c r="C268" s="81">
        <f>D268+K268+M268+O268+Q268+S268+U268+V268+W268+X268</f>
        <v>1836027</v>
      </c>
      <c r="D268" s="79"/>
      <c r="E268" s="79"/>
      <c r="F268" s="79"/>
      <c r="G268" s="79"/>
      <c r="H268" s="79"/>
      <c r="I268" s="79"/>
      <c r="J268" s="79"/>
      <c r="K268" s="79"/>
      <c r="L268" s="79"/>
      <c r="M268" s="81"/>
      <c r="N268" s="79"/>
      <c r="O268" s="79"/>
      <c r="P268" s="79"/>
      <c r="Q268" s="79"/>
      <c r="R268" s="79"/>
      <c r="S268" s="79"/>
      <c r="T268" s="79"/>
      <c r="U268" s="79"/>
      <c r="V268" s="79"/>
      <c r="W268" s="79">
        <v>1836027</v>
      </c>
      <c r="X268" s="79"/>
      <c r="Y268" s="13"/>
      <c r="Z268" s="12"/>
      <c r="AA268" s="5"/>
      <c r="AB268" s="12"/>
      <c r="AC268" s="63"/>
    </row>
    <row r="269" spans="1:31" s="11" customFormat="1" ht="17.25" customHeight="1" x14ac:dyDescent="0.3">
      <c r="A269" s="246" t="s">
        <v>18</v>
      </c>
      <c r="B269" s="246"/>
      <c r="C269" s="79">
        <f>SUM(C265:C268)</f>
        <v>5135152</v>
      </c>
      <c r="D269" s="79"/>
      <c r="E269" s="79"/>
      <c r="F269" s="79"/>
      <c r="G269" s="79"/>
      <c r="H269" s="79"/>
      <c r="I269" s="79"/>
      <c r="J269" s="79"/>
      <c r="K269" s="79"/>
      <c r="L269" s="79">
        <f>SUM(L265:L268)</f>
        <v>1557</v>
      </c>
      <c r="M269" s="79">
        <f>SUM(M265:M268)</f>
        <v>3026661</v>
      </c>
      <c r="N269" s="79"/>
      <c r="O269" s="79"/>
      <c r="P269" s="79"/>
      <c r="Q269" s="79"/>
      <c r="R269" s="79"/>
      <c r="S269" s="79"/>
      <c r="T269" s="79"/>
      <c r="U269" s="79"/>
      <c r="V269" s="79"/>
      <c r="W269" s="79">
        <f>SUM(W265:W268)</f>
        <v>2055324</v>
      </c>
      <c r="X269" s="79">
        <f>SUM(X265:X268)</f>
        <v>53167</v>
      </c>
      <c r="Y269" s="13"/>
      <c r="Z269" s="12"/>
      <c r="AA269" s="12"/>
      <c r="AB269" s="12"/>
      <c r="AC269" s="63"/>
      <c r="AE269" s="63"/>
    </row>
    <row r="270" spans="1:31" s="38" customFormat="1" ht="17.25" customHeight="1" x14ac:dyDescent="0.3">
      <c r="A270" s="227" t="s">
        <v>158</v>
      </c>
      <c r="B270" s="227"/>
      <c r="C270" s="227"/>
      <c r="D270" s="230"/>
      <c r="E270" s="230"/>
      <c r="F270" s="230"/>
      <c r="G270" s="230"/>
      <c r="H270" s="230"/>
      <c r="I270" s="230"/>
      <c r="J270" s="230"/>
      <c r="K270" s="230"/>
      <c r="L270" s="230"/>
      <c r="M270" s="230"/>
      <c r="N270" s="230"/>
      <c r="O270" s="230"/>
      <c r="P270" s="230"/>
      <c r="Q270" s="230"/>
      <c r="R270" s="230"/>
      <c r="S270" s="230"/>
      <c r="T270" s="230"/>
      <c r="U270" s="230"/>
      <c r="V270" s="230"/>
      <c r="W270" s="230"/>
      <c r="X270" s="230"/>
      <c r="Y270" s="42"/>
      <c r="Z270" s="39"/>
      <c r="AA270" s="37"/>
      <c r="AB270" s="12"/>
      <c r="AC270" s="62"/>
    </row>
    <row r="271" spans="1:31" s="11" customFormat="1" ht="17.25" customHeight="1" x14ac:dyDescent="0.3">
      <c r="A271" s="80">
        <f>A268+1</f>
        <v>177</v>
      </c>
      <c r="B271" s="83" t="s">
        <v>363</v>
      </c>
      <c r="C271" s="81">
        <f>D271+K271+M271+O271+Q271+S271+U271+V271+W271+X271</f>
        <v>2783912</v>
      </c>
      <c r="D271" s="79"/>
      <c r="E271" s="79"/>
      <c r="F271" s="79"/>
      <c r="G271" s="79"/>
      <c r="H271" s="79"/>
      <c r="I271" s="79"/>
      <c r="J271" s="79"/>
      <c r="K271" s="79"/>
      <c r="L271" s="79">
        <v>973.9</v>
      </c>
      <c r="M271" s="81">
        <v>2762822</v>
      </c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>
        <v>21090</v>
      </c>
      <c r="Y271" s="13"/>
      <c r="Z271" s="12"/>
      <c r="AA271" s="5"/>
      <c r="AB271" s="12"/>
      <c r="AC271" s="63"/>
    </row>
    <row r="272" spans="1:31" s="11" customFormat="1" ht="17.25" customHeight="1" x14ac:dyDescent="0.3">
      <c r="A272" s="246" t="s">
        <v>18</v>
      </c>
      <c r="B272" s="246"/>
      <c r="C272" s="79">
        <f>SUM(C271)</f>
        <v>2783912</v>
      </c>
      <c r="D272" s="79"/>
      <c r="E272" s="79"/>
      <c r="F272" s="79"/>
      <c r="G272" s="79"/>
      <c r="H272" s="79"/>
      <c r="I272" s="79"/>
      <c r="J272" s="79"/>
      <c r="K272" s="79"/>
      <c r="L272" s="79">
        <f>SUM(L271)</f>
        <v>973.9</v>
      </c>
      <c r="M272" s="79">
        <f>SUM(M271)</f>
        <v>2762822</v>
      </c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>
        <f>SUM(X271)</f>
        <v>21090</v>
      </c>
      <c r="Y272" s="13"/>
      <c r="Z272" s="12"/>
      <c r="AA272" s="12"/>
      <c r="AB272" s="12"/>
      <c r="AC272" s="63"/>
      <c r="AE272" s="63"/>
    </row>
    <row r="273" spans="1:31" s="38" customFormat="1" ht="17.25" customHeight="1" x14ac:dyDescent="0.3">
      <c r="A273" s="227" t="s">
        <v>159</v>
      </c>
      <c r="B273" s="227"/>
      <c r="C273" s="227"/>
      <c r="D273" s="230"/>
      <c r="E273" s="230"/>
      <c r="F273" s="230"/>
      <c r="G273" s="230"/>
      <c r="H273" s="230"/>
      <c r="I273" s="230"/>
      <c r="J273" s="230"/>
      <c r="K273" s="230"/>
      <c r="L273" s="230"/>
      <c r="M273" s="230"/>
      <c r="N273" s="230"/>
      <c r="O273" s="230"/>
      <c r="P273" s="230"/>
      <c r="Q273" s="230"/>
      <c r="R273" s="230"/>
      <c r="S273" s="230"/>
      <c r="T273" s="230"/>
      <c r="U273" s="230"/>
      <c r="V273" s="230"/>
      <c r="W273" s="230"/>
      <c r="X273" s="230"/>
      <c r="Y273" s="42"/>
      <c r="Z273" s="39"/>
      <c r="AA273" s="37"/>
      <c r="AB273" s="12"/>
      <c r="AC273" s="62"/>
    </row>
    <row r="274" spans="1:31" s="11" customFormat="1" ht="17.25" customHeight="1" x14ac:dyDescent="0.3">
      <c r="A274" s="80">
        <f>A271+1</f>
        <v>178</v>
      </c>
      <c r="B274" s="83" t="s">
        <v>364</v>
      </c>
      <c r="C274" s="81">
        <f>D274+K274+M274+O274+Q274+S274+U274+V274+W274+X274</f>
        <v>1568731</v>
      </c>
      <c r="D274" s="79"/>
      <c r="E274" s="79"/>
      <c r="F274" s="79"/>
      <c r="G274" s="79"/>
      <c r="H274" s="79"/>
      <c r="I274" s="79"/>
      <c r="J274" s="79"/>
      <c r="K274" s="79"/>
      <c r="L274" s="79">
        <v>302.8</v>
      </c>
      <c r="M274" s="81">
        <v>1561339</v>
      </c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>
        <v>7392</v>
      </c>
      <c r="Y274" s="13"/>
      <c r="Z274" s="12"/>
      <c r="AA274" s="5"/>
      <c r="AB274" s="12"/>
      <c r="AC274" s="63"/>
    </row>
    <row r="275" spans="1:31" s="11" customFormat="1" ht="17.25" customHeight="1" x14ac:dyDescent="0.3">
      <c r="A275" s="246" t="s">
        <v>18</v>
      </c>
      <c r="B275" s="246"/>
      <c r="C275" s="79">
        <f>SUM(C274)</f>
        <v>1568731</v>
      </c>
      <c r="D275" s="79"/>
      <c r="E275" s="79"/>
      <c r="F275" s="79"/>
      <c r="G275" s="79"/>
      <c r="H275" s="79"/>
      <c r="I275" s="79"/>
      <c r="J275" s="79"/>
      <c r="K275" s="79"/>
      <c r="L275" s="79">
        <f>SUM(L274)</f>
        <v>302.8</v>
      </c>
      <c r="M275" s="79">
        <f>SUM(M274)</f>
        <v>1561339</v>
      </c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>
        <f>SUM(X274)</f>
        <v>7392</v>
      </c>
      <c r="Y275" s="13"/>
      <c r="Z275" s="12"/>
      <c r="AA275" s="12"/>
      <c r="AB275" s="12"/>
      <c r="AC275" s="63"/>
      <c r="AE275" s="63"/>
    </row>
    <row r="276" spans="1:31" s="11" customFormat="1" ht="17.25" customHeight="1" x14ac:dyDescent="0.3">
      <c r="A276" s="227" t="s">
        <v>160</v>
      </c>
      <c r="B276" s="227"/>
      <c r="C276" s="95">
        <f>C230+C260+C263+C269+C272+C275</f>
        <v>113498033</v>
      </c>
      <c r="D276" s="95">
        <f>D230+D260+D263+D269+D272+D275</f>
        <v>1476032</v>
      </c>
      <c r="E276" s="95">
        <f>E230+E260+E263+E269+E272+E275</f>
        <v>1476032</v>
      </c>
      <c r="F276" s="95"/>
      <c r="G276" s="95"/>
      <c r="H276" s="95"/>
      <c r="I276" s="95"/>
      <c r="J276" s="95"/>
      <c r="K276" s="95"/>
      <c r="L276" s="95">
        <f>L230+L260+L263+L269+L272+L275</f>
        <v>13059.78</v>
      </c>
      <c r="M276" s="95">
        <f>M230+M260+M263+M269+M272+M275</f>
        <v>33649301</v>
      </c>
      <c r="N276" s="95"/>
      <c r="O276" s="95"/>
      <c r="P276" s="95">
        <f>P230+P260+P263+P269+P272+P275</f>
        <v>10319.640000000001</v>
      </c>
      <c r="Q276" s="95">
        <f>Q230+Q260+Q263+Q269+Q272+Q275</f>
        <v>41454800</v>
      </c>
      <c r="R276" s="95"/>
      <c r="S276" s="95"/>
      <c r="T276" s="95">
        <f>T230+T260+T263+T269+T272+T275</f>
        <v>842</v>
      </c>
      <c r="U276" s="95">
        <f>U230+U260+U263+U269+U272+U275</f>
        <v>2999216</v>
      </c>
      <c r="V276" s="95"/>
      <c r="W276" s="95">
        <f>W230+W260+W263+W269+W272+W275</f>
        <v>32977091</v>
      </c>
      <c r="X276" s="95">
        <f>X230+X260+X263+X269+X272+X275</f>
        <v>941593</v>
      </c>
      <c r="Y276" s="13"/>
      <c r="Z276" s="12"/>
      <c r="AA276" s="18"/>
      <c r="AB276" s="12"/>
      <c r="AC276" s="64"/>
    </row>
    <row r="277" spans="1:31" s="11" customFormat="1" ht="18" customHeight="1" x14ac:dyDescent="0.3">
      <c r="A277" s="247" t="s">
        <v>50</v>
      </c>
      <c r="B277" s="247"/>
      <c r="C277" s="247"/>
      <c r="D277" s="247"/>
      <c r="E277" s="247"/>
      <c r="F277" s="247"/>
      <c r="G277" s="247"/>
      <c r="H277" s="247"/>
      <c r="I277" s="247"/>
      <c r="J277" s="247"/>
      <c r="K277" s="247"/>
      <c r="L277" s="247"/>
      <c r="M277" s="247"/>
      <c r="N277" s="247"/>
      <c r="O277" s="247"/>
      <c r="P277" s="247"/>
      <c r="Q277" s="247"/>
      <c r="R277" s="247"/>
      <c r="S277" s="247"/>
      <c r="T277" s="247"/>
      <c r="U277" s="247"/>
      <c r="V277" s="247"/>
      <c r="W277" s="247"/>
      <c r="X277" s="247"/>
      <c r="Y277" s="13"/>
      <c r="Z277" s="12"/>
      <c r="AB277" s="12"/>
      <c r="AC277" s="63"/>
    </row>
    <row r="278" spans="1:31" s="11" customFormat="1" ht="15.75" customHeight="1" x14ac:dyDescent="0.3">
      <c r="A278" s="227" t="s">
        <v>51</v>
      </c>
      <c r="B278" s="227"/>
      <c r="C278" s="227"/>
      <c r="D278" s="230"/>
      <c r="E278" s="230"/>
      <c r="F278" s="230"/>
      <c r="G278" s="230"/>
      <c r="H278" s="230"/>
      <c r="I278" s="230"/>
      <c r="J278" s="230"/>
      <c r="K278" s="230"/>
      <c r="L278" s="230"/>
      <c r="M278" s="230"/>
      <c r="N278" s="230"/>
      <c r="O278" s="230"/>
      <c r="P278" s="230"/>
      <c r="Q278" s="230"/>
      <c r="R278" s="230"/>
      <c r="S278" s="230"/>
      <c r="T278" s="230"/>
      <c r="U278" s="230"/>
      <c r="V278" s="230"/>
      <c r="W278" s="230"/>
      <c r="X278" s="230"/>
      <c r="Y278" s="13"/>
      <c r="Z278" s="12"/>
      <c r="AB278" s="12"/>
      <c r="AC278" s="63"/>
    </row>
    <row r="279" spans="1:31" s="11" customFormat="1" ht="15.75" customHeight="1" x14ac:dyDescent="0.3">
      <c r="A279" s="80">
        <f>A274+1</f>
        <v>179</v>
      </c>
      <c r="B279" s="83" t="s">
        <v>365</v>
      </c>
      <c r="C279" s="81">
        <f>D279+K279+M279+O279+Q279+S279+U279+V279+W279+X279</f>
        <v>13952827</v>
      </c>
      <c r="D279" s="81"/>
      <c r="E279" s="81"/>
      <c r="F279" s="81"/>
      <c r="G279" s="81"/>
      <c r="H279" s="81"/>
      <c r="I279" s="81"/>
      <c r="J279" s="89">
        <v>6</v>
      </c>
      <c r="K279" s="79">
        <v>13921000</v>
      </c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>
        <v>31827</v>
      </c>
      <c r="Y279" s="13"/>
      <c r="Z279" s="12"/>
      <c r="AB279" s="12"/>
      <c r="AC279" s="63"/>
    </row>
    <row r="280" spans="1:31" s="11" customFormat="1" ht="15.75" customHeight="1" x14ac:dyDescent="0.3">
      <c r="A280" s="80">
        <f>A279+1</f>
        <v>180</v>
      </c>
      <c r="B280" s="83" t="s">
        <v>366</v>
      </c>
      <c r="C280" s="81">
        <f>D280+K280+M280+O280+Q280+S280+U280+V280+W280+X280</f>
        <v>13952183</v>
      </c>
      <c r="D280" s="81"/>
      <c r="E280" s="81"/>
      <c r="F280" s="81"/>
      <c r="G280" s="81"/>
      <c r="H280" s="81"/>
      <c r="I280" s="81"/>
      <c r="J280" s="89">
        <v>6</v>
      </c>
      <c r="K280" s="79">
        <v>13921000</v>
      </c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>
        <v>31183</v>
      </c>
      <c r="Y280" s="13"/>
      <c r="Z280" s="12"/>
      <c r="AB280" s="12"/>
      <c r="AC280" s="63"/>
    </row>
    <row r="281" spans="1:31" s="11" customFormat="1" ht="15.75" customHeight="1" x14ac:dyDescent="0.3">
      <c r="A281" s="80">
        <f>A280+1</f>
        <v>181</v>
      </c>
      <c r="B281" s="83" t="s">
        <v>368</v>
      </c>
      <c r="C281" s="81">
        <f>D281+K281+M281+O281+Q281+S281+U281+V281+W281+X281</f>
        <v>26104767</v>
      </c>
      <c r="D281" s="81"/>
      <c r="E281" s="81"/>
      <c r="F281" s="81"/>
      <c r="G281" s="81"/>
      <c r="H281" s="81"/>
      <c r="I281" s="81"/>
      <c r="J281" s="81"/>
      <c r="K281" s="79"/>
      <c r="L281" s="81">
        <v>1300</v>
      </c>
      <c r="M281" s="81">
        <f>1099871+390*3000</f>
        <v>2269871</v>
      </c>
      <c r="N281" s="81"/>
      <c r="O281" s="81"/>
      <c r="P281" s="81">
        <v>2400</v>
      </c>
      <c r="Q281" s="81">
        <v>23834896</v>
      </c>
      <c r="R281" s="81"/>
      <c r="S281" s="81"/>
      <c r="T281" s="81"/>
      <c r="U281" s="81"/>
      <c r="V281" s="81"/>
      <c r="W281" s="81"/>
      <c r="X281" s="81"/>
      <c r="Y281" s="13"/>
      <c r="Z281" s="12"/>
      <c r="AB281" s="12"/>
      <c r="AC281" s="63"/>
    </row>
    <row r="282" spans="1:31" s="11" customFormat="1" ht="15.75" customHeight="1" x14ac:dyDescent="0.3">
      <c r="A282" s="80">
        <f>A281+1</f>
        <v>182</v>
      </c>
      <c r="B282" s="83" t="s">
        <v>367</v>
      </c>
      <c r="C282" s="81">
        <f>D282+K282+M282+O282+Q282+S282+U282+V282+W282+X282</f>
        <v>11794838</v>
      </c>
      <c r="D282" s="81"/>
      <c r="E282" s="81"/>
      <c r="F282" s="81"/>
      <c r="G282" s="81"/>
      <c r="H282" s="81"/>
      <c r="I282" s="81"/>
      <c r="J282" s="89">
        <v>5</v>
      </c>
      <c r="K282" s="79">
        <v>11765210</v>
      </c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>
        <v>29628</v>
      </c>
      <c r="Y282" s="13"/>
      <c r="Z282" s="12"/>
      <c r="AB282" s="12"/>
      <c r="AC282" s="63"/>
    </row>
    <row r="283" spans="1:31" s="11" customFormat="1" ht="15.75" customHeight="1" x14ac:dyDescent="0.3">
      <c r="A283" s="246" t="s">
        <v>18</v>
      </c>
      <c r="B283" s="246"/>
      <c r="C283" s="81">
        <f>SUM(C279:C282)</f>
        <v>65804615</v>
      </c>
      <c r="D283" s="81"/>
      <c r="E283" s="81"/>
      <c r="F283" s="81"/>
      <c r="G283" s="81"/>
      <c r="H283" s="81"/>
      <c r="I283" s="81"/>
      <c r="J283" s="89">
        <f t="shared" ref="J283:X283" si="29">SUM(J279:J282)</f>
        <v>17</v>
      </c>
      <c r="K283" s="81">
        <f t="shared" si="29"/>
        <v>39607210</v>
      </c>
      <c r="L283" s="81">
        <f t="shared" si="29"/>
        <v>1300</v>
      </c>
      <c r="M283" s="81">
        <f t="shared" si="29"/>
        <v>2269871</v>
      </c>
      <c r="N283" s="81"/>
      <c r="O283" s="81"/>
      <c r="P283" s="81">
        <f t="shared" si="29"/>
        <v>2400</v>
      </c>
      <c r="Q283" s="81">
        <f t="shared" si="29"/>
        <v>23834896</v>
      </c>
      <c r="R283" s="81"/>
      <c r="S283" s="81"/>
      <c r="T283" s="81"/>
      <c r="U283" s="81"/>
      <c r="V283" s="81"/>
      <c r="W283" s="81"/>
      <c r="X283" s="81">
        <f t="shared" si="29"/>
        <v>92638</v>
      </c>
      <c r="Y283" s="13"/>
      <c r="Z283" s="12"/>
      <c r="AA283" s="12"/>
      <c r="AB283" s="12"/>
      <c r="AC283" s="63"/>
      <c r="AE283" s="63"/>
    </row>
    <row r="284" spans="1:31" s="11" customFormat="1" ht="15.75" customHeight="1" x14ac:dyDescent="0.3">
      <c r="A284" s="227" t="s">
        <v>52</v>
      </c>
      <c r="B284" s="227"/>
      <c r="C284" s="227"/>
      <c r="D284" s="230"/>
      <c r="E284" s="230"/>
      <c r="F284" s="230"/>
      <c r="G284" s="230"/>
      <c r="H284" s="230"/>
      <c r="I284" s="230"/>
      <c r="J284" s="230"/>
      <c r="K284" s="230"/>
      <c r="L284" s="230"/>
      <c r="M284" s="230"/>
      <c r="N284" s="230"/>
      <c r="O284" s="230"/>
      <c r="P284" s="230"/>
      <c r="Q284" s="230"/>
      <c r="R284" s="230"/>
      <c r="S284" s="230"/>
      <c r="T284" s="230"/>
      <c r="U284" s="230"/>
      <c r="V284" s="230"/>
      <c r="W284" s="230"/>
      <c r="X284" s="230"/>
      <c r="Y284" s="13"/>
      <c r="Z284" s="12"/>
      <c r="AB284" s="12"/>
      <c r="AC284" s="63"/>
    </row>
    <row r="285" spans="1:31" s="11" customFormat="1" ht="15.75" customHeight="1" x14ac:dyDescent="0.3">
      <c r="A285" s="80">
        <f>A282+1</f>
        <v>183</v>
      </c>
      <c r="B285" s="83" t="s">
        <v>369</v>
      </c>
      <c r="C285" s="81">
        <f t="shared" ref="C285:C290" si="30">D285+K285+M285+O285+Q285+S285+U285+V285+W285+X285</f>
        <v>11776123</v>
      </c>
      <c r="D285" s="81"/>
      <c r="E285" s="81"/>
      <c r="F285" s="81"/>
      <c r="G285" s="81"/>
      <c r="H285" s="81"/>
      <c r="I285" s="81"/>
      <c r="J285" s="89">
        <v>5</v>
      </c>
      <c r="K285" s="81">
        <v>11747820</v>
      </c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>
        <v>28303</v>
      </c>
      <c r="Y285" s="13"/>
      <c r="Z285" s="12"/>
      <c r="AB285" s="12"/>
      <c r="AC285" s="63"/>
    </row>
    <row r="286" spans="1:31" s="11" customFormat="1" ht="15.75" customHeight="1" x14ac:dyDescent="0.3">
      <c r="A286" s="80">
        <f>A285+1</f>
        <v>184</v>
      </c>
      <c r="B286" s="83" t="s">
        <v>370</v>
      </c>
      <c r="C286" s="81">
        <f t="shared" si="30"/>
        <v>654120</v>
      </c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>
        <v>654120</v>
      </c>
      <c r="X286" s="81"/>
      <c r="Y286" s="13"/>
      <c r="Z286" s="12"/>
      <c r="AB286" s="12"/>
      <c r="AC286" s="63"/>
    </row>
    <row r="287" spans="1:31" s="11" customFormat="1" ht="15.75" customHeight="1" x14ac:dyDescent="0.3">
      <c r="A287" s="80">
        <f>A286+1</f>
        <v>185</v>
      </c>
      <c r="B287" s="83" t="s">
        <v>372</v>
      </c>
      <c r="C287" s="81">
        <f>D287+K287+M287+O287+Q287+S287+U287+V287+W287+X287</f>
        <v>351495</v>
      </c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>
        <v>351495</v>
      </c>
      <c r="X287" s="81"/>
      <c r="Y287" s="13"/>
      <c r="Z287" s="12"/>
      <c r="AB287" s="12"/>
      <c r="AC287" s="63"/>
    </row>
    <row r="288" spans="1:31" s="11" customFormat="1" ht="15.75" customHeight="1" x14ac:dyDescent="0.3">
      <c r="A288" s="80">
        <f>A287+1</f>
        <v>186</v>
      </c>
      <c r="B288" s="83" t="s">
        <v>373</v>
      </c>
      <c r="C288" s="81">
        <f>D288+K288+M288+O288+Q288+S288+U288+V288+W288+X288</f>
        <v>313002</v>
      </c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>
        <v>313002</v>
      </c>
      <c r="X288" s="81"/>
      <c r="Y288" s="13"/>
      <c r="Z288" s="12"/>
      <c r="AB288" s="12"/>
      <c r="AC288" s="63"/>
    </row>
    <row r="289" spans="1:31" s="11" customFormat="1" ht="15.75" customHeight="1" x14ac:dyDescent="0.3">
      <c r="A289" s="80">
        <f>A288+1</f>
        <v>187</v>
      </c>
      <c r="B289" s="83" t="s">
        <v>374</v>
      </c>
      <c r="C289" s="81">
        <f>D289+K289+M289+O289+Q289+S289+U289+V289+W289+X289</f>
        <v>373412</v>
      </c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>
        <v>373412</v>
      </c>
      <c r="X289" s="81"/>
      <c r="Y289" s="13"/>
      <c r="Z289" s="12"/>
      <c r="AB289" s="12"/>
      <c r="AC289" s="63"/>
    </row>
    <row r="290" spans="1:31" s="11" customFormat="1" ht="15.75" customHeight="1" x14ac:dyDescent="0.3">
      <c r="A290" s="80">
        <f>A289+1</f>
        <v>188</v>
      </c>
      <c r="B290" s="83" t="s">
        <v>371</v>
      </c>
      <c r="C290" s="81">
        <f t="shared" si="30"/>
        <v>303808</v>
      </c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>
        <v>303808</v>
      </c>
      <c r="X290" s="81"/>
      <c r="Y290" s="13"/>
      <c r="Z290" s="12"/>
      <c r="AB290" s="12"/>
      <c r="AC290" s="63"/>
    </row>
    <row r="291" spans="1:31" s="11" customFormat="1" ht="15.75" customHeight="1" x14ac:dyDescent="0.3">
      <c r="A291" s="246" t="s">
        <v>18</v>
      </c>
      <c r="B291" s="246"/>
      <c r="C291" s="81">
        <f>SUM(C285:C290)</f>
        <v>13771960</v>
      </c>
      <c r="D291" s="81"/>
      <c r="E291" s="81"/>
      <c r="F291" s="81"/>
      <c r="G291" s="81"/>
      <c r="H291" s="81"/>
      <c r="I291" s="81"/>
      <c r="J291" s="89">
        <f>SUM(J285:J290)</f>
        <v>5</v>
      </c>
      <c r="K291" s="81">
        <f>SUM(K285:K290)</f>
        <v>11747820</v>
      </c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>
        <f>SUM(W285:W290)</f>
        <v>1995837</v>
      </c>
      <c r="X291" s="81">
        <f>SUM(X285:X290)</f>
        <v>28303</v>
      </c>
      <c r="Y291" s="13"/>
      <c r="Z291" s="12"/>
      <c r="AA291" s="12"/>
      <c r="AB291" s="12"/>
      <c r="AC291" s="63"/>
      <c r="AE291" s="63"/>
    </row>
    <row r="292" spans="1:31" s="38" customFormat="1" ht="15.75" customHeight="1" x14ac:dyDescent="0.3">
      <c r="A292" s="216" t="s">
        <v>53</v>
      </c>
      <c r="B292" s="216"/>
      <c r="C292" s="216"/>
      <c r="D292" s="230"/>
      <c r="E292" s="230"/>
      <c r="F292" s="230"/>
      <c r="G292" s="230"/>
      <c r="H292" s="230"/>
      <c r="I292" s="230"/>
      <c r="J292" s="230"/>
      <c r="K292" s="230"/>
      <c r="L292" s="230"/>
      <c r="M292" s="230"/>
      <c r="N292" s="230"/>
      <c r="O292" s="230"/>
      <c r="P292" s="230"/>
      <c r="Q292" s="230"/>
      <c r="R292" s="230"/>
      <c r="S292" s="230"/>
      <c r="T292" s="230"/>
      <c r="U292" s="230"/>
      <c r="V292" s="230"/>
      <c r="W292" s="230"/>
      <c r="X292" s="230"/>
      <c r="Y292" s="42"/>
      <c r="Z292" s="39"/>
      <c r="AB292" s="12"/>
      <c r="AC292" s="62"/>
    </row>
    <row r="293" spans="1:31" s="11" customFormat="1" ht="15.75" customHeight="1" x14ac:dyDescent="0.3">
      <c r="A293" s="80">
        <f>A290+1</f>
        <v>189</v>
      </c>
      <c r="B293" s="83" t="s">
        <v>375</v>
      </c>
      <c r="C293" s="81">
        <f>D293+K293+M293+O293+Q293+S293+U293+V293+W293+X293</f>
        <v>817232</v>
      </c>
      <c r="D293" s="81"/>
      <c r="E293" s="81"/>
      <c r="F293" s="81"/>
      <c r="G293" s="81"/>
      <c r="H293" s="81"/>
      <c r="I293" s="81"/>
      <c r="J293" s="81"/>
      <c r="K293" s="81"/>
      <c r="L293" s="81">
        <v>416</v>
      </c>
      <c r="M293" s="81">
        <v>785236</v>
      </c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>
        <v>31996</v>
      </c>
      <c r="Y293" s="13"/>
      <c r="Z293" s="12"/>
      <c r="AB293" s="12"/>
      <c r="AC293" s="63"/>
    </row>
    <row r="294" spans="1:31" s="11" customFormat="1" ht="15.75" customHeight="1" x14ac:dyDescent="0.3">
      <c r="A294" s="80">
        <f>A293+1</f>
        <v>190</v>
      </c>
      <c r="B294" s="83" t="s">
        <v>376</v>
      </c>
      <c r="C294" s="81">
        <f>D294+K294+M294+O294+Q294+S294+U294+V294+W294+X294</f>
        <v>1120779</v>
      </c>
      <c r="D294" s="81"/>
      <c r="E294" s="81"/>
      <c r="F294" s="81"/>
      <c r="G294" s="81"/>
      <c r="H294" s="81"/>
      <c r="I294" s="81"/>
      <c r="J294" s="81"/>
      <c r="K294" s="81"/>
      <c r="L294" s="81">
        <v>520</v>
      </c>
      <c r="M294" s="81">
        <v>1091331</v>
      </c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>
        <v>29448</v>
      </c>
      <c r="Y294" s="13"/>
      <c r="Z294" s="12"/>
      <c r="AA294" s="12"/>
      <c r="AB294" s="12"/>
      <c r="AC294" s="63"/>
    </row>
    <row r="295" spans="1:31" s="11" customFormat="1" ht="15.75" customHeight="1" x14ac:dyDescent="0.3">
      <c r="A295" s="80">
        <f>A294+1</f>
        <v>191</v>
      </c>
      <c r="B295" s="83" t="s">
        <v>377</v>
      </c>
      <c r="C295" s="81">
        <f>D295+K295+M295+O295+Q295+S295+U295+V295+W295+X295</f>
        <v>553052</v>
      </c>
      <c r="D295" s="81"/>
      <c r="E295" s="81"/>
      <c r="F295" s="81"/>
      <c r="G295" s="81"/>
      <c r="H295" s="81"/>
      <c r="I295" s="81"/>
      <c r="J295" s="89"/>
      <c r="K295" s="81"/>
      <c r="L295" s="81">
        <v>272</v>
      </c>
      <c r="M295" s="81">
        <v>528872</v>
      </c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>
        <v>24180</v>
      </c>
      <c r="Y295" s="13"/>
      <c r="Z295" s="12"/>
      <c r="AA295" s="12"/>
      <c r="AB295" s="12"/>
      <c r="AC295" s="63"/>
    </row>
    <row r="296" spans="1:31" s="11" customFormat="1" ht="15.75" customHeight="1" x14ac:dyDescent="0.3">
      <c r="A296" s="246" t="s">
        <v>18</v>
      </c>
      <c r="B296" s="246"/>
      <c r="C296" s="81">
        <f>SUM(C293:C295)</f>
        <v>2491063</v>
      </c>
      <c r="D296" s="81"/>
      <c r="E296" s="81"/>
      <c r="F296" s="81"/>
      <c r="G296" s="81"/>
      <c r="H296" s="81"/>
      <c r="I296" s="81"/>
      <c r="J296" s="81"/>
      <c r="K296" s="81"/>
      <c r="L296" s="81">
        <f>SUM(L293:L295)</f>
        <v>1208</v>
      </c>
      <c r="M296" s="81">
        <f>SUM(M293:M295)</f>
        <v>2405439</v>
      </c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>
        <f>SUM(X293:X295)</f>
        <v>85624</v>
      </c>
      <c r="Y296" s="13"/>
      <c r="Z296" s="12"/>
      <c r="AA296" s="12"/>
      <c r="AB296" s="12"/>
      <c r="AC296" s="63"/>
      <c r="AE296" s="63"/>
    </row>
    <row r="297" spans="1:31" s="11" customFormat="1" ht="18" customHeight="1" x14ac:dyDescent="0.3">
      <c r="A297" s="227" t="s">
        <v>54</v>
      </c>
      <c r="B297" s="227"/>
      <c r="C297" s="96">
        <f>C283+C291+C296</f>
        <v>82067638</v>
      </c>
      <c r="D297" s="96"/>
      <c r="E297" s="96"/>
      <c r="F297" s="96"/>
      <c r="G297" s="96"/>
      <c r="H297" s="96"/>
      <c r="I297" s="96"/>
      <c r="J297" s="97">
        <f t="shared" ref="J297:X297" si="31">J283+J291+J296</f>
        <v>22</v>
      </c>
      <c r="K297" s="96">
        <f t="shared" si="31"/>
        <v>51355030</v>
      </c>
      <c r="L297" s="96">
        <f t="shared" si="31"/>
        <v>2508</v>
      </c>
      <c r="M297" s="96">
        <f t="shared" si="31"/>
        <v>4675310</v>
      </c>
      <c r="N297" s="96"/>
      <c r="O297" s="96"/>
      <c r="P297" s="96">
        <f t="shared" si="31"/>
        <v>2400</v>
      </c>
      <c r="Q297" s="96">
        <f t="shared" si="31"/>
        <v>23834896</v>
      </c>
      <c r="R297" s="96"/>
      <c r="S297" s="96"/>
      <c r="T297" s="96"/>
      <c r="U297" s="96"/>
      <c r="V297" s="96"/>
      <c r="W297" s="96">
        <f t="shared" si="31"/>
        <v>1995837</v>
      </c>
      <c r="X297" s="96">
        <f t="shared" si="31"/>
        <v>206565</v>
      </c>
      <c r="Y297" s="13"/>
      <c r="Z297" s="12"/>
      <c r="AA297" s="12"/>
      <c r="AB297" s="12"/>
      <c r="AC297" s="63"/>
    </row>
    <row r="298" spans="1:31" s="11" customFormat="1" ht="18" customHeight="1" x14ac:dyDescent="0.3">
      <c r="A298" s="247" t="s">
        <v>55</v>
      </c>
      <c r="B298" s="247"/>
      <c r="C298" s="247"/>
      <c r="D298" s="247"/>
      <c r="E298" s="247"/>
      <c r="F298" s="247"/>
      <c r="G298" s="247"/>
      <c r="H298" s="247"/>
      <c r="I298" s="247"/>
      <c r="J298" s="247"/>
      <c r="K298" s="247"/>
      <c r="L298" s="247"/>
      <c r="M298" s="247"/>
      <c r="N298" s="247"/>
      <c r="O298" s="247"/>
      <c r="P298" s="247"/>
      <c r="Q298" s="247"/>
      <c r="R298" s="247"/>
      <c r="S298" s="247"/>
      <c r="T298" s="247"/>
      <c r="U298" s="247"/>
      <c r="V298" s="247"/>
      <c r="W298" s="247"/>
      <c r="X298" s="247"/>
      <c r="Y298" s="13"/>
      <c r="Z298" s="12"/>
      <c r="AB298" s="12"/>
      <c r="AC298" s="63"/>
    </row>
    <row r="299" spans="1:31" s="11" customFormat="1" ht="17.25" customHeight="1" x14ac:dyDescent="0.3">
      <c r="A299" s="227" t="s">
        <v>56</v>
      </c>
      <c r="B299" s="227"/>
      <c r="C299" s="227"/>
      <c r="D299" s="230"/>
      <c r="E299" s="230"/>
      <c r="F299" s="230"/>
      <c r="G299" s="230"/>
      <c r="H299" s="230"/>
      <c r="I299" s="230"/>
      <c r="J299" s="230"/>
      <c r="K299" s="230"/>
      <c r="L299" s="230"/>
      <c r="M299" s="230"/>
      <c r="N299" s="230"/>
      <c r="O299" s="230"/>
      <c r="P299" s="230"/>
      <c r="Q299" s="230"/>
      <c r="R299" s="230"/>
      <c r="S299" s="230"/>
      <c r="T299" s="230"/>
      <c r="U299" s="230"/>
      <c r="V299" s="230"/>
      <c r="W299" s="230"/>
      <c r="X299" s="230"/>
      <c r="Y299" s="13"/>
      <c r="Z299" s="12"/>
      <c r="AB299" s="12"/>
      <c r="AC299" s="63"/>
    </row>
    <row r="300" spans="1:31" s="11" customFormat="1" ht="17.25" customHeight="1" x14ac:dyDescent="0.3">
      <c r="A300" s="89">
        <f>A295+1</f>
        <v>192</v>
      </c>
      <c r="B300" s="83" t="s">
        <v>378</v>
      </c>
      <c r="C300" s="81">
        <f>D300+K300+M300+O300+Q300+S300+U300+V300+W300+X300</f>
        <v>4908352</v>
      </c>
      <c r="D300" s="81"/>
      <c r="E300" s="81"/>
      <c r="F300" s="81"/>
      <c r="G300" s="81"/>
      <c r="H300" s="81"/>
      <c r="I300" s="81"/>
      <c r="J300" s="89">
        <v>2</v>
      </c>
      <c r="K300" s="81">
        <v>4884368</v>
      </c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>
        <v>23984</v>
      </c>
      <c r="Y300" s="13"/>
      <c r="Z300" s="12"/>
      <c r="AB300" s="12"/>
      <c r="AC300" s="63"/>
    </row>
    <row r="301" spans="1:31" s="11" customFormat="1" ht="17.25" customHeight="1" x14ac:dyDescent="0.3">
      <c r="A301" s="89">
        <f>A300+1</f>
        <v>193</v>
      </c>
      <c r="B301" s="83" t="s">
        <v>379</v>
      </c>
      <c r="C301" s="81">
        <f>D301+K301+M301+O301+Q301+S301+U301+V301+W301+X301</f>
        <v>9788897</v>
      </c>
      <c r="D301" s="81"/>
      <c r="E301" s="81"/>
      <c r="F301" s="81"/>
      <c r="G301" s="81"/>
      <c r="H301" s="81"/>
      <c r="I301" s="81"/>
      <c r="J301" s="89">
        <v>4</v>
      </c>
      <c r="K301" s="81">
        <v>9760853</v>
      </c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>
        <v>28044</v>
      </c>
      <c r="Y301" s="13"/>
      <c r="Z301" s="12"/>
      <c r="AB301" s="12"/>
      <c r="AC301" s="63"/>
    </row>
    <row r="302" spans="1:31" s="11" customFormat="1" ht="17.25" customHeight="1" x14ac:dyDescent="0.3">
      <c r="A302" s="246" t="s">
        <v>18</v>
      </c>
      <c r="B302" s="246"/>
      <c r="C302" s="79">
        <f>SUM(C300:C301)</f>
        <v>14697249</v>
      </c>
      <c r="D302" s="79"/>
      <c r="E302" s="79"/>
      <c r="F302" s="79"/>
      <c r="G302" s="79"/>
      <c r="H302" s="79"/>
      <c r="I302" s="79"/>
      <c r="J302" s="80">
        <f>SUM(J300:J301)</f>
        <v>6</v>
      </c>
      <c r="K302" s="79">
        <f>SUM(K300:K301)</f>
        <v>14645221</v>
      </c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>
        <f>SUM(X300:X301)</f>
        <v>52028</v>
      </c>
      <c r="Y302" s="13"/>
      <c r="Z302" s="12"/>
      <c r="AA302" s="12"/>
      <c r="AB302" s="12"/>
      <c r="AC302" s="63"/>
      <c r="AE302" s="63"/>
    </row>
    <row r="303" spans="1:31" s="11" customFormat="1" ht="17.25" customHeight="1" x14ac:dyDescent="0.3">
      <c r="A303" s="227" t="s">
        <v>57</v>
      </c>
      <c r="B303" s="227"/>
      <c r="C303" s="227"/>
      <c r="D303" s="230"/>
      <c r="E303" s="230"/>
      <c r="F303" s="230"/>
      <c r="G303" s="230"/>
      <c r="H303" s="230"/>
      <c r="I303" s="230"/>
      <c r="J303" s="230"/>
      <c r="K303" s="230"/>
      <c r="L303" s="230"/>
      <c r="M303" s="230"/>
      <c r="N303" s="230"/>
      <c r="O303" s="230"/>
      <c r="P303" s="230"/>
      <c r="Q303" s="230"/>
      <c r="R303" s="230"/>
      <c r="S303" s="230"/>
      <c r="T303" s="230"/>
      <c r="U303" s="230"/>
      <c r="V303" s="230"/>
      <c r="W303" s="230"/>
      <c r="X303" s="230"/>
      <c r="Y303" s="13"/>
      <c r="Z303" s="12"/>
      <c r="AB303" s="12"/>
      <c r="AC303" s="63"/>
    </row>
    <row r="304" spans="1:31" s="11" customFormat="1" ht="17.25" customHeight="1" x14ac:dyDescent="0.25">
      <c r="A304" s="89">
        <f>A301+1</f>
        <v>194</v>
      </c>
      <c r="B304" s="93" t="s">
        <v>380</v>
      </c>
      <c r="C304" s="81">
        <f>D304+K304+M304+O304+Q304+S304+U304+V304+W304+X304</f>
        <v>488569</v>
      </c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79">
        <v>488569</v>
      </c>
      <c r="X304" s="79"/>
      <c r="Y304" s="13"/>
      <c r="Z304" s="12"/>
      <c r="AB304" s="12"/>
      <c r="AC304" s="63"/>
    </row>
    <row r="305" spans="1:29" s="11" customFormat="1" ht="17.25" customHeight="1" x14ac:dyDescent="0.25">
      <c r="A305" s="89">
        <f>A304+1</f>
        <v>195</v>
      </c>
      <c r="B305" s="93" t="s">
        <v>58</v>
      </c>
      <c r="C305" s="81">
        <f>D305+K305+M305+O305+Q305+S305+U305+V305+W305+X305</f>
        <v>489792</v>
      </c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>
        <v>489792</v>
      </c>
      <c r="X305" s="81"/>
      <c r="Y305" s="13"/>
      <c r="Z305" s="12"/>
      <c r="AB305" s="12"/>
      <c r="AC305" s="63"/>
    </row>
    <row r="306" spans="1:29" s="11" customFormat="1" ht="17.25" customHeight="1" x14ac:dyDescent="0.3">
      <c r="A306" s="246" t="s">
        <v>18</v>
      </c>
      <c r="B306" s="246"/>
      <c r="C306" s="79">
        <f>SUM(C304:C305)</f>
        <v>978361</v>
      </c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>
        <f>SUM(W304:W305)</f>
        <v>978361</v>
      </c>
      <c r="X306" s="79"/>
      <c r="Y306" s="13"/>
      <c r="Z306" s="12"/>
      <c r="AA306" s="12"/>
      <c r="AB306" s="12"/>
      <c r="AC306" s="63"/>
    </row>
    <row r="307" spans="1:29" s="38" customFormat="1" ht="17.25" customHeight="1" x14ac:dyDescent="0.3">
      <c r="A307" s="220" t="s">
        <v>608</v>
      </c>
      <c r="B307" s="220"/>
      <c r="C307" s="220"/>
      <c r="D307" s="230"/>
      <c r="E307" s="230"/>
      <c r="F307" s="230"/>
      <c r="G307" s="230"/>
      <c r="H307" s="230"/>
      <c r="I307" s="230"/>
      <c r="J307" s="230"/>
      <c r="K307" s="230"/>
      <c r="L307" s="230"/>
      <c r="M307" s="230"/>
      <c r="N307" s="230"/>
      <c r="O307" s="230"/>
      <c r="P307" s="230"/>
      <c r="Q307" s="230"/>
      <c r="R307" s="230"/>
      <c r="S307" s="230"/>
      <c r="T307" s="230"/>
      <c r="U307" s="230"/>
      <c r="V307" s="230"/>
      <c r="W307" s="230"/>
      <c r="X307" s="230"/>
      <c r="Y307" s="42"/>
      <c r="Z307" s="39"/>
      <c r="AA307" s="39"/>
      <c r="AB307" s="12"/>
      <c r="AC307" s="62"/>
    </row>
    <row r="308" spans="1:29" s="38" customFormat="1" ht="17.25" customHeight="1" x14ac:dyDescent="0.3">
      <c r="A308" s="89">
        <f>A305+1</f>
        <v>196</v>
      </c>
      <c r="B308" s="190" t="s">
        <v>609</v>
      </c>
      <c r="C308" s="81">
        <f>D308+K308+M308+O308+Q308+S308+U308+V308+W308+X308</f>
        <v>152807</v>
      </c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>
        <v>152807</v>
      </c>
      <c r="X308" s="79"/>
      <c r="Y308" s="42"/>
      <c r="Z308" s="39"/>
      <c r="AA308" s="39"/>
      <c r="AB308" s="12"/>
      <c r="AC308" s="62"/>
    </row>
    <row r="309" spans="1:29" s="38" customFormat="1" ht="17.25" customHeight="1" x14ac:dyDescent="0.3">
      <c r="A309" s="246" t="s">
        <v>18</v>
      </c>
      <c r="B309" s="246"/>
      <c r="C309" s="79">
        <f>SUM(C308)</f>
        <v>152807</v>
      </c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>
        <f>SUM(W308)</f>
        <v>152807</v>
      </c>
      <c r="X309" s="79"/>
      <c r="Y309" s="13"/>
      <c r="Z309" s="12"/>
      <c r="AA309" s="39"/>
      <c r="AB309" s="12"/>
      <c r="AC309" s="62"/>
    </row>
    <row r="310" spans="1:29" s="11" customFormat="1" ht="17.25" customHeight="1" x14ac:dyDescent="0.3">
      <c r="A310" s="227" t="s">
        <v>59</v>
      </c>
      <c r="B310" s="227"/>
      <c r="C310" s="96">
        <f>C302+C306+C309</f>
        <v>15828417</v>
      </c>
      <c r="D310" s="96"/>
      <c r="E310" s="96"/>
      <c r="F310" s="96"/>
      <c r="G310" s="96"/>
      <c r="H310" s="96"/>
      <c r="I310" s="96"/>
      <c r="J310" s="97">
        <f>J302+J306+J309</f>
        <v>6</v>
      </c>
      <c r="K310" s="96">
        <f>K302+K306+K309</f>
        <v>14645221</v>
      </c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>
        <f>W302+W306+W309</f>
        <v>1131168</v>
      </c>
      <c r="X310" s="96">
        <f>X302+X306+X309</f>
        <v>52028</v>
      </c>
      <c r="Y310" s="13"/>
      <c r="Z310" s="12"/>
      <c r="AA310" s="19"/>
      <c r="AB310" s="12"/>
      <c r="AC310" s="64"/>
    </row>
    <row r="311" spans="1:29" s="11" customFormat="1" ht="15" customHeight="1" x14ac:dyDescent="0.3">
      <c r="A311" s="247" t="s">
        <v>161</v>
      </c>
      <c r="B311" s="247"/>
      <c r="C311" s="247"/>
      <c r="D311" s="247"/>
      <c r="E311" s="247"/>
      <c r="F311" s="247"/>
      <c r="G311" s="247"/>
      <c r="H311" s="247"/>
      <c r="I311" s="247"/>
      <c r="J311" s="247"/>
      <c r="K311" s="247"/>
      <c r="L311" s="247"/>
      <c r="M311" s="247"/>
      <c r="N311" s="247"/>
      <c r="O311" s="247"/>
      <c r="P311" s="247"/>
      <c r="Q311" s="247"/>
      <c r="R311" s="247"/>
      <c r="S311" s="247"/>
      <c r="T311" s="247"/>
      <c r="U311" s="247"/>
      <c r="V311" s="247"/>
      <c r="W311" s="247"/>
      <c r="X311" s="247"/>
      <c r="Y311" s="13"/>
      <c r="Z311" s="12"/>
      <c r="AA311" s="5"/>
      <c r="AB311" s="12"/>
      <c r="AC311" s="63"/>
    </row>
    <row r="312" spans="1:29" s="38" customFormat="1" ht="17.25" customHeight="1" x14ac:dyDescent="0.3">
      <c r="A312" s="227" t="s">
        <v>162</v>
      </c>
      <c r="B312" s="227"/>
      <c r="C312" s="227"/>
      <c r="D312" s="230"/>
      <c r="E312" s="230"/>
      <c r="F312" s="230"/>
      <c r="G312" s="230"/>
      <c r="H312" s="230"/>
      <c r="I312" s="230"/>
      <c r="J312" s="230"/>
      <c r="K312" s="230"/>
      <c r="L312" s="230"/>
      <c r="M312" s="230"/>
      <c r="N312" s="230"/>
      <c r="O312" s="230"/>
      <c r="P312" s="230"/>
      <c r="Q312" s="230"/>
      <c r="R312" s="230"/>
      <c r="S312" s="230"/>
      <c r="T312" s="230"/>
      <c r="U312" s="230"/>
      <c r="V312" s="230"/>
      <c r="W312" s="230"/>
      <c r="X312" s="230"/>
      <c r="Y312" s="42"/>
      <c r="Z312" s="39"/>
      <c r="AA312" s="37"/>
      <c r="AB312" s="12"/>
      <c r="AC312" s="62"/>
    </row>
    <row r="313" spans="1:29" s="11" customFormat="1" ht="17.25" customHeight="1" x14ac:dyDescent="0.3">
      <c r="A313" s="80">
        <f>A308+1</f>
        <v>197</v>
      </c>
      <c r="B313" s="83" t="s">
        <v>381</v>
      </c>
      <c r="C313" s="81">
        <f t="shared" ref="C313:C321" si="32">D313+K313+M313+O313+Q313+S313+U313+V313+W313+X313</f>
        <v>290000</v>
      </c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79"/>
      <c r="W313" s="79">
        <v>290000</v>
      </c>
      <c r="X313" s="79"/>
      <c r="Y313" s="13"/>
      <c r="Z313" s="12"/>
      <c r="AA313" s="5"/>
      <c r="AB313" s="12"/>
      <c r="AC313" s="63"/>
    </row>
    <row r="314" spans="1:29" s="11" customFormat="1" ht="17.25" customHeight="1" x14ac:dyDescent="0.3">
      <c r="A314" s="80">
        <f>A313+1</f>
        <v>198</v>
      </c>
      <c r="B314" s="83" t="s">
        <v>382</v>
      </c>
      <c r="C314" s="81">
        <f t="shared" si="32"/>
        <v>330000</v>
      </c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79"/>
      <c r="W314" s="79">
        <v>330000</v>
      </c>
      <c r="X314" s="79"/>
      <c r="Y314" s="13"/>
      <c r="Z314" s="12"/>
      <c r="AA314" s="5"/>
      <c r="AB314" s="12"/>
      <c r="AC314" s="63"/>
    </row>
    <row r="315" spans="1:29" s="11" customFormat="1" ht="17.25" customHeight="1" x14ac:dyDescent="0.3">
      <c r="A315" s="80">
        <f t="shared" ref="A315:A321" si="33">A314+1</f>
        <v>199</v>
      </c>
      <c r="B315" s="83" t="s">
        <v>383</v>
      </c>
      <c r="C315" s="81">
        <f t="shared" si="32"/>
        <v>3805404</v>
      </c>
      <c r="D315" s="81"/>
      <c r="E315" s="81"/>
      <c r="F315" s="81"/>
      <c r="G315" s="81"/>
      <c r="H315" s="81"/>
      <c r="I315" s="81"/>
      <c r="J315" s="81"/>
      <c r="K315" s="81"/>
      <c r="L315" s="81">
        <v>768</v>
      </c>
      <c r="M315" s="81">
        <v>3394943</v>
      </c>
      <c r="N315" s="81"/>
      <c r="O315" s="81"/>
      <c r="P315" s="81"/>
      <c r="Q315" s="115"/>
      <c r="R315" s="81"/>
      <c r="S315" s="81"/>
      <c r="T315" s="81"/>
      <c r="U315" s="81"/>
      <c r="V315" s="79"/>
      <c r="W315" s="79">
        <v>383481</v>
      </c>
      <c r="X315" s="79">
        <v>26980</v>
      </c>
      <c r="Y315" s="13"/>
      <c r="Z315" s="12"/>
      <c r="AA315" s="5"/>
      <c r="AB315" s="12"/>
      <c r="AC315" s="63"/>
    </row>
    <row r="316" spans="1:29" s="11" customFormat="1" ht="17.25" customHeight="1" x14ac:dyDescent="0.3">
      <c r="A316" s="80">
        <f t="shared" si="33"/>
        <v>200</v>
      </c>
      <c r="B316" s="83" t="s">
        <v>384</v>
      </c>
      <c r="C316" s="81">
        <f t="shared" si="32"/>
        <v>1678691</v>
      </c>
      <c r="D316" s="81"/>
      <c r="E316" s="81"/>
      <c r="F316" s="81"/>
      <c r="G316" s="81"/>
      <c r="H316" s="81"/>
      <c r="I316" s="81"/>
      <c r="J316" s="81"/>
      <c r="K316" s="81"/>
      <c r="L316" s="81">
        <v>1002</v>
      </c>
      <c r="M316" s="81">
        <v>1659046</v>
      </c>
      <c r="N316" s="81"/>
      <c r="O316" s="81"/>
      <c r="P316" s="81"/>
      <c r="Q316" s="81"/>
      <c r="R316" s="81"/>
      <c r="S316" s="81"/>
      <c r="T316" s="81"/>
      <c r="U316" s="81"/>
      <c r="V316" s="79"/>
      <c r="W316" s="79"/>
      <c r="X316" s="79">
        <v>19645</v>
      </c>
      <c r="Y316" s="13"/>
      <c r="Z316" s="12"/>
      <c r="AA316" s="5"/>
      <c r="AB316" s="12"/>
      <c r="AC316" s="63"/>
    </row>
    <row r="317" spans="1:29" s="11" customFormat="1" ht="17.25" customHeight="1" x14ac:dyDescent="0.3">
      <c r="A317" s="80">
        <f t="shared" si="33"/>
        <v>201</v>
      </c>
      <c r="B317" s="83" t="s">
        <v>385</v>
      </c>
      <c r="C317" s="81">
        <f t="shared" si="32"/>
        <v>2240194</v>
      </c>
      <c r="D317" s="81"/>
      <c r="E317" s="81"/>
      <c r="F317" s="81"/>
      <c r="G317" s="81"/>
      <c r="H317" s="81"/>
      <c r="I317" s="81"/>
      <c r="J317" s="81"/>
      <c r="K317" s="81"/>
      <c r="L317" s="81">
        <v>1022</v>
      </c>
      <c r="M317" s="81">
        <v>2216212</v>
      </c>
      <c r="N317" s="81"/>
      <c r="O317" s="81"/>
      <c r="P317" s="81"/>
      <c r="Q317" s="81"/>
      <c r="R317" s="81"/>
      <c r="S317" s="81"/>
      <c r="T317" s="81"/>
      <c r="U317" s="81"/>
      <c r="V317" s="79"/>
      <c r="W317" s="79"/>
      <c r="X317" s="79">
        <v>23982</v>
      </c>
      <c r="Y317" s="13"/>
      <c r="Z317" s="12"/>
      <c r="AA317" s="5"/>
      <c r="AB317" s="12"/>
      <c r="AC317" s="63"/>
    </row>
    <row r="318" spans="1:29" s="11" customFormat="1" ht="17.25" customHeight="1" x14ac:dyDescent="0.3">
      <c r="A318" s="80">
        <f t="shared" si="33"/>
        <v>202</v>
      </c>
      <c r="B318" s="83" t="s">
        <v>386</v>
      </c>
      <c r="C318" s="81">
        <f t="shared" si="32"/>
        <v>725915</v>
      </c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79"/>
      <c r="W318" s="79">
        <v>725915</v>
      </c>
      <c r="X318" s="79"/>
      <c r="Y318" s="13"/>
      <c r="Z318" s="12"/>
      <c r="AA318" s="12"/>
      <c r="AB318" s="12"/>
      <c r="AC318" s="63"/>
    </row>
    <row r="319" spans="1:29" s="11" customFormat="1" ht="17.25" customHeight="1" x14ac:dyDescent="0.3">
      <c r="A319" s="80">
        <f t="shared" si="33"/>
        <v>203</v>
      </c>
      <c r="B319" s="83" t="s">
        <v>387</v>
      </c>
      <c r="C319" s="81">
        <f t="shared" si="32"/>
        <v>2713977</v>
      </c>
      <c r="D319" s="81"/>
      <c r="E319" s="81"/>
      <c r="F319" s="81"/>
      <c r="G319" s="81"/>
      <c r="H319" s="81"/>
      <c r="I319" s="81"/>
      <c r="J319" s="81"/>
      <c r="K319" s="81"/>
      <c r="L319" s="81">
        <v>455</v>
      </c>
      <c r="M319" s="81">
        <v>2096821</v>
      </c>
      <c r="N319" s="81"/>
      <c r="O319" s="81"/>
      <c r="P319" s="81"/>
      <c r="Q319" s="81"/>
      <c r="R319" s="81"/>
      <c r="S319" s="81"/>
      <c r="T319" s="81"/>
      <c r="U319" s="81"/>
      <c r="V319" s="79"/>
      <c r="W319" s="81">
        <v>589045</v>
      </c>
      <c r="X319" s="81">
        <v>28111</v>
      </c>
      <c r="Y319" s="13"/>
      <c r="Z319" s="12"/>
      <c r="AA319" s="5"/>
      <c r="AB319" s="12"/>
      <c r="AC319" s="63"/>
    </row>
    <row r="320" spans="1:29" s="11" customFormat="1" ht="17.25" customHeight="1" x14ac:dyDescent="0.3">
      <c r="A320" s="80">
        <f t="shared" si="33"/>
        <v>204</v>
      </c>
      <c r="B320" s="83" t="s">
        <v>388</v>
      </c>
      <c r="C320" s="81">
        <f t="shared" si="32"/>
        <v>814506</v>
      </c>
      <c r="D320" s="81"/>
      <c r="E320" s="81"/>
      <c r="F320" s="81"/>
      <c r="G320" s="81"/>
      <c r="H320" s="81"/>
      <c r="I320" s="81"/>
      <c r="J320" s="79"/>
      <c r="K320" s="81"/>
      <c r="L320" s="81"/>
      <c r="M320" s="81"/>
      <c r="N320" s="79"/>
      <c r="O320" s="81"/>
      <c r="P320" s="81"/>
      <c r="Q320" s="81"/>
      <c r="R320" s="81"/>
      <c r="S320" s="81"/>
      <c r="T320" s="81"/>
      <c r="U320" s="81"/>
      <c r="V320" s="79"/>
      <c r="W320" s="79">
        <v>814506</v>
      </c>
      <c r="X320" s="79"/>
      <c r="Y320" s="13"/>
      <c r="Z320" s="12"/>
      <c r="AA320" s="5"/>
      <c r="AB320" s="12"/>
      <c r="AC320" s="63"/>
    </row>
    <row r="321" spans="1:31" s="11" customFormat="1" ht="17.25" customHeight="1" x14ac:dyDescent="0.3">
      <c r="A321" s="80">
        <f t="shared" si="33"/>
        <v>205</v>
      </c>
      <c r="B321" s="83" t="s">
        <v>389</v>
      </c>
      <c r="C321" s="81">
        <f t="shared" si="32"/>
        <v>330000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79"/>
      <c r="W321" s="79">
        <v>330000</v>
      </c>
      <c r="X321" s="79"/>
      <c r="Y321" s="13"/>
      <c r="Z321" s="12"/>
      <c r="AA321" s="5"/>
      <c r="AB321" s="12"/>
      <c r="AC321" s="63"/>
    </row>
    <row r="322" spans="1:31" s="11" customFormat="1" ht="17.25" customHeight="1" x14ac:dyDescent="0.3">
      <c r="A322" s="246" t="s">
        <v>18</v>
      </c>
      <c r="B322" s="246"/>
      <c r="C322" s="81">
        <f>SUM(C313:C321)</f>
        <v>12928687</v>
      </c>
      <c r="D322" s="81"/>
      <c r="E322" s="81"/>
      <c r="F322" s="81"/>
      <c r="G322" s="81"/>
      <c r="H322" s="81"/>
      <c r="I322" s="81"/>
      <c r="J322" s="81"/>
      <c r="K322" s="81"/>
      <c r="L322" s="81">
        <f>SUM(L313:L321)</f>
        <v>3247</v>
      </c>
      <c r="M322" s="81">
        <f>SUM(M313:M321)</f>
        <v>9367022</v>
      </c>
      <c r="N322" s="81"/>
      <c r="O322" s="81"/>
      <c r="P322" s="81"/>
      <c r="Q322" s="81"/>
      <c r="R322" s="81"/>
      <c r="S322" s="81"/>
      <c r="T322" s="81"/>
      <c r="U322" s="81"/>
      <c r="V322" s="81"/>
      <c r="W322" s="81">
        <f>SUM(W313:W321)</f>
        <v>3462947</v>
      </c>
      <c r="X322" s="81">
        <f>SUM(X313:X321)</f>
        <v>98718</v>
      </c>
      <c r="Y322" s="13"/>
      <c r="Z322" s="12"/>
      <c r="AA322" s="12"/>
      <c r="AB322" s="12"/>
      <c r="AC322" s="70"/>
      <c r="AE322" s="63"/>
    </row>
    <row r="323" spans="1:31" s="38" customFormat="1" ht="17.25" customHeight="1" x14ac:dyDescent="0.3">
      <c r="A323" s="227" t="s">
        <v>163</v>
      </c>
      <c r="B323" s="227"/>
      <c r="C323" s="227"/>
      <c r="D323" s="230"/>
      <c r="E323" s="230"/>
      <c r="F323" s="230"/>
      <c r="G323" s="230"/>
      <c r="H323" s="230"/>
      <c r="I323" s="230"/>
      <c r="J323" s="230"/>
      <c r="K323" s="230"/>
      <c r="L323" s="230"/>
      <c r="M323" s="230"/>
      <c r="N323" s="230"/>
      <c r="O323" s="230"/>
      <c r="P323" s="230"/>
      <c r="Q323" s="230"/>
      <c r="R323" s="230"/>
      <c r="S323" s="230"/>
      <c r="T323" s="230"/>
      <c r="U323" s="230"/>
      <c r="V323" s="230"/>
      <c r="W323" s="230"/>
      <c r="X323" s="230"/>
      <c r="Y323" s="42"/>
      <c r="Z323" s="39"/>
      <c r="AA323" s="37"/>
      <c r="AB323" s="12"/>
      <c r="AC323" s="62"/>
    </row>
    <row r="324" spans="1:31" s="11" customFormat="1" ht="17.25" customHeight="1" x14ac:dyDescent="0.3">
      <c r="A324" s="80">
        <f>A321+1</f>
        <v>206</v>
      </c>
      <c r="B324" s="83" t="s">
        <v>390</v>
      </c>
      <c r="C324" s="81">
        <f>D324+K324+M324+O324+Q324+S324+U324+V324+W324+X324</f>
        <v>4846346</v>
      </c>
      <c r="D324" s="81"/>
      <c r="E324" s="81"/>
      <c r="F324" s="81"/>
      <c r="G324" s="81"/>
      <c r="H324" s="81"/>
      <c r="I324" s="81"/>
      <c r="J324" s="79"/>
      <c r="K324" s="81"/>
      <c r="L324" s="81">
        <v>525</v>
      </c>
      <c r="M324" s="81">
        <v>2794063</v>
      </c>
      <c r="N324" s="79"/>
      <c r="O324" s="81"/>
      <c r="P324" s="81">
        <v>675.8</v>
      </c>
      <c r="Q324" s="81">
        <v>2030428</v>
      </c>
      <c r="R324" s="81"/>
      <c r="S324" s="81"/>
      <c r="T324" s="81"/>
      <c r="U324" s="81"/>
      <c r="V324" s="79"/>
      <c r="W324" s="81"/>
      <c r="X324" s="81">
        <v>21855</v>
      </c>
      <c r="Y324" s="13"/>
      <c r="Z324" s="12"/>
      <c r="AA324" s="12"/>
      <c r="AB324" s="12"/>
      <c r="AC324" s="63"/>
    </row>
    <row r="325" spans="1:31" s="11" customFormat="1" ht="17.25" customHeight="1" x14ac:dyDescent="0.3">
      <c r="A325" s="80">
        <f>A324+1</f>
        <v>207</v>
      </c>
      <c r="B325" s="83" t="s">
        <v>391</v>
      </c>
      <c r="C325" s="81">
        <f>D325+K325+M325+O325+Q325+S325+U325+V325+W325+X325</f>
        <v>2277111</v>
      </c>
      <c r="D325" s="81"/>
      <c r="E325" s="81"/>
      <c r="F325" s="81"/>
      <c r="G325" s="81"/>
      <c r="H325" s="81"/>
      <c r="I325" s="81"/>
      <c r="J325" s="79"/>
      <c r="K325" s="81"/>
      <c r="L325" s="81"/>
      <c r="M325" s="81"/>
      <c r="N325" s="79"/>
      <c r="O325" s="81"/>
      <c r="P325" s="81">
        <v>675.8</v>
      </c>
      <c r="Q325" s="138">
        <v>2262584</v>
      </c>
      <c r="R325" s="81"/>
      <c r="S325" s="81"/>
      <c r="T325" s="81"/>
      <c r="U325" s="81"/>
      <c r="V325" s="79"/>
      <c r="W325" s="81"/>
      <c r="X325" s="81">
        <v>14527</v>
      </c>
      <c r="Y325" s="13"/>
      <c r="Z325" s="12"/>
      <c r="AA325" s="12"/>
      <c r="AB325" s="12"/>
      <c r="AC325" s="63"/>
    </row>
    <row r="326" spans="1:31" s="11" customFormat="1" ht="17.25" customHeight="1" x14ac:dyDescent="0.3">
      <c r="A326" s="246" t="s">
        <v>18</v>
      </c>
      <c r="B326" s="246"/>
      <c r="C326" s="81">
        <f>SUM(C324:C325)</f>
        <v>7123457</v>
      </c>
      <c r="D326" s="81"/>
      <c r="E326" s="81"/>
      <c r="F326" s="81"/>
      <c r="G326" s="81"/>
      <c r="H326" s="81"/>
      <c r="I326" s="81"/>
      <c r="J326" s="81"/>
      <c r="K326" s="81"/>
      <c r="L326" s="81">
        <f>SUM(L324:L325)</f>
        <v>525</v>
      </c>
      <c r="M326" s="81">
        <f>SUM(M324:M325)</f>
        <v>2794063</v>
      </c>
      <c r="N326" s="81"/>
      <c r="O326" s="81"/>
      <c r="P326" s="81">
        <f>SUM(P324:P325)</f>
        <v>1351.6</v>
      </c>
      <c r="Q326" s="81">
        <f>SUM(Q324:Q325)</f>
        <v>4293012</v>
      </c>
      <c r="R326" s="81"/>
      <c r="S326" s="81"/>
      <c r="T326" s="81"/>
      <c r="U326" s="81"/>
      <c r="V326" s="81"/>
      <c r="W326" s="81"/>
      <c r="X326" s="81">
        <f>SUM(X324:X325)</f>
        <v>36382</v>
      </c>
      <c r="Y326" s="13"/>
      <c r="Z326" s="12"/>
      <c r="AA326" s="12"/>
      <c r="AB326" s="12"/>
      <c r="AC326" s="63"/>
      <c r="AE326" s="63"/>
    </row>
    <row r="327" spans="1:31" s="11" customFormat="1" ht="17.25" customHeight="1" x14ac:dyDescent="0.3">
      <c r="A327" s="227" t="s">
        <v>164</v>
      </c>
      <c r="B327" s="227"/>
      <c r="C327" s="227"/>
      <c r="D327" s="230"/>
      <c r="E327" s="230"/>
      <c r="F327" s="230"/>
      <c r="G327" s="230"/>
      <c r="H327" s="230"/>
      <c r="I327" s="230"/>
      <c r="J327" s="230"/>
      <c r="K327" s="230"/>
      <c r="L327" s="230"/>
      <c r="M327" s="230"/>
      <c r="N327" s="230"/>
      <c r="O327" s="230"/>
      <c r="P327" s="230"/>
      <c r="Q327" s="230"/>
      <c r="R327" s="230"/>
      <c r="S327" s="230"/>
      <c r="T327" s="230"/>
      <c r="U327" s="230"/>
      <c r="V327" s="230"/>
      <c r="W327" s="230"/>
      <c r="X327" s="230"/>
      <c r="Y327" s="13"/>
      <c r="Z327" s="12"/>
      <c r="AA327" s="5"/>
      <c r="AB327" s="12"/>
      <c r="AC327" s="63"/>
    </row>
    <row r="328" spans="1:31" s="38" customFormat="1" ht="17.25" customHeight="1" x14ac:dyDescent="0.3">
      <c r="A328" s="89">
        <f>A325+1</f>
        <v>208</v>
      </c>
      <c r="B328" s="78" t="s">
        <v>586</v>
      </c>
      <c r="C328" s="81">
        <f>D328+K328+M328+O328+Q328+S328+U328+V328+W328+X328</f>
        <v>599111</v>
      </c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79">
        <f>434278+164833</f>
        <v>599111</v>
      </c>
      <c r="X328" s="95"/>
      <c r="Y328" s="36"/>
      <c r="Z328" s="39"/>
      <c r="AA328" s="37"/>
      <c r="AB328" s="12"/>
      <c r="AC328" s="62"/>
    </row>
    <row r="329" spans="1:31" s="11" customFormat="1" ht="17.25" customHeight="1" x14ac:dyDescent="0.3">
      <c r="A329" s="89">
        <f>A328+1</f>
        <v>209</v>
      </c>
      <c r="B329" s="83" t="s">
        <v>392</v>
      </c>
      <c r="C329" s="81">
        <f>D329+K329+M329+O329+Q329+S329+U329+V329+W329+X329</f>
        <v>719268</v>
      </c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>
        <v>719268</v>
      </c>
      <c r="X329" s="81"/>
      <c r="Y329" s="13"/>
      <c r="Z329" s="12"/>
      <c r="AA329" s="12"/>
      <c r="AB329" s="12"/>
      <c r="AC329" s="63"/>
    </row>
    <row r="330" spans="1:31" s="11" customFormat="1" ht="17.25" customHeight="1" x14ac:dyDescent="0.3">
      <c r="A330" s="246" t="s">
        <v>18</v>
      </c>
      <c r="B330" s="246"/>
      <c r="C330" s="81">
        <f>SUM(C328:C329)</f>
        <v>1318379</v>
      </c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>
        <f>SUM(W328:W329)</f>
        <v>1318379</v>
      </c>
      <c r="X330" s="81"/>
      <c r="Y330" s="13"/>
      <c r="Z330" s="12"/>
      <c r="AA330" s="12"/>
      <c r="AB330" s="12"/>
      <c r="AC330" s="63"/>
    </row>
    <row r="331" spans="1:31" s="38" customFormat="1" ht="17.25" customHeight="1" x14ac:dyDescent="0.3">
      <c r="A331" s="227" t="s">
        <v>165</v>
      </c>
      <c r="B331" s="227"/>
      <c r="C331" s="227"/>
      <c r="D331" s="230"/>
      <c r="E331" s="230"/>
      <c r="F331" s="230"/>
      <c r="G331" s="230"/>
      <c r="H331" s="230"/>
      <c r="I331" s="230"/>
      <c r="J331" s="230"/>
      <c r="K331" s="230"/>
      <c r="L331" s="230"/>
      <c r="M331" s="230"/>
      <c r="N331" s="230"/>
      <c r="O331" s="230"/>
      <c r="P331" s="230"/>
      <c r="Q331" s="230"/>
      <c r="R331" s="230"/>
      <c r="S331" s="230"/>
      <c r="T331" s="230"/>
      <c r="U331" s="230"/>
      <c r="V331" s="230"/>
      <c r="W331" s="230"/>
      <c r="X331" s="230"/>
      <c r="Y331" s="42"/>
      <c r="Z331" s="39"/>
      <c r="AA331" s="37"/>
      <c r="AB331" s="12"/>
      <c r="AC331" s="62"/>
    </row>
    <row r="332" spans="1:31" s="11" customFormat="1" ht="17.25" customHeight="1" x14ac:dyDescent="0.3">
      <c r="A332" s="89">
        <f>A329+1</f>
        <v>210</v>
      </c>
      <c r="B332" s="83" t="s">
        <v>393</v>
      </c>
      <c r="C332" s="81">
        <f>D332+K332+M332+O332+Q332+S332+U332+V332+W332+X332</f>
        <v>2087831</v>
      </c>
      <c r="D332" s="81">
        <f>E332+F332+G332+H332+I332</f>
        <v>790697</v>
      </c>
      <c r="E332" s="81"/>
      <c r="F332" s="81">
        <v>490082</v>
      </c>
      <c r="G332" s="170">
        <v>154111</v>
      </c>
      <c r="H332" s="81"/>
      <c r="I332" s="81">
        <v>146504</v>
      </c>
      <c r="J332" s="81"/>
      <c r="K332" s="81"/>
      <c r="L332" s="81"/>
      <c r="M332" s="81"/>
      <c r="N332" s="81"/>
      <c r="O332" s="81"/>
      <c r="P332" s="81">
        <v>480</v>
      </c>
      <c r="Q332" s="81">
        <v>1262948</v>
      </c>
      <c r="R332" s="81"/>
      <c r="S332" s="81"/>
      <c r="T332" s="81"/>
      <c r="U332" s="81"/>
      <c r="V332" s="81"/>
      <c r="W332" s="81"/>
      <c r="X332" s="81">
        <v>34186</v>
      </c>
      <c r="Y332" s="13"/>
      <c r="Z332" s="12"/>
      <c r="AA332" s="12"/>
      <c r="AB332" s="12"/>
      <c r="AC332" s="63"/>
    </row>
    <row r="333" spans="1:31" s="11" customFormat="1" ht="17.25" customHeight="1" x14ac:dyDescent="0.3">
      <c r="A333" s="89">
        <f>A332+1</f>
        <v>211</v>
      </c>
      <c r="B333" s="83" t="s">
        <v>394</v>
      </c>
      <c r="C333" s="81">
        <f>D333+K333+M333+O333+Q333+S333+U333+V333+W333+X333</f>
        <v>6772079</v>
      </c>
      <c r="D333" s="81">
        <f>E333+F333+G333+H333+I333</f>
        <v>3846653</v>
      </c>
      <c r="E333" s="81">
        <v>2639000</v>
      </c>
      <c r="F333" s="81"/>
      <c r="G333" s="81">
        <v>659903</v>
      </c>
      <c r="H333" s="81"/>
      <c r="I333" s="81">
        <v>547750</v>
      </c>
      <c r="J333" s="81"/>
      <c r="K333" s="81"/>
      <c r="L333" s="81">
        <v>936</v>
      </c>
      <c r="M333" s="81">
        <v>2112386</v>
      </c>
      <c r="N333" s="81"/>
      <c r="O333" s="81"/>
      <c r="P333" s="81">
        <v>100</v>
      </c>
      <c r="Q333" s="81">
        <v>688976</v>
      </c>
      <c r="R333" s="81"/>
      <c r="S333" s="81"/>
      <c r="T333" s="81"/>
      <c r="U333" s="81"/>
      <c r="V333" s="81"/>
      <c r="W333" s="81"/>
      <c r="X333" s="81">
        <v>124064</v>
      </c>
      <c r="Y333" s="13"/>
      <c r="Z333" s="12"/>
      <c r="AA333" s="12"/>
      <c r="AB333" s="12"/>
      <c r="AC333" s="63"/>
    </row>
    <row r="334" spans="1:31" s="11" customFormat="1" ht="17.25" customHeight="1" x14ac:dyDescent="0.3">
      <c r="A334" s="246" t="s">
        <v>18</v>
      </c>
      <c r="B334" s="246"/>
      <c r="C334" s="81">
        <f>SUM(C332:C333)</f>
        <v>8859910</v>
      </c>
      <c r="D334" s="81">
        <f t="shared" ref="D334:X334" si="34">SUM(D332:D333)</f>
        <v>4637350</v>
      </c>
      <c r="E334" s="81">
        <f t="shared" si="34"/>
        <v>2639000</v>
      </c>
      <c r="F334" s="81">
        <f t="shared" si="34"/>
        <v>490082</v>
      </c>
      <c r="G334" s="81">
        <f t="shared" si="34"/>
        <v>814014</v>
      </c>
      <c r="H334" s="81"/>
      <c r="I334" s="81">
        <f t="shared" si="34"/>
        <v>694254</v>
      </c>
      <c r="J334" s="81"/>
      <c r="K334" s="81"/>
      <c r="L334" s="81">
        <f t="shared" si="34"/>
        <v>936</v>
      </c>
      <c r="M334" s="81">
        <f t="shared" si="34"/>
        <v>2112386</v>
      </c>
      <c r="N334" s="81"/>
      <c r="O334" s="81"/>
      <c r="P334" s="81">
        <f t="shared" si="34"/>
        <v>580</v>
      </c>
      <c r="Q334" s="81">
        <f t="shared" si="34"/>
        <v>1951924</v>
      </c>
      <c r="R334" s="81"/>
      <c r="S334" s="81"/>
      <c r="T334" s="81"/>
      <c r="U334" s="81"/>
      <c r="V334" s="81"/>
      <c r="W334" s="81"/>
      <c r="X334" s="81">
        <f t="shared" si="34"/>
        <v>158250</v>
      </c>
      <c r="Y334" s="13"/>
      <c r="Z334" s="12"/>
      <c r="AA334" s="12"/>
      <c r="AB334" s="12"/>
      <c r="AC334" s="63"/>
      <c r="AE334" s="63"/>
    </row>
    <row r="335" spans="1:31" s="38" customFormat="1" ht="17.25" customHeight="1" x14ac:dyDescent="0.3">
      <c r="A335" s="216" t="s">
        <v>166</v>
      </c>
      <c r="B335" s="216"/>
      <c r="C335" s="216"/>
      <c r="D335" s="230"/>
      <c r="E335" s="230"/>
      <c r="F335" s="230"/>
      <c r="G335" s="230"/>
      <c r="H335" s="230"/>
      <c r="I335" s="230"/>
      <c r="J335" s="230"/>
      <c r="K335" s="230"/>
      <c r="L335" s="230"/>
      <c r="M335" s="230"/>
      <c r="N335" s="230"/>
      <c r="O335" s="230"/>
      <c r="P335" s="230"/>
      <c r="Q335" s="230"/>
      <c r="R335" s="230"/>
      <c r="S335" s="230"/>
      <c r="T335" s="230"/>
      <c r="U335" s="230"/>
      <c r="V335" s="230"/>
      <c r="W335" s="230"/>
      <c r="X335" s="230"/>
      <c r="Y335" s="42"/>
      <c r="Z335" s="39"/>
      <c r="AA335" s="37"/>
      <c r="AB335" s="12"/>
      <c r="AC335" s="62"/>
    </row>
    <row r="336" spans="1:31" s="11" customFormat="1" ht="17.25" customHeight="1" x14ac:dyDescent="0.3">
      <c r="A336" s="80">
        <f>A333+1</f>
        <v>212</v>
      </c>
      <c r="B336" s="83" t="s">
        <v>395</v>
      </c>
      <c r="C336" s="81">
        <f>D336+K336+M336+O336+Q336+S336+U336+V336+W336+X336</f>
        <v>2291196</v>
      </c>
      <c r="D336" s="81"/>
      <c r="E336" s="81"/>
      <c r="F336" s="81"/>
      <c r="G336" s="81"/>
      <c r="H336" s="81"/>
      <c r="I336" s="81"/>
      <c r="J336" s="81"/>
      <c r="K336" s="81"/>
      <c r="L336" s="81">
        <v>1036</v>
      </c>
      <c r="M336" s="81">
        <v>2267928</v>
      </c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>
        <v>23268</v>
      </c>
      <c r="Y336" s="13"/>
      <c r="Z336" s="12"/>
      <c r="AA336" s="5"/>
      <c r="AB336" s="12"/>
      <c r="AC336" s="63"/>
    </row>
    <row r="337" spans="1:31" s="11" customFormat="1" ht="17.25" customHeight="1" x14ac:dyDescent="0.3">
      <c r="A337" s="80">
        <f>A336+1</f>
        <v>213</v>
      </c>
      <c r="B337" s="83" t="s">
        <v>396</v>
      </c>
      <c r="C337" s="81">
        <f>D337+K337+M337+O337+Q337+S337+U337+V337+W337+X337</f>
        <v>2513439</v>
      </c>
      <c r="D337" s="81"/>
      <c r="E337" s="81"/>
      <c r="F337" s="81"/>
      <c r="G337" s="81"/>
      <c r="H337" s="81"/>
      <c r="I337" s="81"/>
      <c r="J337" s="81"/>
      <c r="K337" s="81"/>
      <c r="L337" s="81">
        <v>1036</v>
      </c>
      <c r="M337" s="81">
        <v>2034194</v>
      </c>
      <c r="N337" s="81"/>
      <c r="O337" s="81"/>
      <c r="P337" s="81"/>
      <c r="Q337" s="81"/>
      <c r="R337" s="81"/>
      <c r="S337" s="81"/>
      <c r="T337" s="81"/>
      <c r="U337" s="81"/>
      <c r="V337" s="81"/>
      <c r="W337" s="81">
        <v>416284</v>
      </c>
      <c r="X337" s="81">
        <v>62961</v>
      </c>
      <c r="Y337" s="13"/>
      <c r="Z337" s="12"/>
      <c r="AA337" s="5"/>
      <c r="AB337" s="12"/>
      <c r="AC337" s="63"/>
    </row>
    <row r="338" spans="1:31" s="11" customFormat="1" ht="17.25" customHeight="1" x14ac:dyDescent="0.3">
      <c r="A338" s="246" t="s">
        <v>18</v>
      </c>
      <c r="B338" s="246"/>
      <c r="C338" s="81">
        <f>SUM(C336:C337)</f>
        <v>4804635</v>
      </c>
      <c r="D338" s="81"/>
      <c r="E338" s="81"/>
      <c r="F338" s="81"/>
      <c r="G338" s="81"/>
      <c r="H338" s="81"/>
      <c r="I338" s="81"/>
      <c r="J338" s="81"/>
      <c r="K338" s="81"/>
      <c r="L338" s="81">
        <f>SUM(L336:L337)</f>
        <v>2072</v>
      </c>
      <c r="M338" s="81">
        <f>SUM(M336:M337)</f>
        <v>4302122</v>
      </c>
      <c r="N338" s="81"/>
      <c r="O338" s="81"/>
      <c r="P338" s="81"/>
      <c r="Q338" s="81"/>
      <c r="R338" s="81"/>
      <c r="S338" s="81"/>
      <c r="T338" s="81"/>
      <c r="U338" s="81"/>
      <c r="V338" s="81"/>
      <c r="W338" s="81">
        <f>SUM(W336:W337)</f>
        <v>416284</v>
      </c>
      <c r="X338" s="81">
        <f>SUM(X336:X337)</f>
        <v>86229</v>
      </c>
      <c r="Y338" s="13"/>
      <c r="Z338" s="12"/>
      <c r="AA338" s="12"/>
      <c r="AB338" s="12"/>
      <c r="AC338" s="63"/>
      <c r="AE338" s="63"/>
    </row>
    <row r="339" spans="1:31" s="38" customFormat="1" ht="17.25" customHeight="1" x14ac:dyDescent="0.3">
      <c r="A339" s="227" t="s">
        <v>167</v>
      </c>
      <c r="B339" s="227"/>
      <c r="C339" s="227"/>
      <c r="D339" s="230"/>
      <c r="E339" s="230"/>
      <c r="F339" s="230"/>
      <c r="G339" s="230"/>
      <c r="H339" s="230"/>
      <c r="I339" s="230"/>
      <c r="J339" s="230"/>
      <c r="K339" s="230"/>
      <c r="L339" s="230"/>
      <c r="M339" s="230"/>
      <c r="N339" s="230"/>
      <c r="O339" s="230"/>
      <c r="P339" s="230"/>
      <c r="Q339" s="230"/>
      <c r="R339" s="230"/>
      <c r="S339" s="230"/>
      <c r="T339" s="230"/>
      <c r="U339" s="230"/>
      <c r="V339" s="230"/>
      <c r="W339" s="230"/>
      <c r="X339" s="230"/>
      <c r="Y339" s="42"/>
      <c r="Z339" s="39"/>
      <c r="AA339" s="37"/>
      <c r="AB339" s="12"/>
      <c r="AC339" s="62"/>
    </row>
    <row r="340" spans="1:31" s="11" customFormat="1" ht="17.25" customHeight="1" x14ac:dyDescent="0.3">
      <c r="A340" s="89">
        <f>A337+1</f>
        <v>214</v>
      </c>
      <c r="B340" s="83" t="s">
        <v>397</v>
      </c>
      <c r="C340" s="81">
        <f>D340+K340+M340+O340+Q340+S340+U340+V340+W340+X340</f>
        <v>5298242</v>
      </c>
      <c r="D340" s="81">
        <f>E340+F340+G340+H340+I340</f>
        <v>1588934</v>
      </c>
      <c r="E340" s="81">
        <v>1588934</v>
      </c>
      <c r="F340" s="81"/>
      <c r="G340" s="81"/>
      <c r="H340" s="81"/>
      <c r="I340" s="81"/>
      <c r="J340" s="81"/>
      <c r="K340" s="81"/>
      <c r="L340" s="81">
        <v>1235</v>
      </c>
      <c r="M340" s="81">
        <v>2046844</v>
      </c>
      <c r="N340" s="81"/>
      <c r="O340" s="81"/>
      <c r="P340" s="81"/>
      <c r="Q340" s="81"/>
      <c r="R340" s="81"/>
      <c r="S340" s="81"/>
      <c r="T340" s="81"/>
      <c r="U340" s="81"/>
      <c r="V340" s="81"/>
      <c r="W340" s="81">
        <v>1641725</v>
      </c>
      <c r="X340" s="81">
        <v>20739</v>
      </c>
      <c r="Y340" s="13"/>
      <c r="Z340" s="12"/>
      <c r="AA340" s="12"/>
      <c r="AB340" s="12"/>
      <c r="AC340" s="63"/>
    </row>
    <row r="341" spans="1:31" s="11" customFormat="1" ht="17.25" customHeight="1" x14ac:dyDescent="0.3">
      <c r="A341" s="246" t="s">
        <v>18</v>
      </c>
      <c r="B341" s="246"/>
      <c r="C341" s="81">
        <f>SUM(C340)</f>
        <v>5298242</v>
      </c>
      <c r="D341" s="81">
        <f>SUM(D340)</f>
        <v>1588934</v>
      </c>
      <c r="E341" s="81">
        <f>SUM(E340)</f>
        <v>1588934</v>
      </c>
      <c r="F341" s="81"/>
      <c r="G341" s="81"/>
      <c r="H341" s="81"/>
      <c r="I341" s="81"/>
      <c r="J341" s="81"/>
      <c r="K341" s="81"/>
      <c r="L341" s="81">
        <f>SUM(L340)</f>
        <v>1235</v>
      </c>
      <c r="M341" s="81">
        <f>SUM(M340)</f>
        <v>2046844</v>
      </c>
      <c r="N341" s="81"/>
      <c r="O341" s="81"/>
      <c r="P341" s="81"/>
      <c r="Q341" s="81"/>
      <c r="R341" s="81"/>
      <c r="S341" s="81"/>
      <c r="T341" s="81"/>
      <c r="U341" s="81"/>
      <c r="V341" s="81"/>
      <c r="W341" s="81">
        <f>SUM(W340)</f>
        <v>1641725</v>
      </c>
      <c r="X341" s="81">
        <f>SUM(X340)</f>
        <v>20739</v>
      </c>
      <c r="Y341" s="13"/>
      <c r="Z341" s="12"/>
      <c r="AA341" s="12"/>
      <c r="AB341" s="12"/>
      <c r="AC341" s="63"/>
      <c r="AE341" s="63"/>
    </row>
    <row r="342" spans="1:31" s="11" customFormat="1" ht="17.25" customHeight="1" x14ac:dyDescent="0.3">
      <c r="A342" s="227" t="s">
        <v>168</v>
      </c>
      <c r="B342" s="227"/>
      <c r="C342" s="227"/>
      <c r="D342" s="230"/>
      <c r="E342" s="230"/>
      <c r="F342" s="230"/>
      <c r="G342" s="230"/>
      <c r="H342" s="230"/>
      <c r="I342" s="230"/>
      <c r="J342" s="230"/>
      <c r="K342" s="230"/>
      <c r="L342" s="230"/>
      <c r="M342" s="230"/>
      <c r="N342" s="230"/>
      <c r="O342" s="230"/>
      <c r="P342" s="230"/>
      <c r="Q342" s="230"/>
      <c r="R342" s="230"/>
      <c r="S342" s="230"/>
      <c r="T342" s="230"/>
      <c r="U342" s="230"/>
      <c r="V342" s="230"/>
      <c r="W342" s="230"/>
      <c r="X342" s="230"/>
      <c r="Y342" s="13"/>
      <c r="Z342" s="12"/>
      <c r="AA342" s="5"/>
      <c r="AB342" s="12"/>
      <c r="AC342" s="63"/>
    </row>
    <row r="343" spans="1:31" s="11" customFormat="1" ht="17.25" customHeight="1" x14ac:dyDescent="0.3">
      <c r="A343" s="89">
        <f>A340+1</f>
        <v>215</v>
      </c>
      <c r="B343" s="83" t="s">
        <v>398</v>
      </c>
      <c r="C343" s="81">
        <f>D343+K343+M343+O343+Q343+S343+U343+V343+W343+X343</f>
        <v>301307</v>
      </c>
      <c r="D343" s="81"/>
      <c r="E343" s="81"/>
      <c r="F343" s="81"/>
      <c r="G343" s="81"/>
      <c r="H343" s="81"/>
      <c r="I343" s="81"/>
      <c r="J343" s="81"/>
      <c r="K343" s="79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>
        <v>301307</v>
      </c>
      <c r="X343" s="81"/>
      <c r="Y343" s="13"/>
      <c r="Z343" s="12"/>
      <c r="AA343" s="5"/>
      <c r="AB343" s="12"/>
      <c r="AC343" s="63"/>
    </row>
    <row r="344" spans="1:31" s="11" customFormat="1" ht="17.25" customHeight="1" x14ac:dyDescent="0.3">
      <c r="A344" s="246" t="s">
        <v>18</v>
      </c>
      <c r="B344" s="246"/>
      <c r="C344" s="81">
        <f>SUM(C343)</f>
        <v>301307</v>
      </c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>
        <f>SUM(W343)</f>
        <v>301307</v>
      </c>
      <c r="X344" s="81"/>
      <c r="Y344" s="13"/>
      <c r="Z344" s="12"/>
      <c r="AA344" s="12"/>
      <c r="AB344" s="12"/>
      <c r="AC344" s="63"/>
    </row>
    <row r="345" spans="1:31" s="38" customFormat="1" ht="17.25" customHeight="1" x14ac:dyDescent="0.3">
      <c r="A345" s="227" t="s">
        <v>169</v>
      </c>
      <c r="B345" s="227"/>
      <c r="C345" s="227"/>
      <c r="D345" s="230"/>
      <c r="E345" s="230"/>
      <c r="F345" s="230"/>
      <c r="G345" s="230"/>
      <c r="H345" s="230"/>
      <c r="I345" s="230"/>
      <c r="J345" s="230"/>
      <c r="K345" s="230"/>
      <c r="L345" s="230"/>
      <c r="M345" s="230"/>
      <c r="N345" s="230"/>
      <c r="O345" s="230"/>
      <c r="P345" s="230"/>
      <c r="Q345" s="230"/>
      <c r="R345" s="230"/>
      <c r="S345" s="230"/>
      <c r="T345" s="230"/>
      <c r="U345" s="230"/>
      <c r="V345" s="230"/>
      <c r="W345" s="230"/>
      <c r="X345" s="230"/>
      <c r="Y345" s="42"/>
      <c r="Z345" s="39"/>
      <c r="AA345" s="37"/>
      <c r="AB345" s="12"/>
      <c r="AC345" s="62"/>
    </row>
    <row r="346" spans="1:31" s="11" customFormat="1" ht="17.25" customHeight="1" x14ac:dyDescent="0.3">
      <c r="A346" s="89">
        <f>A343+1</f>
        <v>216</v>
      </c>
      <c r="B346" s="83" t="s">
        <v>399</v>
      </c>
      <c r="C346" s="81">
        <f>D346+K346+M346+O346+Q346+S346+U346+V346+W346+X346</f>
        <v>801141</v>
      </c>
      <c r="D346" s="81"/>
      <c r="E346" s="81"/>
      <c r="F346" s="81"/>
      <c r="G346" s="81"/>
      <c r="H346" s="81"/>
      <c r="I346" s="81"/>
      <c r="J346" s="81"/>
      <c r="K346" s="81"/>
      <c r="L346" s="81">
        <v>354</v>
      </c>
      <c r="M346" s="81">
        <v>795185</v>
      </c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>
        <v>5956</v>
      </c>
      <c r="Y346" s="13"/>
      <c r="Z346" s="12"/>
      <c r="AA346" s="5"/>
      <c r="AB346" s="12"/>
      <c r="AC346" s="63"/>
    </row>
    <row r="347" spans="1:31" s="11" customFormat="1" ht="17.25" customHeight="1" x14ac:dyDescent="0.3">
      <c r="A347" s="89">
        <f>A346+1</f>
        <v>217</v>
      </c>
      <c r="B347" s="83" t="s">
        <v>400</v>
      </c>
      <c r="C347" s="81">
        <f>D347+K347+M347+O347+Q347+S347+U347+V347+W347+X347</f>
        <v>2414462</v>
      </c>
      <c r="D347" s="81"/>
      <c r="E347" s="81"/>
      <c r="F347" s="81"/>
      <c r="G347" s="81"/>
      <c r="H347" s="81"/>
      <c r="I347" s="81"/>
      <c r="J347" s="81"/>
      <c r="K347" s="81"/>
      <c r="L347" s="81">
        <v>385</v>
      </c>
      <c r="M347" s="81">
        <v>1069376</v>
      </c>
      <c r="N347" s="81"/>
      <c r="O347" s="81"/>
      <c r="P347" s="81">
        <v>540</v>
      </c>
      <c r="Q347" s="81">
        <v>1328598</v>
      </c>
      <c r="R347" s="81"/>
      <c r="S347" s="81"/>
      <c r="T347" s="81"/>
      <c r="U347" s="81"/>
      <c r="V347" s="81"/>
      <c r="W347" s="81"/>
      <c r="X347" s="81">
        <v>16488</v>
      </c>
      <c r="Y347" s="13"/>
      <c r="Z347" s="12"/>
      <c r="AA347" s="12"/>
      <c r="AB347" s="12"/>
      <c r="AC347" s="63"/>
    </row>
    <row r="348" spans="1:31" s="11" customFormat="1" ht="17.25" customHeight="1" x14ac:dyDescent="0.3">
      <c r="A348" s="246" t="s">
        <v>18</v>
      </c>
      <c r="B348" s="246"/>
      <c r="C348" s="81">
        <f>SUM(C346:C347)</f>
        <v>3215603</v>
      </c>
      <c r="D348" s="81"/>
      <c r="E348" s="81"/>
      <c r="F348" s="81"/>
      <c r="G348" s="81"/>
      <c r="H348" s="81"/>
      <c r="I348" s="81"/>
      <c r="J348" s="81"/>
      <c r="K348" s="81"/>
      <c r="L348" s="81">
        <f>SUM(L346:L347)</f>
        <v>739</v>
      </c>
      <c r="M348" s="81">
        <f>SUM(M346:M347)</f>
        <v>1864561</v>
      </c>
      <c r="N348" s="81"/>
      <c r="O348" s="81"/>
      <c r="P348" s="81">
        <f>SUM(P346:P347)</f>
        <v>540</v>
      </c>
      <c r="Q348" s="81">
        <f>SUM(Q346:Q347)</f>
        <v>1328598</v>
      </c>
      <c r="R348" s="81"/>
      <c r="S348" s="81"/>
      <c r="T348" s="81"/>
      <c r="U348" s="81"/>
      <c r="V348" s="81"/>
      <c r="W348" s="81"/>
      <c r="X348" s="81">
        <f>SUM(X346:X347)</f>
        <v>22444</v>
      </c>
      <c r="Y348" s="13"/>
      <c r="Z348" s="12"/>
      <c r="AA348" s="12"/>
      <c r="AB348" s="12"/>
      <c r="AC348" s="63"/>
      <c r="AE348" s="63"/>
    </row>
    <row r="349" spans="1:31" s="11" customFormat="1" ht="17.25" customHeight="1" x14ac:dyDescent="0.3">
      <c r="A349" s="227" t="s">
        <v>170</v>
      </c>
      <c r="B349" s="227"/>
      <c r="C349" s="96">
        <f>SUM(C348+C344+C341+C338+C334+C330+C326+C322)</f>
        <v>43850220</v>
      </c>
      <c r="D349" s="96">
        <f t="shared" ref="D349:X349" si="35">SUM(D348+D344+D341+D338+D334+D330+D326+D322)</f>
        <v>6226284</v>
      </c>
      <c r="E349" s="96">
        <f t="shared" si="35"/>
        <v>4227934</v>
      </c>
      <c r="F349" s="96">
        <f t="shared" si="35"/>
        <v>490082</v>
      </c>
      <c r="G349" s="96">
        <f t="shared" si="35"/>
        <v>814014</v>
      </c>
      <c r="H349" s="96"/>
      <c r="I349" s="96">
        <f t="shared" si="35"/>
        <v>694254</v>
      </c>
      <c r="J349" s="96"/>
      <c r="K349" s="96"/>
      <c r="L349" s="96">
        <f t="shared" si="35"/>
        <v>8754</v>
      </c>
      <c r="M349" s="96">
        <f t="shared" si="35"/>
        <v>22486998</v>
      </c>
      <c r="N349" s="96"/>
      <c r="O349" s="96"/>
      <c r="P349" s="96">
        <f t="shared" si="35"/>
        <v>2471.6</v>
      </c>
      <c r="Q349" s="96">
        <f t="shared" si="35"/>
        <v>7573534</v>
      </c>
      <c r="R349" s="96"/>
      <c r="S349" s="96"/>
      <c r="T349" s="96"/>
      <c r="U349" s="96"/>
      <c r="V349" s="96"/>
      <c r="W349" s="96">
        <f t="shared" si="35"/>
        <v>7140642</v>
      </c>
      <c r="X349" s="96">
        <f t="shared" si="35"/>
        <v>422762</v>
      </c>
      <c r="Y349" s="13"/>
      <c r="Z349" s="12"/>
      <c r="AA349" s="12"/>
      <c r="AB349" s="12"/>
      <c r="AC349" s="63"/>
    </row>
    <row r="350" spans="1:31" s="11" customFormat="1" ht="12.75" customHeight="1" x14ac:dyDescent="0.3">
      <c r="A350" s="247" t="s">
        <v>60</v>
      </c>
      <c r="B350" s="247"/>
      <c r="C350" s="247"/>
      <c r="D350" s="247"/>
      <c r="E350" s="247"/>
      <c r="F350" s="247"/>
      <c r="G350" s="247"/>
      <c r="H350" s="247"/>
      <c r="I350" s="247"/>
      <c r="J350" s="247"/>
      <c r="K350" s="247"/>
      <c r="L350" s="247"/>
      <c r="M350" s="247"/>
      <c r="N350" s="247"/>
      <c r="O350" s="247"/>
      <c r="P350" s="247"/>
      <c r="Q350" s="247"/>
      <c r="R350" s="247"/>
      <c r="S350" s="247"/>
      <c r="T350" s="247"/>
      <c r="U350" s="247"/>
      <c r="V350" s="247"/>
      <c r="W350" s="247"/>
      <c r="X350" s="247"/>
      <c r="Y350" s="13"/>
      <c r="Z350" s="12"/>
      <c r="AB350" s="12"/>
      <c r="AC350" s="63"/>
    </row>
    <row r="351" spans="1:31" s="38" customFormat="1" ht="18" customHeight="1" x14ac:dyDescent="0.3">
      <c r="A351" s="227" t="s">
        <v>61</v>
      </c>
      <c r="B351" s="227"/>
      <c r="C351" s="227"/>
      <c r="D351" s="230"/>
      <c r="E351" s="230"/>
      <c r="F351" s="230"/>
      <c r="G351" s="230"/>
      <c r="H351" s="230"/>
      <c r="I351" s="230"/>
      <c r="J351" s="230"/>
      <c r="K351" s="230"/>
      <c r="L351" s="230"/>
      <c r="M351" s="230"/>
      <c r="N351" s="230"/>
      <c r="O351" s="230"/>
      <c r="P351" s="230"/>
      <c r="Q351" s="230"/>
      <c r="R351" s="230"/>
      <c r="S351" s="230"/>
      <c r="T351" s="230"/>
      <c r="U351" s="230"/>
      <c r="V351" s="230"/>
      <c r="W351" s="230"/>
      <c r="X351" s="230"/>
      <c r="Y351" s="42"/>
      <c r="Z351" s="39"/>
      <c r="AB351" s="12"/>
      <c r="AC351" s="62"/>
    </row>
    <row r="352" spans="1:31" s="11" customFormat="1" ht="18" customHeight="1" x14ac:dyDescent="0.3">
      <c r="A352" s="89">
        <f>A347+1</f>
        <v>218</v>
      </c>
      <c r="B352" s="83" t="s">
        <v>62</v>
      </c>
      <c r="C352" s="81">
        <f t="shared" ref="C352:C361" si="36">D352+K352+M352+O352+Q352+S352+U352+V352+W352+X352</f>
        <v>20606808</v>
      </c>
      <c r="D352" s="81"/>
      <c r="E352" s="81"/>
      <c r="F352" s="81"/>
      <c r="G352" s="81"/>
      <c r="H352" s="81"/>
      <c r="I352" s="81"/>
      <c r="J352" s="81"/>
      <c r="K352" s="81"/>
      <c r="L352" s="81">
        <v>1455.3</v>
      </c>
      <c r="M352" s="81">
        <v>4954500</v>
      </c>
      <c r="N352" s="81"/>
      <c r="O352" s="81"/>
      <c r="P352" s="81"/>
      <c r="Q352" s="81"/>
      <c r="R352" s="81"/>
      <c r="S352" s="81"/>
      <c r="T352" s="81">
        <v>3724</v>
      </c>
      <c r="U352" s="81">
        <v>14901332</v>
      </c>
      <c r="V352" s="81"/>
      <c r="W352" s="81">
        <v>586459</v>
      </c>
      <c r="X352" s="81">
        <v>164517</v>
      </c>
      <c r="Y352" s="13"/>
      <c r="Z352" s="12"/>
      <c r="AB352" s="12"/>
      <c r="AC352" s="63"/>
    </row>
    <row r="353" spans="1:31" s="38" customFormat="1" ht="18" customHeight="1" x14ac:dyDescent="0.3">
      <c r="A353" s="89">
        <f>A352+1</f>
        <v>219</v>
      </c>
      <c r="B353" s="190" t="s">
        <v>616</v>
      </c>
      <c r="C353" s="81">
        <f>D353+K353+M353+O353+Q353+S353+U353+V353+W353+X353</f>
        <v>816551</v>
      </c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>
        <v>816551</v>
      </c>
      <c r="X353" s="79"/>
      <c r="Y353" s="42"/>
      <c r="Z353" s="39"/>
      <c r="AB353" s="12"/>
      <c r="AC353" s="62"/>
    </row>
    <row r="354" spans="1:31" s="11" customFormat="1" ht="18" customHeight="1" x14ac:dyDescent="0.3">
      <c r="A354" s="89">
        <f t="shared" ref="A354:A365" si="37">A353+1</f>
        <v>220</v>
      </c>
      <c r="B354" s="83" t="s">
        <v>63</v>
      </c>
      <c r="C354" s="81">
        <f t="shared" si="36"/>
        <v>16143718</v>
      </c>
      <c r="D354" s="81"/>
      <c r="E354" s="81"/>
      <c r="F354" s="81"/>
      <c r="G354" s="81"/>
      <c r="H354" s="81"/>
      <c r="I354" s="81"/>
      <c r="J354" s="81"/>
      <c r="K354" s="81"/>
      <c r="L354" s="81">
        <v>1131.5999999999999</v>
      </c>
      <c r="M354" s="81">
        <v>4117017</v>
      </c>
      <c r="N354" s="81"/>
      <c r="O354" s="81"/>
      <c r="P354" s="81"/>
      <c r="Q354" s="81"/>
      <c r="R354" s="81"/>
      <c r="S354" s="81"/>
      <c r="T354" s="81">
        <v>3124.3</v>
      </c>
      <c r="U354" s="81">
        <v>11887710</v>
      </c>
      <c r="V354" s="81"/>
      <c r="W354" s="81"/>
      <c r="X354" s="81">
        <v>138991</v>
      </c>
      <c r="Y354" s="13"/>
      <c r="Z354" s="12"/>
      <c r="AB354" s="12"/>
      <c r="AC354" s="63"/>
    </row>
    <row r="355" spans="1:31" s="11" customFormat="1" ht="18" customHeight="1" x14ac:dyDescent="0.3">
      <c r="A355" s="89">
        <f t="shared" si="37"/>
        <v>221</v>
      </c>
      <c r="B355" s="83" t="s">
        <v>401</v>
      </c>
      <c r="C355" s="81">
        <f t="shared" si="36"/>
        <v>3471031</v>
      </c>
      <c r="D355" s="81"/>
      <c r="E355" s="81"/>
      <c r="F355" s="81"/>
      <c r="G355" s="81"/>
      <c r="H355" s="81"/>
      <c r="I355" s="81"/>
      <c r="J355" s="81"/>
      <c r="K355" s="79"/>
      <c r="L355" s="81"/>
      <c r="M355" s="81"/>
      <c r="N355" s="81"/>
      <c r="O355" s="81"/>
      <c r="P355" s="81"/>
      <c r="Q355" s="81"/>
      <c r="R355" s="81"/>
      <c r="S355" s="81"/>
      <c r="T355" s="81">
        <v>1162.9100000000001</v>
      </c>
      <c r="U355" s="81">
        <v>3407617</v>
      </c>
      <c r="V355" s="81"/>
      <c r="W355" s="81"/>
      <c r="X355" s="81">
        <v>63414</v>
      </c>
      <c r="Y355" s="13"/>
      <c r="Z355" s="12"/>
      <c r="AA355" s="12"/>
      <c r="AB355" s="12"/>
      <c r="AC355" s="63"/>
    </row>
    <row r="356" spans="1:31" s="11" customFormat="1" ht="18" customHeight="1" x14ac:dyDescent="0.3">
      <c r="A356" s="89">
        <f t="shared" si="37"/>
        <v>222</v>
      </c>
      <c r="B356" s="83" t="s">
        <v>402</v>
      </c>
      <c r="C356" s="81">
        <f t="shared" si="36"/>
        <v>5417586</v>
      </c>
      <c r="D356" s="81"/>
      <c r="E356" s="81"/>
      <c r="F356" s="81"/>
      <c r="G356" s="81"/>
      <c r="H356" s="81"/>
      <c r="I356" s="81"/>
      <c r="J356" s="81"/>
      <c r="K356" s="81"/>
      <c r="L356" s="81">
        <v>2189.94</v>
      </c>
      <c r="M356" s="81">
        <v>5312066</v>
      </c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>
        <v>105520</v>
      </c>
      <c r="Y356" s="13"/>
      <c r="Z356" s="12"/>
      <c r="AB356" s="12"/>
      <c r="AC356" s="63"/>
    </row>
    <row r="357" spans="1:31" s="11" customFormat="1" ht="18" customHeight="1" x14ac:dyDescent="0.3">
      <c r="A357" s="89">
        <f t="shared" si="37"/>
        <v>223</v>
      </c>
      <c r="B357" s="83" t="s">
        <v>403</v>
      </c>
      <c r="C357" s="81">
        <f t="shared" si="36"/>
        <v>12383701</v>
      </c>
      <c r="D357" s="81"/>
      <c r="E357" s="81"/>
      <c r="F357" s="81"/>
      <c r="G357" s="81"/>
      <c r="H357" s="81"/>
      <c r="I357" s="81"/>
      <c r="J357" s="81"/>
      <c r="K357" s="81"/>
      <c r="L357" s="81">
        <v>1448.9</v>
      </c>
      <c r="M357" s="81">
        <v>4189911</v>
      </c>
      <c r="N357" s="81"/>
      <c r="O357" s="81"/>
      <c r="P357" s="81"/>
      <c r="Q357" s="81"/>
      <c r="R357" s="81"/>
      <c r="S357" s="81"/>
      <c r="T357" s="81">
        <v>2308.02</v>
      </c>
      <c r="U357" s="81">
        <v>7705939</v>
      </c>
      <c r="V357" s="81"/>
      <c r="W357" s="81">
        <v>351684</v>
      </c>
      <c r="X357" s="81">
        <v>136167</v>
      </c>
      <c r="Y357" s="13"/>
      <c r="Z357" s="12"/>
      <c r="AB357" s="12"/>
      <c r="AC357" s="63"/>
    </row>
    <row r="358" spans="1:31" s="11" customFormat="1" ht="18" customHeight="1" x14ac:dyDescent="0.3">
      <c r="A358" s="89">
        <f t="shared" si="37"/>
        <v>224</v>
      </c>
      <c r="B358" s="83" t="s">
        <v>404</v>
      </c>
      <c r="C358" s="81">
        <f t="shared" si="36"/>
        <v>3027961</v>
      </c>
      <c r="D358" s="81"/>
      <c r="E358" s="81"/>
      <c r="F358" s="81"/>
      <c r="G358" s="81"/>
      <c r="H358" s="81"/>
      <c r="I358" s="81"/>
      <c r="J358" s="81"/>
      <c r="K358" s="81"/>
      <c r="L358" s="81">
        <v>871.68</v>
      </c>
      <c r="M358" s="81">
        <v>3006433</v>
      </c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>
        <v>21528</v>
      </c>
      <c r="Y358" s="13"/>
      <c r="Z358" s="12"/>
      <c r="AB358" s="12"/>
      <c r="AC358" s="63"/>
    </row>
    <row r="359" spans="1:31" s="11" customFormat="1" ht="18" customHeight="1" x14ac:dyDescent="0.3">
      <c r="A359" s="89">
        <f t="shared" si="37"/>
        <v>225</v>
      </c>
      <c r="B359" s="83" t="s">
        <v>405</v>
      </c>
      <c r="C359" s="81">
        <f t="shared" si="36"/>
        <v>4927143</v>
      </c>
      <c r="D359" s="81"/>
      <c r="E359" s="81"/>
      <c r="F359" s="81"/>
      <c r="G359" s="81"/>
      <c r="H359" s="81"/>
      <c r="I359" s="81"/>
      <c r="J359" s="81"/>
      <c r="K359" s="81"/>
      <c r="L359" s="81">
        <v>1336.4</v>
      </c>
      <c r="M359" s="81">
        <v>4356225</v>
      </c>
      <c r="N359" s="81"/>
      <c r="O359" s="81"/>
      <c r="P359" s="81"/>
      <c r="Q359" s="81"/>
      <c r="R359" s="81"/>
      <c r="S359" s="81"/>
      <c r="T359" s="81"/>
      <c r="U359" s="81"/>
      <c r="V359" s="81"/>
      <c r="W359" s="81">
        <v>461125</v>
      </c>
      <c r="X359" s="81">
        <v>109793</v>
      </c>
      <c r="Y359" s="13"/>
      <c r="Z359" s="12"/>
      <c r="AB359" s="12"/>
      <c r="AC359" s="63"/>
    </row>
    <row r="360" spans="1:31" s="11" customFormat="1" ht="18" customHeight="1" x14ac:dyDescent="0.3">
      <c r="A360" s="89">
        <f t="shared" si="37"/>
        <v>226</v>
      </c>
      <c r="B360" s="83" t="s">
        <v>406</v>
      </c>
      <c r="C360" s="81">
        <f t="shared" si="36"/>
        <v>5680981</v>
      </c>
      <c r="D360" s="81"/>
      <c r="E360" s="81"/>
      <c r="F360" s="81"/>
      <c r="G360" s="81"/>
      <c r="H360" s="81"/>
      <c r="I360" s="81"/>
      <c r="J360" s="81"/>
      <c r="K360" s="81"/>
      <c r="L360" s="81">
        <v>1748.7</v>
      </c>
      <c r="M360" s="81">
        <v>5596165</v>
      </c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>
        <v>84816</v>
      </c>
      <c r="Y360" s="13"/>
      <c r="Z360" s="12"/>
      <c r="AB360" s="12"/>
      <c r="AC360" s="63"/>
    </row>
    <row r="361" spans="1:31" s="11" customFormat="1" ht="18" customHeight="1" x14ac:dyDescent="0.3">
      <c r="A361" s="89">
        <f t="shared" si="37"/>
        <v>227</v>
      </c>
      <c r="B361" s="83" t="s">
        <v>64</v>
      </c>
      <c r="C361" s="81">
        <f t="shared" si="36"/>
        <v>5418954</v>
      </c>
      <c r="D361" s="81"/>
      <c r="E361" s="81"/>
      <c r="F361" s="81"/>
      <c r="G361" s="81"/>
      <c r="H361" s="81"/>
      <c r="I361" s="81"/>
      <c r="J361" s="81"/>
      <c r="K361" s="81"/>
      <c r="L361" s="81">
        <v>2101.3000000000002</v>
      </c>
      <c r="M361" s="81">
        <v>5277285</v>
      </c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>
        <v>141669</v>
      </c>
      <c r="Y361" s="13"/>
      <c r="Z361" s="12"/>
      <c r="AB361" s="12"/>
      <c r="AC361" s="63"/>
    </row>
    <row r="362" spans="1:31" s="11" customFormat="1" ht="18" customHeight="1" x14ac:dyDescent="0.3">
      <c r="A362" s="89">
        <f t="shared" si="37"/>
        <v>228</v>
      </c>
      <c r="B362" s="83" t="s">
        <v>407</v>
      </c>
      <c r="C362" s="81">
        <f>D362+K362+M362+O362+Q362+S362+U362+V362+W362+X362</f>
        <v>911996</v>
      </c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>
        <v>911996</v>
      </c>
      <c r="X362" s="81"/>
      <c r="Y362" s="13"/>
      <c r="Z362" s="12"/>
      <c r="AB362" s="12"/>
      <c r="AC362" s="63"/>
    </row>
    <row r="363" spans="1:31" s="11" customFormat="1" ht="18" customHeight="1" x14ac:dyDescent="0.3">
      <c r="A363" s="89">
        <f t="shared" si="37"/>
        <v>229</v>
      </c>
      <c r="B363" s="83" t="s">
        <v>408</v>
      </c>
      <c r="C363" s="81">
        <f>D363+K363+M363+O363+Q363+S363+U363+V363+W363+X363</f>
        <v>1448094</v>
      </c>
      <c r="D363" s="81"/>
      <c r="E363" s="81"/>
      <c r="F363" s="81"/>
      <c r="G363" s="81"/>
      <c r="H363" s="81"/>
      <c r="I363" s="81"/>
      <c r="J363" s="81"/>
      <c r="K363" s="79"/>
      <c r="L363" s="81"/>
      <c r="M363" s="81"/>
      <c r="N363" s="81"/>
      <c r="O363" s="81"/>
      <c r="P363" s="81">
        <v>686</v>
      </c>
      <c r="Q363" s="81">
        <v>1357749</v>
      </c>
      <c r="R363" s="81"/>
      <c r="S363" s="81"/>
      <c r="T363" s="81"/>
      <c r="U363" s="81"/>
      <c r="V363" s="81"/>
      <c r="W363" s="81"/>
      <c r="X363" s="81">
        <v>90345</v>
      </c>
      <c r="Y363" s="13"/>
      <c r="Z363" s="12"/>
      <c r="AA363" s="12"/>
      <c r="AB363" s="12"/>
      <c r="AC363" s="63"/>
    </row>
    <row r="364" spans="1:31" s="11" customFormat="1" ht="18" customHeight="1" x14ac:dyDescent="0.3">
      <c r="A364" s="89">
        <f t="shared" si="37"/>
        <v>230</v>
      </c>
      <c r="B364" s="83" t="s">
        <v>409</v>
      </c>
      <c r="C364" s="81">
        <f>D364+K364+M364+O364+Q364+S364+U364+V364+W364+X364</f>
        <v>4369243</v>
      </c>
      <c r="D364" s="81"/>
      <c r="E364" s="81"/>
      <c r="F364" s="81"/>
      <c r="G364" s="81"/>
      <c r="H364" s="81"/>
      <c r="I364" s="81"/>
      <c r="J364" s="81"/>
      <c r="K364" s="81"/>
      <c r="L364" s="81">
        <v>1432.14</v>
      </c>
      <c r="M364" s="81">
        <v>4292144</v>
      </c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>
        <v>77099</v>
      </c>
      <c r="Y364" s="13"/>
      <c r="Z364" s="12"/>
      <c r="AB364" s="12"/>
      <c r="AC364" s="63"/>
    </row>
    <row r="365" spans="1:31" s="11" customFormat="1" ht="18" customHeight="1" x14ac:dyDescent="0.3">
      <c r="A365" s="89">
        <f t="shared" si="37"/>
        <v>231</v>
      </c>
      <c r="B365" s="83" t="s">
        <v>410</v>
      </c>
      <c r="C365" s="81">
        <f>D365+K365+M365+O365+Q365+S365+U365+V365+W365+X365</f>
        <v>4190442</v>
      </c>
      <c r="D365" s="81"/>
      <c r="E365" s="81"/>
      <c r="F365" s="81"/>
      <c r="G365" s="81"/>
      <c r="H365" s="81"/>
      <c r="I365" s="81"/>
      <c r="J365" s="81"/>
      <c r="K365" s="81"/>
      <c r="L365" s="81">
        <v>1410.76</v>
      </c>
      <c r="M365" s="81">
        <v>4112097</v>
      </c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>
        <v>78345</v>
      </c>
      <c r="Y365" s="13"/>
      <c r="Z365" s="12"/>
      <c r="AB365" s="12"/>
      <c r="AC365" s="63"/>
    </row>
    <row r="366" spans="1:31" s="11" customFormat="1" ht="18" customHeight="1" x14ac:dyDescent="0.3">
      <c r="A366" s="246" t="s">
        <v>18</v>
      </c>
      <c r="B366" s="246"/>
      <c r="C366" s="81">
        <f>SUM(C352:C365)</f>
        <v>88814209</v>
      </c>
      <c r="D366" s="81"/>
      <c r="E366" s="81"/>
      <c r="F366" s="81"/>
      <c r="G366" s="81"/>
      <c r="H366" s="81"/>
      <c r="I366" s="81"/>
      <c r="J366" s="81"/>
      <c r="K366" s="81"/>
      <c r="L366" s="81">
        <f t="shared" ref="L366:X366" si="38">SUM(L352:L365)</f>
        <v>15126.72</v>
      </c>
      <c r="M366" s="81">
        <f t="shared" si="38"/>
        <v>45213843</v>
      </c>
      <c r="N366" s="81"/>
      <c r="O366" s="81"/>
      <c r="P366" s="81">
        <f t="shared" si="38"/>
        <v>686</v>
      </c>
      <c r="Q366" s="81">
        <f t="shared" si="38"/>
        <v>1357749</v>
      </c>
      <c r="R366" s="81"/>
      <c r="S366" s="81"/>
      <c r="T366" s="81">
        <f t="shared" si="38"/>
        <v>10319.23</v>
      </c>
      <c r="U366" s="81">
        <f t="shared" si="38"/>
        <v>37902598</v>
      </c>
      <c r="V366" s="81"/>
      <c r="W366" s="81">
        <f t="shared" si="38"/>
        <v>3127815</v>
      </c>
      <c r="X366" s="81">
        <f t="shared" si="38"/>
        <v>1212204</v>
      </c>
      <c r="Y366" s="13"/>
      <c r="Z366" s="12"/>
      <c r="AA366" s="12"/>
      <c r="AB366" s="12"/>
      <c r="AC366" s="63"/>
      <c r="AE366" s="63"/>
    </row>
    <row r="367" spans="1:31" s="22" customFormat="1" ht="18" customHeight="1" x14ac:dyDescent="0.3">
      <c r="A367" s="227" t="s">
        <v>65</v>
      </c>
      <c r="B367" s="227"/>
      <c r="C367" s="96">
        <f>C366</f>
        <v>88814209</v>
      </c>
      <c r="D367" s="96"/>
      <c r="E367" s="96"/>
      <c r="F367" s="96"/>
      <c r="G367" s="96"/>
      <c r="H367" s="96"/>
      <c r="I367" s="96"/>
      <c r="J367" s="96"/>
      <c r="K367" s="96"/>
      <c r="L367" s="96">
        <f t="shared" ref="L367:X367" si="39">L366</f>
        <v>15126.72</v>
      </c>
      <c r="M367" s="96">
        <f t="shared" si="39"/>
        <v>45213843</v>
      </c>
      <c r="N367" s="96"/>
      <c r="O367" s="96"/>
      <c r="P367" s="96">
        <f t="shared" si="39"/>
        <v>686</v>
      </c>
      <c r="Q367" s="96">
        <f t="shared" si="39"/>
        <v>1357749</v>
      </c>
      <c r="R367" s="96"/>
      <c r="S367" s="96"/>
      <c r="T367" s="96">
        <f t="shared" si="39"/>
        <v>10319.23</v>
      </c>
      <c r="U367" s="96">
        <f t="shared" si="39"/>
        <v>37902598</v>
      </c>
      <c r="V367" s="96"/>
      <c r="W367" s="96">
        <f t="shared" si="39"/>
        <v>3127815</v>
      </c>
      <c r="X367" s="96">
        <f t="shared" si="39"/>
        <v>1212204</v>
      </c>
      <c r="Y367" s="13"/>
      <c r="Z367" s="12"/>
      <c r="AA367" s="12"/>
      <c r="AB367" s="12"/>
      <c r="AC367" s="63"/>
    </row>
    <row r="368" spans="1:31" s="11" customFormat="1" ht="12.75" customHeight="1" x14ac:dyDescent="0.3">
      <c r="A368" s="247" t="s">
        <v>66</v>
      </c>
      <c r="B368" s="247"/>
      <c r="C368" s="247"/>
      <c r="D368" s="247"/>
      <c r="E368" s="247"/>
      <c r="F368" s="247"/>
      <c r="G368" s="247"/>
      <c r="H368" s="247"/>
      <c r="I368" s="247"/>
      <c r="J368" s="247"/>
      <c r="K368" s="247"/>
      <c r="L368" s="247"/>
      <c r="M368" s="247"/>
      <c r="N368" s="247"/>
      <c r="O368" s="247"/>
      <c r="P368" s="247"/>
      <c r="Q368" s="247"/>
      <c r="R368" s="247"/>
      <c r="S368" s="247"/>
      <c r="T368" s="247"/>
      <c r="U368" s="247"/>
      <c r="V368" s="247"/>
      <c r="W368" s="247"/>
      <c r="X368" s="247"/>
      <c r="Y368" s="13"/>
      <c r="Z368" s="12"/>
      <c r="AB368" s="12"/>
      <c r="AC368" s="63"/>
    </row>
    <row r="369" spans="1:31" s="38" customFormat="1" ht="15.75" customHeight="1" x14ac:dyDescent="0.3">
      <c r="A369" s="227" t="s">
        <v>621</v>
      </c>
      <c r="B369" s="227"/>
      <c r="C369" s="227"/>
      <c r="D369" s="230"/>
      <c r="E369" s="230"/>
      <c r="F369" s="230"/>
      <c r="G369" s="230"/>
      <c r="H369" s="230"/>
      <c r="I369" s="230"/>
      <c r="J369" s="230"/>
      <c r="K369" s="230"/>
      <c r="L369" s="230"/>
      <c r="M369" s="230"/>
      <c r="N369" s="230"/>
      <c r="O369" s="230"/>
      <c r="P369" s="230"/>
      <c r="Q369" s="230"/>
      <c r="R369" s="230"/>
      <c r="S369" s="230"/>
      <c r="T369" s="230"/>
      <c r="U369" s="230"/>
      <c r="V369" s="230"/>
      <c r="W369" s="230"/>
      <c r="X369" s="230"/>
      <c r="Y369" s="42"/>
      <c r="Z369" s="39"/>
      <c r="AB369" s="12"/>
      <c r="AC369" s="62"/>
    </row>
    <row r="370" spans="1:31" s="11" customFormat="1" ht="15.75" customHeight="1" x14ac:dyDescent="0.3">
      <c r="A370" s="89">
        <f>A365+1</f>
        <v>232</v>
      </c>
      <c r="B370" s="106" t="s">
        <v>622</v>
      </c>
      <c r="C370" s="81">
        <f>D370+K370+M370+O370+Q370+S370+U370+V370+W370+X370</f>
        <v>4453080</v>
      </c>
      <c r="D370" s="81"/>
      <c r="E370" s="81"/>
      <c r="F370" s="81"/>
      <c r="G370" s="81"/>
      <c r="H370" s="81"/>
      <c r="I370" s="81"/>
      <c r="J370" s="81"/>
      <c r="K370" s="81"/>
      <c r="L370" s="81">
        <v>1204.9000000000001</v>
      </c>
      <c r="M370" s="81">
        <v>2248097</v>
      </c>
      <c r="N370" s="81"/>
      <c r="O370" s="81"/>
      <c r="P370" s="81"/>
      <c r="Q370" s="81"/>
      <c r="R370" s="81"/>
      <c r="S370" s="81"/>
      <c r="T370" s="81"/>
      <c r="U370" s="81"/>
      <c r="V370" s="81"/>
      <c r="W370" s="81">
        <v>2069069</v>
      </c>
      <c r="X370" s="81">
        <v>135914</v>
      </c>
      <c r="Y370" s="13"/>
      <c r="Z370" s="12"/>
      <c r="AB370" s="12"/>
      <c r="AC370" s="63"/>
    </row>
    <row r="371" spans="1:31" s="11" customFormat="1" ht="15.75" customHeight="1" x14ac:dyDescent="0.3">
      <c r="A371" s="89">
        <f>A370+1</f>
        <v>233</v>
      </c>
      <c r="B371" s="106" t="s">
        <v>623</v>
      </c>
      <c r="C371" s="81">
        <f>D371+K371+M371+O371+Q371+S371+U371+V371+W371+X371</f>
        <v>7642612</v>
      </c>
      <c r="D371" s="81"/>
      <c r="E371" s="81"/>
      <c r="F371" s="81"/>
      <c r="G371" s="81"/>
      <c r="H371" s="81"/>
      <c r="I371" s="81"/>
      <c r="J371" s="191"/>
      <c r="K371" s="81"/>
      <c r="L371" s="81"/>
      <c r="M371" s="81"/>
      <c r="N371" s="81"/>
      <c r="O371" s="81"/>
      <c r="P371" s="81">
        <v>2887</v>
      </c>
      <c r="Q371" s="81">
        <v>5087256</v>
      </c>
      <c r="R371" s="81"/>
      <c r="S371" s="81"/>
      <c r="T371" s="81"/>
      <c r="U371" s="81"/>
      <c r="V371" s="81"/>
      <c r="W371" s="81">
        <v>2457321</v>
      </c>
      <c r="X371" s="81">
        <v>98035</v>
      </c>
      <c r="Y371" s="13"/>
      <c r="Z371" s="12"/>
      <c r="AB371" s="12"/>
      <c r="AC371" s="63"/>
    </row>
    <row r="372" spans="1:31" s="11" customFormat="1" ht="15.75" customHeight="1" x14ac:dyDescent="0.3">
      <c r="A372" s="246" t="s">
        <v>18</v>
      </c>
      <c r="B372" s="246"/>
      <c r="C372" s="81">
        <f>SUM(C370:C371)</f>
        <v>12095692</v>
      </c>
      <c r="D372" s="81"/>
      <c r="E372" s="81"/>
      <c r="F372" s="81"/>
      <c r="G372" s="81"/>
      <c r="H372" s="81"/>
      <c r="I372" s="81"/>
      <c r="J372" s="89"/>
      <c r="K372" s="81"/>
      <c r="L372" s="81">
        <f>SUM(L370:L371)</f>
        <v>1204.9000000000001</v>
      </c>
      <c r="M372" s="81">
        <f>SUM(M370:M371)</f>
        <v>2248097</v>
      </c>
      <c r="N372" s="81"/>
      <c r="O372" s="81"/>
      <c r="P372" s="81">
        <f>SUM(P370:P371)</f>
        <v>2887</v>
      </c>
      <c r="Q372" s="81">
        <f>SUM(Q370:Q371)</f>
        <v>5087256</v>
      </c>
      <c r="R372" s="81"/>
      <c r="S372" s="81"/>
      <c r="T372" s="81"/>
      <c r="U372" s="81"/>
      <c r="V372" s="81"/>
      <c r="W372" s="81">
        <f>SUM(W370:W371)</f>
        <v>4526390</v>
      </c>
      <c r="X372" s="81">
        <f>SUM(X370:X371)</f>
        <v>233949</v>
      </c>
      <c r="Y372" s="13"/>
      <c r="Z372" s="12"/>
      <c r="AA372" s="12"/>
      <c r="AB372" s="12"/>
      <c r="AC372" s="63"/>
      <c r="AE372" s="63"/>
    </row>
    <row r="373" spans="1:31" s="38" customFormat="1" ht="15.75" customHeight="1" x14ac:dyDescent="0.3">
      <c r="A373" s="216" t="s">
        <v>67</v>
      </c>
      <c r="B373" s="216"/>
      <c r="C373" s="216"/>
      <c r="D373" s="230"/>
      <c r="E373" s="230"/>
      <c r="F373" s="230"/>
      <c r="G373" s="230"/>
      <c r="H373" s="230"/>
      <c r="I373" s="230"/>
      <c r="J373" s="230"/>
      <c r="K373" s="230"/>
      <c r="L373" s="230"/>
      <c r="M373" s="230"/>
      <c r="N373" s="230"/>
      <c r="O373" s="230"/>
      <c r="P373" s="230"/>
      <c r="Q373" s="230"/>
      <c r="R373" s="230"/>
      <c r="S373" s="230"/>
      <c r="T373" s="230"/>
      <c r="U373" s="230"/>
      <c r="V373" s="230"/>
      <c r="W373" s="230"/>
      <c r="X373" s="230"/>
      <c r="Y373" s="42"/>
      <c r="Z373" s="39"/>
      <c r="AB373" s="12"/>
      <c r="AC373" s="62"/>
    </row>
    <row r="374" spans="1:31" s="11" customFormat="1" ht="15.75" customHeight="1" x14ac:dyDescent="0.3">
      <c r="A374" s="80">
        <f>A371+1</f>
        <v>234</v>
      </c>
      <c r="B374" s="83" t="s">
        <v>411</v>
      </c>
      <c r="C374" s="81">
        <f>D374+K374+M374+O374+Q374+S374+U374+V374+W374+X374</f>
        <v>3485575</v>
      </c>
      <c r="D374" s="81"/>
      <c r="E374" s="81"/>
      <c r="F374" s="81"/>
      <c r="G374" s="81"/>
      <c r="H374" s="81"/>
      <c r="I374" s="81"/>
      <c r="J374" s="81"/>
      <c r="K374" s="81"/>
      <c r="L374" s="81">
        <v>655.28</v>
      </c>
      <c r="M374" s="81">
        <v>3077925</v>
      </c>
      <c r="N374" s="81"/>
      <c r="O374" s="81"/>
      <c r="P374" s="81"/>
      <c r="Q374" s="81"/>
      <c r="R374" s="81"/>
      <c r="S374" s="81"/>
      <c r="T374" s="81"/>
      <c r="U374" s="81"/>
      <c r="V374" s="81"/>
      <c r="W374" s="79">
        <v>367684</v>
      </c>
      <c r="X374" s="79">
        <v>39966</v>
      </c>
      <c r="Y374" s="13"/>
      <c r="Z374" s="12"/>
      <c r="AB374" s="12"/>
      <c r="AC374" s="63"/>
    </row>
    <row r="375" spans="1:31" s="11" customFormat="1" ht="15.75" customHeight="1" x14ac:dyDescent="0.3">
      <c r="A375" s="246" t="s">
        <v>18</v>
      </c>
      <c r="B375" s="246"/>
      <c r="C375" s="81">
        <f>SUM(C374:C374)</f>
        <v>3485575</v>
      </c>
      <c r="D375" s="81"/>
      <c r="E375" s="81"/>
      <c r="F375" s="81"/>
      <c r="G375" s="81"/>
      <c r="H375" s="81"/>
      <c r="I375" s="81"/>
      <c r="J375" s="81"/>
      <c r="K375" s="81"/>
      <c r="L375" s="81">
        <f>SUM(L374:L374)</f>
        <v>655.28</v>
      </c>
      <c r="M375" s="81">
        <f>SUM(M374:M374)</f>
        <v>3077925</v>
      </c>
      <c r="N375" s="81"/>
      <c r="O375" s="81"/>
      <c r="P375" s="81"/>
      <c r="Q375" s="81"/>
      <c r="R375" s="81"/>
      <c r="S375" s="81"/>
      <c r="T375" s="81"/>
      <c r="U375" s="81"/>
      <c r="V375" s="81"/>
      <c r="W375" s="81">
        <f>SUM(W374:W374)</f>
        <v>367684</v>
      </c>
      <c r="X375" s="81">
        <f>SUM(X374:X374)</f>
        <v>39966</v>
      </c>
      <c r="Y375" s="13"/>
      <c r="Z375" s="12"/>
      <c r="AA375" s="12"/>
      <c r="AB375" s="12"/>
      <c r="AC375" s="63"/>
      <c r="AE375" s="63"/>
    </row>
    <row r="376" spans="1:31" s="61" customFormat="1" ht="15.75" customHeight="1" x14ac:dyDescent="0.25">
      <c r="A376" s="227" t="s">
        <v>190</v>
      </c>
      <c r="B376" s="227"/>
      <c r="C376" s="227"/>
      <c r="D376" s="230"/>
      <c r="E376" s="230"/>
      <c r="F376" s="230"/>
      <c r="G376" s="230"/>
      <c r="H376" s="230"/>
      <c r="I376" s="230"/>
      <c r="J376" s="230"/>
      <c r="K376" s="230"/>
      <c r="L376" s="230"/>
      <c r="M376" s="230"/>
      <c r="N376" s="230"/>
      <c r="O376" s="230"/>
      <c r="P376" s="230"/>
      <c r="Q376" s="230"/>
      <c r="R376" s="230"/>
      <c r="S376" s="230"/>
      <c r="T376" s="230"/>
      <c r="U376" s="230"/>
      <c r="V376" s="230"/>
      <c r="W376" s="230"/>
      <c r="X376" s="230"/>
      <c r="Y376" s="42"/>
      <c r="Z376" s="39"/>
      <c r="AB376" s="12"/>
      <c r="AC376" s="62"/>
    </row>
    <row r="377" spans="1:31" s="34" customFormat="1" ht="15.75" customHeight="1" x14ac:dyDescent="0.25">
      <c r="A377" s="80">
        <f>A374+1</f>
        <v>235</v>
      </c>
      <c r="B377" s="83" t="s">
        <v>191</v>
      </c>
      <c r="C377" s="81">
        <f>D377+K377+M377+O377+Q377+S377+U377+V377+W377+X377</f>
        <v>13770294</v>
      </c>
      <c r="D377" s="81"/>
      <c r="E377" s="81"/>
      <c r="F377" s="81"/>
      <c r="G377" s="81"/>
      <c r="H377" s="81"/>
      <c r="I377" s="81"/>
      <c r="J377" s="81"/>
      <c r="K377" s="81"/>
      <c r="L377" s="81">
        <v>1126.8900000000001</v>
      </c>
      <c r="M377" s="81">
        <v>1541209</v>
      </c>
      <c r="N377" s="81"/>
      <c r="O377" s="81"/>
      <c r="P377" s="81">
        <v>2720</v>
      </c>
      <c r="Q377" s="81">
        <v>741714</v>
      </c>
      <c r="R377" s="81"/>
      <c r="S377" s="81"/>
      <c r="T377" s="81">
        <v>2720</v>
      </c>
      <c r="U377" s="81">
        <v>10480687</v>
      </c>
      <c r="V377" s="81"/>
      <c r="W377" s="81">
        <v>905337</v>
      </c>
      <c r="X377" s="81">
        <v>101347</v>
      </c>
      <c r="Y377" s="13"/>
      <c r="Z377" s="12"/>
      <c r="AA377" s="12"/>
      <c r="AB377" s="12"/>
      <c r="AC377" s="63"/>
    </row>
    <row r="378" spans="1:31" s="35" customFormat="1" ht="15.75" customHeight="1" x14ac:dyDescent="0.3">
      <c r="A378" s="246" t="s">
        <v>18</v>
      </c>
      <c r="B378" s="246"/>
      <c r="C378" s="81">
        <f>SUM(C377)</f>
        <v>13770294</v>
      </c>
      <c r="D378" s="81"/>
      <c r="E378" s="81"/>
      <c r="F378" s="81"/>
      <c r="G378" s="81"/>
      <c r="H378" s="81"/>
      <c r="I378" s="81"/>
      <c r="J378" s="81"/>
      <c r="K378" s="81"/>
      <c r="L378" s="81">
        <f t="shared" ref="L378:X378" si="40">SUM(L377)</f>
        <v>1126.8900000000001</v>
      </c>
      <c r="M378" s="81">
        <f t="shared" si="40"/>
        <v>1541209</v>
      </c>
      <c r="N378" s="81"/>
      <c r="O378" s="81"/>
      <c r="P378" s="81">
        <f t="shared" si="40"/>
        <v>2720</v>
      </c>
      <c r="Q378" s="81">
        <f t="shared" si="40"/>
        <v>741714</v>
      </c>
      <c r="R378" s="81"/>
      <c r="S378" s="81"/>
      <c r="T378" s="81">
        <f t="shared" si="40"/>
        <v>2720</v>
      </c>
      <c r="U378" s="81">
        <f t="shared" si="40"/>
        <v>10480687</v>
      </c>
      <c r="V378" s="81"/>
      <c r="W378" s="81">
        <f t="shared" si="40"/>
        <v>905337</v>
      </c>
      <c r="X378" s="81">
        <f t="shared" si="40"/>
        <v>101347</v>
      </c>
      <c r="Y378" s="13"/>
      <c r="Z378" s="12"/>
      <c r="AA378" s="12"/>
      <c r="AB378" s="12"/>
      <c r="AC378" s="63"/>
      <c r="AE378" s="63"/>
    </row>
    <row r="379" spans="1:31" s="38" customFormat="1" ht="15.75" customHeight="1" x14ac:dyDescent="0.3">
      <c r="A379" s="227" t="s">
        <v>68</v>
      </c>
      <c r="B379" s="227"/>
      <c r="C379" s="227"/>
      <c r="D379" s="230"/>
      <c r="E379" s="230"/>
      <c r="F379" s="230"/>
      <c r="G379" s="230"/>
      <c r="H379" s="230"/>
      <c r="I379" s="230"/>
      <c r="J379" s="230"/>
      <c r="K379" s="230"/>
      <c r="L379" s="230"/>
      <c r="M379" s="230"/>
      <c r="N379" s="230"/>
      <c r="O379" s="230"/>
      <c r="P379" s="230"/>
      <c r="Q379" s="230"/>
      <c r="R379" s="230"/>
      <c r="S379" s="230"/>
      <c r="T379" s="230"/>
      <c r="U379" s="230"/>
      <c r="V379" s="230"/>
      <c r="W379" s="230"/>
      <c r="X379" s="230"/>
      <c r="Y379" s="42"/>
      <c r="Z379" s="39"/>
      <c r="AB379" s="12"/>
      <c r="AC379" s="62"/>
    </row>
    <row r="380" spans="1:31" s="11" customFormat="1" ht="15.75" customHeight="1" x14ac:dyDescent="0.3">
      <c r="A380" s="80">
        <f>A377+1</f>
        <v>236</v>
      </c>
      <c r="B380" s="83" t="s">
        <v>412</v>
      </c>
      <c r="C380" s="81">
        <f>D380+K380+M380+O380+Q380+S380+U380+V380+W380+X380</f>
        <v>2605419</v>
      </c>
      <c r="D380" s="81"/>
      <c r="E380" s="81"/>
      <c r="F380" s="81"/>
      <c r="G380" s="81"/>
      <c r="H380" s="81"/>
      <c r="I380" s="81"/>
      <c r="J380" s="81"/>
      <c r="K380" s="81"/>
      <c r="L380" s="81">
        <v>1030</v>
      </c>
      <c r="M380" s="81">
        <v>1789903</v>
      </c>
      <c r="N380" s="81"/>
      <c r="O380" s="81"/>
      <c r="P380" s="81"/>
      <c r="Q380" s="81"/>
      <c r="R380" s="81"/>
      <c r="S380" s="81"/>
      <c r="T380" s="81"/>
      <c r="U380" s="81"/>
      <c r="V380" s="81"/>
      <c r="W380" s="81">
        <v>762668</v>
      </c>
      <c r="X380" s="81">
        <v>52848</v>
      </c>
      <c r="Y380" s="13"/>
      <c r="Z380" s="12"/>
      <c r="AA380" s="12"/>
      <c r="AB380" s="12"/>
      <c r="AC380" s="63"/>
    </row>
    <row r="381" spans="1:31" s="11" customFormat="1" ht="15.75" customHeight="1" x14ac:dyDescent="0.3">
      <c r="A381" s="80">
        <f>A380+1</f>
        <v>237</v>
      </c>
      <c r="B381" s="83" t="s">
        <v>413</v>
      </c>
      <c r="C381" s="81">
        <f>D381+K381+M381+O381+Q381+S381+U381+V381+W381+X381</f>
        <v>4791570</v>
      </c>
      <c r="D381" s="81"/>
      <c r="E381" s="81"/>
      <c r="F381" s="81"/>
      <c r="G381" s="81"/>
      <c r="H381" s="81"/>
      <c r="I381" s="81"/>
      <c r="J381" s="81"/>
      <c r="K381" s="81"/>
      <c r="L381" s="81">
        <v>565.36</v>
      </c>
      <c r="M381" s="81">
        <v>3076542</v>
      </c>
      <c r="N381" s="81"/>
      <c r="O381" s="81"/>
      <c r="P381" s="81">
        <v>659.6</v>
      </c>
      <c r="Q381" s="81">
        <v>1692646</v>
      </c>
      <c r="R381" s="81"/>
      <c r="S381" s="81"/>
      <c r="T381" s="81"/>
      <c r="U381" s="81"/>
      <c r="V381" s="81"/>
      <c r="W381" s="81"/>
      <c r="X381" s="81">
        <v>22382</v>
      </c>
      <c r="Y381" s="13"/>
      <c r="Z381" s="12"/>
      <c r="AA381" s="12"/>
      <c r="AB381" s="12"/>
      <c r="AC381" s="63"/>
    </row>
    <row r="382" spans="1:31" s="11" customFormat="1" ht="15.75" customHeight="1" x14ac:dyDescent="0.3">
      <c r="A382" s="80">
        <f>A381+1</f>
        <v>238</v>
      </c>
      <c r="B382" s="83" t="s">
        <v>414</v>
      </c>
      <c r="C382" s="81">
        <f>D382+K382+M382+O382+Q382+S382+U382+V382+W382+X382</f>
        <v>189127</v>
      </c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>
        <v>189127</v>
      </c>
      <c r="X382" s="81"/>
      <c r="Y382" s="13"/>
      <c r="Z382" s="12"/>
      <c r="AB382" s="12"/>
      <c r="AC382" s="63"/>
    </row>
    <row r="383" spans="1:31" s="11" customFormat="1" ht="15.75" customHeight="1" x14ac:dyDescent="0.3">
      <c r="A383" s="246" t="s">
        <v>18</v>
      </c>
      <c r="B383" s="246"/>
      <c r="C383" s="81">
        <f>SUM(C380:C382)</f>
        <v>7586116</v>
      </c>
      <c r="D383" s="81"/>
      <c r="E383" s="81"/>
      <c r="F383" s="81"/>
      <c r="G383" s="81"/>
      <c r="H383" s="81"/>
      <c r="I383" s="81"/>
      <c r="J383" s="81"/>
      <c r="K383" s="81"/>
      <c r="L383" s="81">
        <f t="shared" ref="L383:X383" si="41">SUM(L380:L382)</f>
        <v>1595.3600000000001</v>
      </c>
      <c r="M383" s="81">
        <f t="shared" si="41"/>
        <v>4866445</v>
      </c>
      <c r="N383" s="81"/>
      <c r="O383" s="81"/>
      <c r="P383" s="81">
        <f t="shared" si="41"/>
        <v>659.6</v>
      </c>
      <c r="Q383" s="81">
        <f t="shared" si="41"/>
        <v>1692646</v>
      </c>
      <c r="R383" s="81"/>
      <c r="S383" s="81"/>
      <c r="T383" s="81"/>
      <c r="U383" s="81"/>
      <c r="V383" s="81"/>
      <c r="W383" s="81">
        <f t="shared" si="41"/>
        <v>951795</v>
      </c>
      <c r="X383" s="81">
        <f t="shared" si="41"/>
        <v>75230</v>
      </c>
      <c r="Y383" s="13"/>
      <c r="Z383" s="12"/>
      <c r="AA383" s="12"/>
      <c r="AB383" s="12"/>
      <c r="AC383" s="63"/>
      <c r="AE383" s="63"/>
    </row>
    <row r="384" spans="1:31" s="38" customFormat="1" ht="15.75" customHeight="1" x14ac:dyDescent="0.3">
      <c r="A384" s="227" t="s">
        <v>194</v>
      </c>
      <c r="B384" s="227"/>
      <c r="C384" s="227"/>
      <c r="D384" s="230"/>
      <c r="E384" s="230"/>
      <c r="F384" s="230"/>
      <c r="G384" s="230"/>
      <c r="H384" s="230"/>
      <c r="I384" s="230"/>
      <c r="J384" s="230"/>
      <c r="K384" s="230"/>
      <c r="L384" s="230"/>
      <c r="M384" s="230"/>
      <c r="N384" s="230"/>
      <c r="O384" s="230"/>
      <c r="P384" s="230"/>
      <c r="Q384" s="230"/>
      <c r="R384" s="230"/>
      <c r="S384" s="230"/>
      <c r="T384" s="230"/>
      <c r="U384" s="230"/>
      <c r="V384" s="230"/>
      <c r="W384" s="230"/>
      <c r="X384" s="230"/>
      <c r="Y384" s="42"/>
      <c r="Z384" s="39"/>
      <c r="AA384" s="39"/>
      <c r="AB384" s="12"/>
      <c r="AC384" s="62"/>
    </row>
    <row r="385" spans="1:31" s="11" customFormat="1" ht="15.75" customHeight="1" x14ac:dyDescent="0.3">
      <c r="A385" s="80">
        <f>A382+1</f>
        <v>239</v>
      </c>
      <c r="B385" s="83" t="s">
        <v>415</v>
      </c>
      <c r="C385" s="81">
        <f>D385+K385+M385+O385+Q385+S385+U385+V385+W385+X385</f>
        <v>3648533</v>
      </c>
      <c r="D385" s="81"/>
      <c r="E385" s="81"/>
      <c r="F385" s="81"/>
      <c r="G385" s="81"/>
      <c r="H385" s="81"/>
      <c r="I385" s="81"/>
      <c r="J385" s="81"/>
      <c r="K385" s="81"/>
      <c r="L385" s="81">
        <v>1050</v>
      </c>
      <c r="M385" s="81">
        <v>3105063</v>
      </c>
      <c r="N385" s="81"/>
      <c r="O385" s="81"/>
      <c r="P385" s="81"/>
      <c r="Q385" s="81"/>
      <c r="R385" s="81"/>
      <c r="S385" s="81"/>
      <c r="T385" s="81"/>
      <c r="U385" s="81"/>
      <c r="V385" s="81"/>
      <c r="W385" s="81">
        <v>523905</v>
      </c>
      <c r="X385" s="81">
        <v>19565</v>
      </c>
      <c r="Y385" s="13"/>
      <c r="Z385" s="12"/>
      <c r="AA385" s="12"/>
      <c r="AB385" s="12"/>
      <c r="AC385" s="63"/>
    </row>
    <row r="386" spans="1:31" s="11" customFormat="1" ht="15.75" customHeight="1" x14ac:dyDescent="0.3">
      <c r="A386" s="80">
        <f>A385+1</f>
        <v>240</v>
      </c>
      <c r="B386" s="83" t="s">
        <v>416</v>
      </c>
      <c r="C386" s="81">
        <f>D386+K386+M386+O386+Q386+S386+U386+V386+W386+X386</f>
        <v>5739603</v>
      </c>
      <c r="D386" s="81"/>
      <c r="E386" s="81"/>
      <c r="F386" s="81"/>
      <c r="G386" s="81"/>
      <c r="H386" s="81"/>
      <c r="I386" s="81"/>
      <c r="J386" s="81"/>
      <c r="K386" s="81"/>
      <c r="L386" s="81">
        <v>1790</v>
      </c>
      <c r="M386" s="81">
        <v>5294358</v>
      </c>
      <c r="N386" s="81"/>
      <c r="O386" s="81"/>
      <c r="P386" s="81"/>
      <c r="Q386" s="81"/>
      <c r="R386" s="81"/>
      <c r="S386" s="81"/>
      <c r="T386" s="81"/>
      <c r="U386" s="81"/>
      <c r="V386" s="81"/>
      <c r="W386" s="81">
        <v>421083</v>
      </c>
      <c r="X386" s="81">
        <v>24162</v>
      </c>
      <c r="Y386" s="13"/>
      <c r="Z386" s="12"/>
      <c r="AA386" s="12"/>
      <c r="AB386" s="12"/>
      <c r="AC386" s="63"/>
    </row>
    <row r="387" spans="1:31" s="11" customFormat="1" ht="15.75" customHeight="1" x14ac:dyDescent="0.3">
      <c r="A387" s="246" t="s">
        <v>18</v>
      </c>
      <c r="B387" s="246"/>
      <c r="C387" s="81">
        <f>SUM(C385:C386)</f>
        <v>9388136</v>
      </c>
      <c r="D387" s="81"/>
      <c r="E387" s="81"/>
      <c r="F387" s="81"/>
      <c r="G387" s="81"/>
      <c r="H387" s="81"/>
      <c r="I387" s="81"/>
      <c r="J387" s="81"/>
      <c r="K387" s="81"/>
      <c r="L387" s="81">
        <f>SUM(L385:L386)</f>
        <v>2840</v>
      </c>
      <c r="M387" s="81">
        <f>SUM(M385:M386)</f>
        <v>8399421</v>
      </c>
      <c r="N387" s="81"/>
      <c r="O387" s="81"/>
      <c r="P387" s="81"/>
      <c r="Q387" s="81"/>
      <c r="R387" s="81"/>
      <c r="S387" s="81"/>
      <c r="T387" s="81"/>
      <c r="U387" s="81"/>
      <c r="V387" s="81"/>
      <c r="W387" s="81">
        <f>SUM(W385:W386)</f>
        <v>944988</v>
      </c>
      <c r="X387" s="81">
        <f>SUM(X385:X386)</f>
        <v>43727</v>
      </c>
      <c r="Y387" s="13"/>
      <c r="Z387" s="12"/>
      <c r="AA387" s="12"/>
      <c r="AB387" s="12"/>
      <c r="AC387" s="63"/>
      <c r="AE387" s="63"/>
    </row>
    <row r="388" spans="1:31" s="11" customFormat="1" ht="15.75" customHeight="1" x14ac:dyDescent="0.3">
      <c r="A388" s="227" t="s">
        <v>193</v>
      </c>
      <c r="B388" s="227"/>
      <c r="C388" s="227"/>
      <c r="D388" s="230"/>
      <c r="E388" s="230"/>
      <c r="F388" s="230"/>
      <c r="G388" s="230"/>
      <c r="H388" s="230"/>
      <c r="I388" s="230"/>
      <c r="J388" s="230"/>
      <c r="K388" s="230"/>
      <c r="L388" s="230"/>
      <c r="M388" s="230"/>
      <c r="N388" s="230"/>
      <c r="O388" s="230"/>
      <c r="P388" s="230"/>
      <c r="Q388" s="230"/>
      <c r="R388" s="230"/>
      <c r="S388" s="230"/>
      <c r="T388" s="230"/>
      <c r="U388" s="230"/>
      <c r="V388" s="230"/>
      <c r="W388" s="230"/>
      <c r="X388" s="230"/>
      <c r="Y388" s="13"/>
      <c r="Z388" s="12"/>
      <c r="AA388" s="12"/>
      <c r="AB388" s="12"/>
      <c r="AC388" s="63"/>
    </row>
    <row r="389" spans="1:31" s="11" customFormat="1" ht="15.75" customHeight="1" x14ac:dyDescent="0.3">
      <c r="A389" s="89">
        <f>A386+1</f>
        <v>241</v>
      </c>
      <c r="B389" s="83" t="s">
        <v>417</v>
      </c>
      <c r="C389" s="81">
        <f>D389+K389+M389+O389+Q389+S389+U389+V389+W389+X389</f>
        <v>1005438</v>
      </c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>
        <v>1005438</v>
      </c>
      <c r="X389" s="81"/>
      <c r="Y389" s="13"/>
      <c r="Z389" s="12"/>
      <c r="AA389" s="12"/>
      <c r="AB389" s="12"/>
      <c r="AC389" s="63"/>
    </row>
    <row r="390" spans="1:31" s="11" customFormat="1" ht="15.75" customHeight="1" x14ac:dyDescent="0.3">
      <c r="A390" s="89">
        <f>A389+1</f>
        <v>242</v>
      </c>
      <c r="B390" s="83" t="s">
        <v>418</v>
      </c>
      <c r="C390" s="81">
        <f>D390+K390+M390+O390+Q390+S390+U390+V390+W390+X390</f>
        <v>904932</v>
      </c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>
        <v>904932</v>
      </c>
      <c r="X390" s="81"/>
      <c r="Y390" s="13"/>
      <c r="Z390" s="12"/>
      <c r="AA390" s="12"/>
      <c r="AB390" s="12"/>
      <c r="AC390" s="63"/>
    </row>
    <row r="391" spans="1:31" s="11" customFormat="1" ht="15.75" customHeight="1" x14ac:dyDescent="0.3">
      <c r="A391" s="89">
        <f>A390+1</f>
        <v>243</v>
      </c>
      <c r="B391" s="83" t="s">
        <v>419</v>
      </c>
      <c r="C391" s="81">
        <f>D391+K391+M391+O391+Q391+S391+U391+V391+W391+X391</f>
        <v>1973793</v>
      </c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>
        <v>1973793</v>
      </c>
      <c r="X391" s="81"/>
      <c r="Y391" s="13"/>
      <c r="Z391" s="12"/>
      <c r="AA391" s="12"/>
      <c r="AB391" s="12"/>
      <c r="AC391" s="63"/>
    </row>
    <row r="392" spans="1:31" s="11" customFormat="1" ht="15.75" customHeight="1" x14ac:dyDescent="0.3">
      <c r="A392" s="89">
        <f>A391+1</f>
        <v>244</v>
      </c>
      <c r="B392" s="83" t="s">
        <v>420</v>
      </c>
      <c r="C392" s="81">
        <f>D392+K392+M392+O392+Q392+S392+U392+V392+W392+X392</f>
        <v>1896319</v>
      </c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>
        <v>1896319</v>
      </c>
      <c r="X392" s="81"/>
      <c r="Y392" s="13"/>
      <c r="Z392" s="12"/>
      <c r="AA392" s="12"/>
      <c r="AB392" s="12"/>
      <c r="AC392" s="63"/>
    </row>
    <row r="393" spans="1:31" s="11" customFormat="1" ht="15.75" customHeight="1" x14ac:dyDescent="0.3">
      <c r="A393" s="246" t="s">
        <v>18</v>
      </c>
      <c r="B393" s="246"/>
      <c r="C393" s="81">
        <f>SUM(C389:C392)</f>
        <v>5780482</v>
      </c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>
        <f>SUM(W389:W392)</f>
        <v>5780482</v>
      </c>
      <c r="X393" s="81"/>
      <c r="Y393" s="13"/>
      <c r="Z393" s="12"/>
      <c r="AA393" s="12"/>
      <c r="AB393" s="12"/>
      <c r="AC393" s="63"/>
    </row>
    <row r="394" spans="1:31" s="38" customFormat="1" ht="15.75" customHeight="1" x14ac:dyDescent="0.3">
      <c r="A394" s="220" t="s">
        <v>587</v>
      </c>
      <c r="B394" s="220"/>
      <c r="C394" s="220"/>
      <c r="D394" s="230"/>
      <c r="E394" s="230"/>
      <c r="F394" s="230"/>
      <c r="G394" s="230"/>
      <c r="H394" s="230"/>
      <c r="I394" s="230"/>
      <c r="J394" s="230"/>
      <c r="K394" s="230"/>
      <c r="L394" s="230"/>
      <c r="M394" s="230"/>
      <c r="N394" s="230"/>
      <c r="O394" s="230"/>
      <c r="P394" s="230"/>
      <c r="Q394" s="230"/>
      <c r="R394" s="230"/>
      <c r="S394" s="230"/>
      <c r="T394" s="230"/>
      <c r="U394" s="230"/>
      <c r="V394" s="230"/>
      <c r="W394" s="230"/>
      <c r="X394" s="230"/>
      <c r="Y394" s="42"/>
      <c r="Z394" s="39"/>
      <c r="AA394" s="39"/>
      <c r="AB394" s="12"/>
      <c r="AC394" s="62"/>
    </row>
    <row r="395" spans="1:31" s="38" customFormat="1" ht="15.75" customHeight="1" x14ac:dyDescent="0.3">
      <c r="A395" s="89">
        <f>A392+1</f>
        <v>245</v>
      </c>
      <c r="B395" s="78" t="s">
        <v>588</v>
      </c>
      <c r="C395" s="81">
        <f>D395+K395+M395+O395+Q395+S395+U395+V395+W395+X395</f>
        <v>683045</v>
      </c>
      <c r="D395" s="81">
        <f>E395+F395+G395+H395+I395</f>
        <v>683045</v>
      </c>
      <c r="E395" s="81">
        <v>683045</v>
      </c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42"/>
      <c r="Z395" s="39"/>
      <c r="AA395" s="39"/>
      <c r="AB395" s="12"/>
      <c r="AC395" s="62"/>
    </row>
    <row r="396" spans="1:31" s="38" customFormat="1" ht="15.75" customHeight="1" x14ac:dyDescent="0.3">
      <c r="A396" s="89">
        <f>A395+1</f>
        <v>246</v>
      </c>
      <c r="B396" s="78" t="s">
        <v>589</v>
      </c>
      <c r="C396" s="81">
        <f>D396+K396+M396+O396+Q396+S396+U396+V396+W396+X396</f>
        <v>861763</v>
      </c>
      <c r="D396" s="81">
        <f>E396+F396+G396+H396+I396</f>
        <v>861763</v>
      </c>
      <c r="E396" s="81">
        <v>861763</v>
      </c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42"/>
      <c r="Z396" s="39"/>
      <c r="AA396" s="39"/>
      <c r="AB396" s="12"/>
      <c r="AC396" s="62"/>
    </row>
    <row r="397" spans="1:31" s="38" customFormat="1" ht="15.75" customHeight="1" x14ac:dyDescent="0.3">
      <c r="A397" s="246" t="s">
        <v>18</v>
      </c>
      <c r="B397" s="246"/>
      <c r="C397" s="81">
        <f>SUM(C395:C396)</f>
        <v>1544808</v>
      </c>
      <c r="D397" s="81">
        <f>SUM(D395:D396)</f>
        <v>1544808</v>
      </c>
      <c r="E397" s="81">
        <f>SUM(E395:E396)</f>
        <v>1544808</v>
      </c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13"/>
      <c r="Z397" s="12"/>
      <c r="AA397" s="39"/>
      <c r="AB397" s="12"/>
      <c r="AC397" s="62"/>
      <c r="AE397" s="62"/>
    </row>
    <row r="398" spans="1:31" s="22" customFormat="1" ht="15.75" customHeight="1" x14ac:dyDescent="0.3">
      <c r="A398" s="227" t="s">
        <v>69</v>
      </c>
      <c r="B398" s="227"/>
      <c r="C398" s="96">
        <f>C372+C375+C378+C383+C387+C393+C397</f>
        <v>53651103</v>
      </c>
      <c r="D398" s="96">
        <f t="shared" ref="D398:X398" si="42">D372+D375+D378+D383+D387+D393+D397</f>
        <v>1544808</v>
      </c>
      <c r="E398" s="96">
        <f t="shared" si="42"/>
        <v>1544808</v>
      </c>
      <c r="F398" s="96"/>
      <c r="G398" s="96"/>
      <c r="H398" s="96"/>
      <c r="I398" s="96"/>
      <c r="J398" s="97">
        <f t="shared" si="42"/>
        <v>0</v>
      </c>
      <c r="K398" s="96">
        <f t="shared" si="42"/>
        <v>0</v>
      </c>
      <c r="L398" s="96">
        <f t="shared" si="42"/>
        <v>7422.43</v>
      </c>
      <c r="M398" s="96">
        <f t="shared" si="42"/>
        <v>20133097</v>
      </c>
      <c r="N398" s="96"/>
      <c r="O398" s="96"/>
      <c r="P398" s="96">
        <f t="shared" si="42"/>
        <v>6266.6</v>
      </c>
      <c r="Q398" s="96">
        <f t="shared" si="42"/>
        <v>7521616</v>
      </c>
      <c r="R398" s="96"/>
      <c r="S398" s="96"/>
      <c r="T398" s="96"/>
      <c r="U398" s="96"/>
      <c r="V398" s="96"/>
      <c r="W398" s="96">
        <f t="shared" si="42"/>
        <v>13476676</v>
      </c>
      <c r="X398" s="96">
        <f t="shared" si="42"/>
        <v>494219</v>
      </c>
      <c r="Y398" s="13"/>
      <c r="Z398" s="12"/>
      <c r="AA398" s="19"/>
      <c r="AB398" s="12"/>
      <c r="AC398" s="64"/>
    </row>
    <row r="399" spans="1:31" s="22" customFormat="1" ht="16.5" customHeight="1" x14ac:dyDescent="0.3">
      <c r="A399" s="247" t="s">
        <v>70</v>
      </c>
      <c r="B399" s="247"/>
      <c r="C399" s="247"/>
      <c r="D399" s="247"/>
      <c r="E399" s="247"/>
      <c r="F399" s="247"/>
      <c r="G399" s="247"/>
      <c r="H399" s="247"/>
      <c r="I399" s="247"/>
      <c r="J399" s="247"/>
      <c r="K399" s="247"/>
      <c r="L399" s="247"/>
      <c r="M399" s="247"/>
      <c r="N399" s="247"/>
      <c r="O399" s="247"/>
      <c r="P399" s="247"/>
      <c r="Q399" s="247"/>
      <c r="R399" s="247"/>
      <c r="S399" s="247"/>
      <c r="T399" s="247"/>
      <c r="U399" s="247"/>
      <c r="V399" s="247"/>
      <c r="W399" s="247"/>
      <c r="X399" s="247"/>
      <c r="Y399" s="13"/>
      <c r="Z399" s="12"/>
      <c r="AB399" s="12"/>
      <c r="AC399" s="63"/>
    </row>
    <row r="400" spans="1:31" s="38" customFormat="1" ht="18.75" customHeight="1" x14ac:dyDescent="0.3">
      <c r="A400" s="216" t="s">
        <v>71</v>
      </c>
      <c r="B400" s="216"/>
      <c r="C400" s="216"/>
      <c r="D400" s="230"/>
      <c r="E400" s="230"/>
      <c r="F400" s="230"/>
      <c r="G400" s="230"/>
      <c r="H400" s="230"/>
      <c r="I400" s="230"/>
      <c r="J400" s="230"/>
      <c r="K400" s="230"/>
      <c r="L400" s="230"/>
      <c r="M400" s="230"/>
      <c r="N400" s="230"/>
      <c r="O400" s="230"/>
      <c r="P400" s="230"/>
      <c r="Q400" s="230"/>
      <c r="R400" s="230"/>
      <c r="S400" s="230"/>
      <c r="T400" s="230"/>
      <c r="U400" s="230"/>
      <c r="V400" s="230"/>
      <c r="W400" s="230"/>
      <c r="X400" s="230"/>
      <c r="Y400" s="42"/>
      <c r="Z400" s="39"/>
      <c r="AB400" s="12"/>
      <c r="AC400" s="62"/>
    </row>
    <row r="401" spans="1:31" s="11" customFormat="1" ht="18.75" customHeight="1" x14ac:dyDescent="0.3">
      <c r="A401" s="80">
        <f>A396+1</f>
        <v>247</v>
      </c>
      <c r="B401" s="83" t="s">
        <v>421</v>
      </c>
      <c r="C401" s="81">
        <f t="shared" ref="C401:C407" si="43">D401+K401+M401+O401+Q401+S401+U401+V401+W401+X401</f>
        <v>381182</v>
      </c>
      <c r="D401" s="81"/>
      <c r="E401" s="79"/>
      <c r="F401" s="79"/>
      <c r="G401" s="79"/>
      <c r="H401" s="79"/>
      <c r="I401" s="79"/>
      <c r="J401" s="79"/>
      <c r="K401" s="79"/>
      <c r="L401" s="192"/>
      <c r="M401" s="81"/>
      <c r="N401" s="79"/>
      <c r="O401" s="79"/>
      <c r="P401" s="192"/>
      <c r="Q401" s="192"/>
      <c r="R401" s="192"/>
      <c r="S401" s="192"/>
      <c r="T401" s="192"/>
      <c r="U401" s="192"/>
      <c r="V401" s="81"/>
      <c r="W401" s="81">
        <v>381182</v>
      </c>
      <c r="X401" s="81"/>
      <c r="Y401" s="13"/>
      <c r="Z401" s="12"/>
      <c r="AB401" s="12"/>
      <c r="AC401" s="63"/>
    </row>
    <row r="402" spans="1:31" s="11" customFormat="1" ht="18.75" customHeight="1" x14ac:dyDescent="0.3">
      <c r="A402" s="80">
        <f t="shared" ref="A402:A407" si="44">A401+1</f>
        <v>248</v>
      </c>
      <c r="B402" s="83" t="s">
        <v>422</v>
      </c>
      <c r="C402" s="81">
        <f t="shared" si="43"/>
        <v>3278072</v>
      </c>
      <c r="D402" s="81"/>
      <c r="E402" s="79"/>
      <c r="F402" s="79"/>
      <c r="G402" s="79"/>
      <c r="H402" s="79"/>
      <c r="I402" s="79"/>
      <c r="J402" s="79"/>
      <c r="K402" s="79"/>
      <c r="L402" s="192">
        <v>657</v>
      </c>
      <c r="M402" s="81">
        <v>2861248</v>
      </c>
      <c r="N402" s="79"/>
      <c r="O402" s="79"/>
      <c r="P402" s="192"/>
      <c r="Q402" s="192"/>
      <c r="R402" s="192"/>
      <c r="S402" s="192"/>
      <c r="T402" s="192"/>
      <c r="U402" s="192"/>
      <c r="V402" s="81"/>
      <c r="W402" s="81">
        <v>381182</v>
      </c>
      <c r="X402" s="81">
        <v>35642</v>
      </c>
      <c r="Y402" s="13"/>
      <c r="Z402" s="12"/>
      <c r="AB402" s="12"/>
      <c r="AC402" s="63"/>
    </row>
    <row r="403" spans="1:31" s="11" customFormat="1" ht="18.75" customHeight="1" x14ac:dyDescent="0.3">
      <c r="A403" s="80">
        <f t="shared" si="44"/>
        <v>249</v>
      </c>
      <c r="B403" s="83" t="s">
        <v>423</v>
      </c>
      <c r="C403" s="81">
        <f t="shared" si="43"/>
        <v>3277549</v>
      </c>
      <c r="D403" s="81"/>
      <c r="E403" s="79"/>
      <c r="F403" s="79"/>
      <c r="G403" s="79"/>
      <c r="H403" s="79"/>
      <c r="I403" s="79"/>
      <c r="J403" s="79"/>
      <c r="K403" s="79"/>
      <c r="L403" s="192">
        <v>657</v>
      </c>
      <c r="M403" s="81">
        <v>2861248</v>
      </c>
      <c r="N403" s="79"/>
      <c r="O403" s="79"/>
      <c r="P403" s="192"/>
      <c r="Q403" s="192"/>
      <c r="R403" s="192"/>
      <c r="S403" s="192"/>
      <c r="T403" s="192"/>
      <c r="U403" s="192"/>
      <c r="V403" s="81"/>
      <c r="W403" s="81">
        <v>381182</v>
      </c>
      <c r="X403" s="81">
        <v>35119</v>
      </c>
      <c r="Y403" s="13"/>
      <c r="Z403" s="12"/>
      <c r="AB403" s="12"/>
      <c r="AC403" s="63"/>
    </row>
    <row r="404" spans="1:31" s="11" customFormat="1" ht="18.75" customHeight="1" x14ac:dyDescent="0.3">
      <c r="A404" s="80">
        <f t="shared" si="44"/>
        <v>250</v>
      </c>
      <c r="B404" s="83" t="s">
        <v>424</v>
      </c>
      <c r="C404" s="81">
        <f t="shared" si="43"/>
        <v>504818</v>
      </c>
      <c r="D404" s="81"/>
      <c r="E404" s="79"/>
      <c r="F404" s="79"/>
      <c r="G404" s="79"/>
      <c r="H404" s="79"/>
      <c r="I404" s="79"/>
      <c r="J404" s="79"/>
      <c r="K404" s="79"/>
      <c r="L404" s="192"/>
      <c r="M404" s="192"/>
      <c r="N404" s="79"/>
      <c r="O404" s="79"/>
      <c r="P404" s="192"/>
      <c r="Q404" s="192"/>
      <c r="R404" s="192"/>
      <c r="S404" s="192"/>
      <c r="T404" s="192"/>
      <c r="U404" s="81"/>
      <c r="V404" s="81"/>
      <c r="W404" s="81">
        <v>504818</v>
      </c>
      <c r="X404" s="81"/>
      <c r="Y404" s="13"/>
      <c r="Z404" s="12"/>
      <c r="AB404" s="12"/>
      <c r="AC404" s="63"/>
    </row>
    <row r="405" spans="1:31" s="11" customFormat="1" ht="18.75" customHeight="1" x14ac:dyDescent="0.3">
      <c r="A405" s="80">
        <f t="shared" si="44"/>
        <v>251</v>
      </c>
      <c r="B405" s="83" t="s">
        <v>425</v>
      </c>
      <c r="C405" s="81">
        <f t="shared" si="43"/>
        <v>504818</v>
      </c>
      <c r="D405" s="81"/>
      <c r="E405" s="79"/>
      <c r="F405" s="79"/>
      <c r="G405" s="79"/>
      <c r="H405" s="79"/>
      <c r="I405" s="79"/>
      <c r="J405" s="79"/>
      <c r="K405" s="79"/>
      <c r="L405" s="192"/>
      <c r="M405" s="192"/>
      <c r="N405" s="79"/>
      <c r="O405" s="79"/>
      <c r="P405" s="192"/>
      <c r="Q405" s="192"/>
      <c r="R405" s="192"/>
      <c r="S405" s="192"/>
      <c r="T405" s="192"/>
      <c r="U405" s="81"/>
      <c r="V405" s="81"/>
      <c r="W405" s="81">
        <v>504818</v>
      </c>
      <c r="X405" s="81"/>
      <c r="Y405" s="13"/>
      <c r="Z405" s="12"/>
      <c r="AB405" s="12"/>
      <c r="AC405" s="63"/>
    </row>
    <row r="406" spans="1:31" s="11" customFormat="1" ht="18.75" customHeight="1" x14ac:dyDescent="0.3">
      <c r="A406" s="80">
        <f t="shared" si="44"/>
        <v>252</v>
      </c>
      <c r="B406" s="83" t="s">
        <v>426</v>
      </c>
      <c r="C406" s="81">
        <f t="shared" si="43"/>
        <v>3277302</v>
      </c>
      <c r="D406" s="81"/>
      <c r="E406" s="79"/>
      <c r="F406" s="79"/>
      <c r="G406" s="79"/>
      <c r="H406" s="79"/>
      <c r="I406" s="79"/>
      <c r="J406" s="79"/>
      <c r="K406" s="79"/>
      <c r="L406" s="192">
        <v>657</v>
      </c>
      <c r="M406" s="81">
        <v>2860808</v>
      </c>
      <c r="N406" s="79"/>
      <c r="O406" s="79"/>
      <c r="P406" s="192"/>
      <c r="Q406" s="192"/>
      <c r="R406" s="192"/>
      <c r="S406" s="192"/>
      <c r="T406" s="192"/>
      <c r="U406" s="81"/>
      <c r="V406" s="81"/>
      <c r="W406" s="81">
        <v>381182</v>
      </c>
      <c r="X406" s="81">
        <v>35312</v>
      </c>
      <c r="Y406" s="13"/>
      <c r="Z406" s="12"/>
      <c r="AB406" s="12"/>
      <c r="AC406" s="63"/>
    </row>
    <row r="407" spans="1:31" s="11" customFormat="1" ht="18.75" customHeight="1" x14ac:dyDescent="0.3">
      <c r="A407" s="80">
        <f t="shared" si="44"/>
        <v>253</v>
      </c>
      <c r="B407" s="83" t="s">
        <v>427</v>
      </c>
      <c r="C407" s="81">
        <f t="shared" si="43"/>
        <v>504818</v>
      </c>
      <c r="D407" s="81"/>
      <c r="E407" s="79"/>
      <c r="F407" s="79"/>
      <c r="G407" s="79"/>
      <c r="H407" s="79"/>
      <c r="I407" s="79"/>
      <c r="J407" s="79"/>
      <c r="K407" s="79"/>
      <c r="L407" s="192"/>
      <c r="M407" s="192"/>
      <c r="N407" s="79"/>
      <c r="O407" s="79"/>
      <c r="P407" s="192"/>
      <c r="Q407" s="192"/>
      <c r="R407" s="192"/>
      <c r="S407" s="192"/>
      <c r="T407" s="192"/>
      <c r="U407" s="81"/>
      <c r="V407" s="81"/>
      <c r="W407" s="81">
        <v>504818</v>
      </c>
      <c r="X407" s="81"/>
      <c r="Y407" s="13"/>
      <c r="Z407" s="12"/>
      <c r="AB407" s="12"/>
      <c r="AC407" s="63"/>
    </row>
    <row r="408" spans="1:31" s="11" customFormat="1" ht="18.75" customHeight="1" x14ac:dyDescent="0.3">
      <c r="A408" s="246" t="s">
        <v>18</v>
      </c>
      <c r="B408" s="246"/>
      <c r="C408" s="79">
        <f>SUM(C401:C407)</f>
        <v>11728559</v>
      </c>
      <c r="D408" s="79"/>
      <c r="E408" s="79"/>
      <c r="F408" s="79"/>
      <c r="G408" s="79"/>
      <c r="H408" s="79"/>
      <c r="I408" s="79"/>
      <c r="J408" s="79"/>
      <c r="K408" s="79"/>
      <c r="L408" s="79">
        <f>SUM(L401:L407)</f>
        <v>1971</v>
      </c>
      <c r="M408" s="79">
        <f>SUM(M401:M407)</f>
        <v>8583304</v>
      </c>
      <c r="N408" s="79"/>
      <c r="O408" s="79"/>
      <c r="P408" s="79"/>
      <c r="Q408" s="79"/>
      <c r="R408" s="79"/>
      <c r="S408" s="79"/>
      <c r="T408" s="79"/>
      <c r="U408" s="79"/>
      <c r="V408" s="79"/>
      <c r="W408" s="79">
        <f>SUM(W401:W407)</f>
        <v>3039182</v>
      </c>
      <c r="X408" s="79">
        <f>SUM(X401:X407)</f>
        <v>106073</v>
      </c>
      <c r="Y408" s="13"/>
      <c r="Z408" s="12"/>
      <c r="AA408" s="12"/>
      <c r="AB408" s="12"/>
      <c r="AC408" s="63"/>
      <c r="AE408" s="63"/>
    </row>
    <row r="409" spans="1:31" s="38" customFormat="1" ht="18.75" customHeight="1" x14ac:dyDescent="0.3">
      <c r="A409" s="227" t="s">
        <v>72</v>
      </c>
      <c r="B409" s="227"/>
      <c r="C409" s="227"/>
      <c r="D409" s="230"/>
      <c r="E409" s="230"/>
      <c r="F409" s="230"/>
      <c r="G409" s="230"/>
      <c r="H409" s="230"/>
      <c r="I409" s="230"/>
      <c r="J409" s="230"/>
      <c r="K409" s="230"/>
      <c r="L409" s="230"/>
      <c r="M409" s="230"/>
      <c r="N409" s="230"/>
      <c r="O409" s="230"/>
      <c r="P409" s="230"/>
      <c r="Q409" s="230"/>
      <c r="R409" s="230"/>
      <c r="S409" s="230"/>
      <c r="T409" s="230"/>
      <c r="U409" s="230"/>
      <c r="V409" s="230"/>
      <c r="W409" s="230"/>
      <c r="X409" s="230"/>
      <c r="Y409" s="42"/>
      <c r="Z409" s="39"/>
      <c r="AB409" s="12"/>
      <c r="AC409" s="62"/>
    </row>
    <row r="410" spans="1:31" s="11" customFormat="1" ht="18.75" customHeight="1" x14ac:dyDescent="0.3">
      <c r="A410" s="80">
        <f>A407+1</f>
        <v>254</v>
      </c>
      <c r="B410" s="83" t="s">
        <v>428</v>
      </c>
      <c r="C410" s="81">
        <f t="shared" ref="C410:C415" si="45">D410+K410+M410+O410+Q410+S410+U410+V410+W410+X410</f>
        <v>1238085.9996</v>
      </c>
      <c r="D410" s="81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>
        <v>617</v>
      </c>
      <c r="Q410" s="81">
        <v>1055088.9996</v>
      </c>
      <c r="R410" s="79"/>
      <c r="S410" s="79"/>
      <c r="T410" s="79"/>
      <c r="U410" s="79"/>
      <c r="V410" s="79"/>
      <c r="W410" s="79">
        <v>152958</v>
      </c>
      <c r="X410" s="79">
        <v>30039</v>
      </c>
      <c r="Y410" s="13"/>
      <c r="Z410" s="12"/>
      <c r="AA410" s="12"/>
      <c r="AB410" s="12"/>
      <c r="AC410" s="63"/>
    </row>
    <row r="411" spans="1:31" s="11" customFormat="1" ht="18.75" customHeight="1" x14ac:dyDescent="0.3">
      <c r="A411" s="80">
        <f>A410+1</f>
        <v>255</v>
      </c>
      <c r="B411" s="83" t="s">
        <v>429</v>
      </c>
      <c r="C411" s="81">
        <f t="shared" si="45"/>
        <v>1279597</v>
      </c>
      <c r="D411" s="81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>
        <v>598</v>
      </c>
      <c r="Q411" s="81">
        <v>1100560</v>
      </c>
      <c r="R411" s="79"/>
      <c r="S411" s="79"/>
      <c r="T411" s="79"/>
      <c r="U411" s="79"/>
      <c r="V411" s="79"/>
      <c r="W411" s="79">
        <v>152137</v>
      </c>
      <c r="X411" s="79">
        <v>26900</v>
      </c>
      <c r="Y411" s="13"/>
      <c r="Z411" s="12"/>
      <c r="AA411" s="12"/>
      <c r="AB411" s="12"/>
      <c r="AC411" s="63"/>
    </row>
    <row r="412" spans="1:31" s="11" customFormat="1" ht="18.75" customHeight="1" x14ac:dyDescent="0.3">
      <c r="A412" s="80">
        <f t="shared" ref="A412:A419" si="46">A411+1</f>
        <v>256</v>
      </c>
      <c r="B412" s="83" t="s">
        <v>430</v>
      </c>
      <c r="C412" s="81">
        <f t="shared" si="45"/>
        <v>1278037</v>
      </c>
      <c r="D412" s="81"/>
      <c r="E412" s="79"/>
      <c r="F412" s="79"/>
      <c r="G412" s="79"/>
      <c r="H412" s="79"/>
      <c r="I412" s="79"/>
      <c r="J412" s="79"/>
      <c r="K412" s="79"/>
      <c r="L412" s="79"/>
      <c r="M412" s="79"/>
      <c r="N412" s="81"/>
      <c r="O412" s="81"/>
      <c r="P412" s="79">
        <v>617</v>
      </c>
      <c r="Q412" s="81">
        <v>1099688</v>
      </c>
      <c r="R412" s="81"/>
      <c r="S412" s="81"/>
      <c r="T412" s="81"/>
      <c r="U412" s="81"/>
      <c r="V412" s="79"/>
      <c r="W412" s="79">
        <v>152137</v>
      </c>
      <c r="X412" s="79">
        <v>26212</v>
      </c>
      <c r="Y412" s="13"/>
      <c r="Z412" s="12"/>
      <c r="AA412" s="12"/>
      <c r="AB412" s="12"/>
      <c r="AC412" s="63"/>
    </row>
    <row r="413" spans="1:31" s="11" customFormat="1" ht="18.75" customHeight="1" x14ac:dyDescent="0.3">
      <c r="A413" s="80">
        <f t="shared" si="46"/>
        <v>257</v>
      </c>
      <c r="B413" s="83" t="s">
        <v>431</v>
      </c>
      <c r="C413" s="81">
        <f t="shared" si="45"/>
        <v>1277383</v>
      </c>
      <c r="D413" s="81"/>
      <c r="E413" s="79"/>
      <c r="F413" s="79"/>
      <c r="G413" s="79"/>
      <c r="H413" s="79"/>
      <c r="I413" s="79"/>
      <c r="J413" s="79"/>
      <c r="K413" s="79"/>
      <c r="L413" s="79"/>
      <c r="M413" s="79"/>
      <c r="N413" s="81"/>
      <c r="O413" s="81"/>
      <c r="P413" s="79">
        <v>617</v>
      </c>
      <c r="Q413" s="81">
        <v>1099688</v>
      </c>
      <c r="R413" s="81"/>
      <c r="S413" s="81"/>
      <c r="T413" s="81"/>
      <c r="U413" s="81"/>
      <c r="V413" s="79"/>
      <c r="W413" s="79">
        <v>152137</v>
      </c>
      <c r="X413" s="79">
        <v>25558</v>
      </c>
      <c r="Y413" s="13"/>
      <c r="Z413" s="12"/>
      <c r="AA413" s="12"/>
      <c r="AB413" s="12"/>
      <c r="AC413" s="63"/>
    </row>
    <row r="414" spans="1:31" s="11" customFormat="1" ht="18.75" customHeight="1" x14ac:dyDescent="0.3">
      <c r="A414" s="80">
        <f t="shared" si="46"/>
        <v>258</v>
      </c>
      <c r="B414" s="83" t="s">
        <v>73</v>
      </c>
      <c r="C414" s="81">
        <f t="shared" si="45"/>
        <v>533099</v>
      </c>
      <c r="D414" s="81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>
        <v>533099</v>
      </c>
      <c r="X414" s="79"/>
      <c r="Y414" s="13"/>
      <c r="Z414" s="12"/>
      <c r="AB414" s="12"/>
      <c r="AC414" s="63"/>
    </row>
    <row r="415" spans="1:31" s="11" customFormat="1" ht="18.75" customHeight="1" x14ac:dyDescent="0.3">
      <c r="A415" s="80">
        <f t="shared" si="46"/>
        <v>259</v>
      </c>
      <c r="B415" s="83" t="s">
        <v>432</v>
      </c>
      <c r="C415" s="81">
        <f t="shared" si="45"/>
        <v>466936</v>
      </c>
      <c r="D415" s="81"/>
      <c r="E415" s="79"/>
      <c r="F415" s="79"/>
      <c r="G415" s="79"/>
      <c r="H415" s="79"/>
      <c r="I415" s="79"/>
      <c r="J415" s="79"/>
      <c r="K415" s="79"/>
      <c r="L415" s="79"/>
      <c r="M415" s="79"/>
      <c r="N415" s="81"/>
      <c r="O415" s="81"/>
      <c r="P415" s="79"/>
      <c r="Q415" s="79"/>
      <c r="R415" s="81"/>
      <c r="S415" s="81"/>
      <c r="T415" s="81"/>
      <c r="U415" s="81"/>
      <c r="V415" s="79"/>
      <c r="W415" s="79">
        <v>466936</v>
      </c>
      <c r="X415" s="79"/>
      <c r="Y415" s="13"/>
      <c r="Z415" s="12"/>
      <c r="AB415" s="12"/>
      <c r="AC415" s="63"/>
    </row>
    <row r="416" spans="1:31" s="11" customFormat="1" ht="18.75" customHeight="1" x14ac:dyDescent="0.3">
      <c r="A416" s="80">
        <f t="shared" si="46"/>
        <v>260</v>
      </c>
      <c r="B416" s="83" t="s">
        <v>74</v>
      </c>
      <c r="C416" s="81">
        <f>D416+K416+M416+O416+Q416+S416+U416+V416+W416+X416</f>
        <v>467615</v>
      </c>
      <c r="D416" s="81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>
        <v>467615</v>
      </c>
      <c r="X416" s="79"/>
      <c r="Y416" s="13"/>
      <c r="Z416" s="12"/>
      <c r="AB416" s="12"/>
      <c r="AC416" s="63"/>
    </row>
    <row r="417" spans="1:31" s="11" customFormat="1" ht="18.75" customHeight="1" x14ac:dyDescent="0.3">
      <c r="A417" s="80">
        <f t="shared" si="46"/>
        <v>261</v>
      </c>
      <c r="B417" s="83" t="s">
        <v>75</v>
      </c>
      <c r="C417" s="81">
        <f>D417+K417+M417+O417+Q417+S417+U417+V417+W417+X417</f>
        <v>1785935</v>
      </c>
      <c r="D417" s="81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>
        <v>551</v>
      </c>
      <c r="Q417" s="81">
        <v>1430831</v>
      </c>
      <c r="R417" s="79"/>
      <c r="S417" s="79"/>
      <c r="T417" s="79"/>
      <c r="U417" s="79"/>
      <c r="V417" s="79"/>
      <c r="W417" s="79">
        <v>330524</v>
      </c>
      <c r="X417" s="79">
        <v>24580</v>
      </c>
      <c r="Y417" s="13"/>
      <c r="Z417" s="12"/>
      <c r="AA417" s="12"/>
      <c r="AB417" s="12"/>
      <c r="AC417" s="63"/>
    </row>
    <row r="418" spans="1:31" s="11" customFormat="1" ht="18.75" customHeight="1" x14ac:dyDescent="0.3">
      <c r="A418" s="80">
        <f t="shared" si="46"/>
        <v>262</v>
      </c>
      <c r="B418" s="83" t="s">
        <v>433</v>
      </c>
      <c r="C418" s="81">
        <f>D418+K418+M418+O418+Q418+S418+U418+V418+W418+X418</f>
        <v>467615</v>
      </c>
      <c r="D418" s="81"/>
      <c r="E418" s="79"/>
      <c r="F418" s="79"/>
      <c r="G418" s="79"/>
      <c r="H418" s="79"/>
      <c r="I418" s="79"/>
      <c r="J418" s="79"/>
      <c r="K418" s="79"/>
      <c r="L418" s="79"/>
      <c r="M418" s="79"/>
      <c r="N418" s="81"/>
      <c r="O418" s="81"/>
      <c r="P418" s="79"/>
      <c r="Q418" s="79"/>
      <c r="R418" s="81"/>
      <c r="S418" s="81"/>
      <c r="T418" s="81"/>
      <c r="U418" s="81"/>
      <c r="V418" s="79"/>
      <c r="W418" s="79">
        <v>467615</v>
      </c>
      <c r="X418" s="79"/>
      <c r="Y418" s="13"/>
      <c r="Z418" s="12"/>
      <c r="AB418" s="12"/>
      <c r="AC418" s="63"/>
    </row>
    <row r="419" spans="1:31" s="11" customFormat="1" ht="18.75" customHeight="1" x14ac:dyDescent="0.3">
      <c r="A419" s="80">
        <f t="shared" si="46"/>
        <v>263</v>
      </c>
      <c r="B419" s="83" t="s">
        <v>434</v>
      </c>
      <c r="C419" s="81">
        <f>D419+K419+M419+O419+Q419+S419+U419+V419+W419+X419</f>
        <v>467615</v>
      </c>
      <c r="D419" s="81"/>
      <c r="E419" s="79"/>
      <c r="F419" s="79"/>
      <c r="G419" s="79"/>
      <c r="H419" s="79"/>
      <c r="I419" s="79"/>
      <c r="J419" s="79"/>
      <c r="K419" s="79"/>
      <c r="L419" s="79"/>
      <c r="M419" s="79"/>
      <c r="N419" s="81"/>
      <c r="O419" s="81"/>
      <c r="P419" s="79"/>
      <c r="Q419" s="79"/>
      <c r="R419" s="81"/>
      <c r="S419" s="81"/>
      <c r="T419" s="81"/>
      <c r="U419" s="81"/>
      <c r="V419" s="79"/>
      <c r="W419" s="79">
        <v>467615</v>
      </c>
      <c r="X419" s="79"/>
      <c r="Y419" s="13"/>
      <c r="Z419" s="12"/>
      <c r="AB419" s="12"/>
      <c r="AC419" s="63"/>
    </row>
    <row r="420" spans="1:31" s="11" customFormat="1" ht="18.75" customHeight="1" x14ac:dyDescent="0.3">
      <c r="A420" s="246" t="s">
        <v>18</v>
      </c>
      <c r="B420" s="246"/>
      <c r="C420" s="79">
        <f>SUM(C410:C419)</f>
        <v>9261917.9996000007</v>
      </c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>
        <f t="shared" ref="P420:X420" si="47">SUM(P410:P419)</f>
        <v>3000</v>
      </c>
      <c r="Q420" s="79">
        <f t="shared" si="47"/>
        <v>5785855.9995999997</v>
      </c>
      <c r="R420" s="79"/>
      <c r="S420" s="79"/>
      <c r="T420" s="79"/>
      <c r="U420" s="79"/>
      <c r="V420" s="79"/>
      <c r="W420" s="79">
        <f t="shared" si="47"/>
        <v>3342773</v>
      </c>
      <c r="X420" s="79">
        <f t="shared" si="47"/>
        <v>133289</v>
      </c>
      <c r="Y420" s="13"/>
      <c r="Z420" s="12"/>
      <c r="AA420" s="12"/>
      <c r="AB420" s="12"/>
      <c r="AC420" s="63"/>
      <c r="AE420" s="63"/>
    </row>
    <row r="421" spans="1:31" s="38" customFormat="1" ht="18.75" customHeight="1" x14ac:dyDescent="0.3">
      <c r="A421" s="227" t="s">
        <v>76</v>
      </c>
      <c r="B421" s="227"/>
      <c r="C421" s="227"/>
      <c r="D421" s="230"/>
      <c r="E421" s="230"/>
      <c r="F421" s="230"/>
      <c r="G421" s="230"/>
      <c r="H421" s="230"/>
      <c r="I421" s="230"/>
      <c r="J421" s="230"/>
      <c r="K421" s="230"/>
      <c r="L421" s="230"/>
      <c r="M421" s="230"/>
      <c r="N421" s="230"/>
      <c r="O421" s="230"/>
      <c r="P421" s="230"/>
      <c r="Q421" s="230"/>
      <c r="R421" s="230"/>
      <c r="S421" s="230"/>
      <c r="T421" s="230"/>
      <c r="U421" s="230"/>
      <c r="V421" s="230"/>
      <c r="W421" s="230"/>
      <c r="X421" s="230"/>
      <c r="Y421" s="42"/>
      <c r="Z421" s="39"/>
      <c r="AB421" s="12"/>
      <c r="AC421" s="62"/>
    </row>
    <row r="422" spans="1:31" s="11" customFormat="1" ht="18.75" customHeight="1" x14ac:dyDescent="0.3">
      <c r="A422" s="80">
        <f>A419+1</f>
        <v>264</v>
      </c>
      <c r="B422" s="83" t="s">
        <v>435</v>
      </c>
      <c r="C422" s="81">
        <f>D422+K422+M422+O422+Q422+S422+U422+V422+W422+X422</f>
        <v>7454429</v>
      </c>
      <c r="D422" s="81"/>
      <c r="E422" s="81"/>
      <c r="F422" s="81"/>
      <c r="G422" s="81"/>
      <c r="H422" s="81"/>
      <c r="I422" s="81"/>
      <c r="J422" s="81"/>
      <c r="K422" s="81"/>
      <c r="L422" s="81">
        <v>1224</v>
      </c>
      <c r="M422" s="81">
        <v>7046323</v>
      </c>
      <c r="N422" s="81"/>
      <c r="O422" s="81"/>
      <c r="P422" s="81"/>
      <c r="Q422" s="81"/>
      <c r="R422" s="81"/>
      <c r="S422" s="81"/>
      <c r="T422" s="81"/>
      <c r="U422" s="81"/>
      <c r="V422" s="79"/>
      <c r="W422" s="81">
        <v>345189</v>
      </c>
      <c r="X422" s="81">
        <v>62917</v>
      </c>
      <c r="Y422" s="13"/>
      <c r="Z422" s="12"/>
      <c r="AA422" s="12"/>
      <c r="AB422" s="12"/>
      <c r="AC422" s="63"/>
    </row>
    <row r="423" spans="1:31" s="38" customFormat="1" ht="18.75" customHeight="1" x14ac:dyDescent="0.3">
      <c r="A423" s="89">
        <f>A422+1</f>
        <v>265</v>
      </c>
      <c r="B423" s="78" t="s">
        <v>591</v>
      </c>
      <c r="C423" s="81">
        <f>D423+K423+M423+O423+Q423+S423+U423+V423+W423+X423</f>
        <v>1442763</v>
      </c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79">
        <f>341878+1100885</f>
        <v>1442763</v>
      </c>
      <c r="X423" s="95"/>
      <c r="Y423" s="36"/>
      <c r="Z423" s="39"/>
      <c r="AB423" s="12"/>
      <c r="AC423" s="62"/>
    </row>
    <row r="424" spans="1:31" s="11" customFormat="1" ht="18.75" customHeight="1" x14ac:dyDescent="0.3">
      <c r="A424" s="89">
        <f>A423+1</f>
        <v>266</v>
      </c>
      <c r="B424" s="83" t="s">
        <v>436</v>
      </c>
      <c r="C424" s="81">
        <f>D424+K424+M424+O424+Q424+S424+U424+V424+W424+X424</f>
        <v>1517704</v>
      </c>
      <c r="D424" s="81"/>
      <c r="E424" s="81"/>
      <c r="F424" s="81"/>
      <c r="G424" s="81"/>
      <c r="H424" s="81"/>
      <c r="I424" s="81"/>
      <c r="J424" s="81"/>
      <c r="K424" s="81"/>
      <c r="L424" s="81">
        <v>672</v>
      </c>
      <c r="M424" s="81">
        <v>1110299</v>
      </c>
      <c r="N424" s="81"/>
      <c r="O424" s="81"/>
      <c r="P424" s="81"/>
      <c r="Q424" s="81"/>
      <c r="R424" s="81"/>
      <c r="S424" s="81"/>
      <c r="T424" s="81"/>
      <c r="U424" s="81"/>
      <c r="V424" s="79"/>
      <c r="W424" s="81">
        <v>345351</v>
      </c>
      <c r="X424" s="81">
        <v>62054</v>
      </c>
      <c r="Y424" s="13"/>
      <c r="Z424" s="12"/>
      <c r="AB424" s="12"/>
      <c r="AC424" s="63"/>
    </row>
    <row r="425" spans="1:31" s="11" customFormat="1" ht="18.75" customHeight="1" x14ac:dyDescent="0.3">
      <c r="A425" s="89">
        <f>A424+1</f>
        <v>267</v>
      </c>
      <c r="B425" s="83" t="s">
        <v>437</v>
      </c>
      <c r="C425" s="81">
        <f>D425+K425+M425+O425+Q425+S425+U425+V425+W425+X425</f>
        <v>2986960</v>
      </c>
      <c r="D425" s="81"/>
      <c r="E425" s="81"/>
      <c r="F425" s="81"/>
      <c r="G425" s="81"/>
      <c r="H425" s="81"/>
      <c r="I425" s="81"/>
      <c r="J425" s="81"/>
      <c r="K425" s="81"/>
      <c r="L425" s="81">
        <v>864</v>
      </c>
      <c r="M425" s="81">
        <v>1428615</v>
      </c>
      <c r="N425" s="81"/>
      <c r="O425" s="81"/>
      <c r="P425" s="81"/>
      <c r="Q425" s="81"/>
      <c r="R425" s="81"/>
      <c r="S425" s="81"/>
      <c r="T425" s="81"/>
      <c r="U425" s="81"/>
      <c r="V425" s="79"/>
      <c r="W425" s="81">
        <v>1461782</v>
      </c>
      <c r="X425" s="81">
        <v>96563</v>
      </c>
      <c r="Y425" s="13"/>
      <c r="Z425" s="12"/>
      <c r="AB425" s="12"/>
      <c r="AC425" s="63"/>
    </row>
    <row r="426" spans="1:31" s="38" customFormat="1" ht="18.75" customHeight="1" x14ac:dyDescent="0.3">
      <c r="A426" s="89">
        <f>A425+1</f>
        <v>268</v>
      </c>
      <c r="B426" s="78" t="s">
        <v>592</v>
      </c>
      <c r="C426" s="81">
        <f>D426+K426+M426+O426+Q426+S426+U426+V426+W426+X426</f>
        <v>772681</v>
      </c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79">
        <f>203665+569016</f>
        <v>772681</v>
      </c>
      <c r="X426" s="95"/>
      <c r="Y426" s="36"/>
      <c r="Z426" s="39"/>
      <c r="AB426" s="12"/>
      <c r="AC426" s="62"/>
    </row>
    <row r="427" spans="1:31" s="11" customFormat="1" ht="18.75" customHeight="1" x14ac:dyDescent="0.3">
      <c r="A427" s="246" t="s">
        <v>18</v>
      </c>
      <c r="B427" s="246"/>
      <c r="C427" s="81">
        <f>SUM(C422:C426)</f>
        <v>14174537</v>
      </c>
      <c r="D427" s="81"/>
      <c r="E427" s="81"/>
      <c r="F427" s="81"/>
      <c r="G427" s="81"/>
      <c r="H427" s="81"/>
      <c r="I427" s="81"/>
      <c r="J427" s="81"/>
      <c r="K427" s="81"/>
      <c r="L427" s="81">
        <f>SUM(L422:L426)</f>
        <v>2760</v>
      </c>
      <c r="M427" s="81">
        <f>SUM(M422:M426)</f>
        <v>9585237</v>
      </c>
      <c r="N427" s="81"/>
      <c r="O427" s="81"/>
      <c r="P427" s="81"/>
      <c r="Q427" s="81"/>
      <c r="R427" s="81"/>
      <c r="S427" s="81"/>
      <c r="T427" s="81"/>
      <c r="U427" s="81"/>
      <c r="V427" s="81"/>
      <c r="W427" s="81">
        <f>SUM(W422:W426)</f>
        <v>4367766</v>
      </c>
      <c r="X427" s="81">
        <f>SUM(X422:X426)</f>
        <v>221534</v>
      </c>
      <c r="Y427" s="13"/>
      <c r="Z427" s="12"/>
      <c r="AA427" s="12"/>
      <c r="AB427" s="12"/>
      <c r="AC427" s="63"/>
      <c r="AE427" s="63"/>
    </row>
    <row r="428" spans="1:31" s="38" customFormat="1" ht="18.75" customHeight="1" x14ac:dyDescent="0.3">
      <c r="A428" s="216" t="s">
        <v>77</v>
      </c>
      <c r="B428" s="216"/>
      <c r="C428" s="216"/>
      <c r="D428" s="230"/>
      <c r="E428" s="230"/>
      <c r="F428" s="230"/>
      <c r="G428" s="230"/>
      <c r="H428" s="230"/>
      <c r="I428" s="230"/>
      <c r="J428" s="230"/>
      <c r="K428" s="230"/>
      <c r="L428" s="230"/>
      <c r="M428" s="230"/>
      <c r="N428" s="230"/>
      <c r="O428" s="230"/>
      <c r="P428" s="230"/>
      <c r="Q428" s="230"/>
      <c r="R428" s="230"/>
      <c r="S428" s="230"/>
      <c r="T428" s="230"/>
      <c r="U428" s="230"/>
      <c r="V428" s="230"/>
      <c r="W428" s="230"/>
      <c r="X428" s="230"/>
      <c r="Y428" s="42"/>
      <c r="Z428" s="39"/>
      <c r="AB428" s="12"/>
      <c r="AC428" s="62"/>
    </row>
    <row r="429" spans="1:31" s="11" customFormat="1" ht="18.75" customHeight="1" x14ac:dyDescent="0.3">
      <c r="A429" s="80">
        <f>A426+1</f>
        <v>269</v>
      </c>
      <c r="B429" s="83" t="s">
        <v>438</v>
      </c>
      <c r="C429" s="81">
        <f>D429+K429+M429+O429+Q429+S429+U429+V429+W429+X429</f>
        <v>3078912</v>
      </c>
      <c r="D429" s="81"/>
      <c r="E429" s="81"/>
      <c r="F429" s="81"/>
      <c r="G429" s="81"/>
      <c r="H429" s="81"/>
      <c r="I429" s="81"/>
      <c r="J429" s="81"/>
      <c r="K429" s="81"/>
      <c r="L429" s="81">
        <v>452</v>
      </c>
      <c r="M429" s="81">
        <v>2713872</v>
      </c>
      <c r="N429" s="81"/>
      <c r="O429" s="81"/>
      <c r="P429" s="81"/>
      <c r="Q429" s="81"/>
      <c r="R429" s="81"/>
      <c r="S429" s="81"/>
      <c r="T429" s="81"/>
      <c r="U429" s="81"/>
      <c r="V429" s="81"/>
      <c r="W429" s="81">
        <v>330589</v>
      </c>
      <c r="X429" s="81">
        <v>34451</v>
      </c>
      <c r="Y429" s="13"/>
      <c r="Z429" s="12"/>
      <c r="AB429" s="12"/>
      <c r="AC429" s="63"/>
    </row>
    <row r="430" spans="1:31" s="11" customFormat="1" ht="18.75" customHeight="1" x14ac:dyDescent="0.3">
      <c r="A430" s="80">
        <f>A429+1</f>
        <v>270</v>
      </c>
      <c r="B430" s="83" t="s">
        <v>439</v>
      </c>
      <c r="C430" s="81">
        <f>D430+K430+M430+O430+Q430+S430+U430+V430+W430+X430</f>
        <v>3258150</v>
      </c>
      <c r="D430" s="81"/>
      <c r="E430" s="81"/>
      <c r="F430" s="81"/>
      <c r="G430" s="81"/>
      <c r="H430" s="81"/>
      <c r="I430" s="81"/>
      <c r="J430" s="81"/>
      <c r="K430" s="81"/>
      <c r="L430" s="81">
        <v>452</v>
      </c>
      <c r="M430" s="81">
        <v>2713872</v>
      </c>
      <c r="N430" s="81"/>
      <c r="O430" s="81"/>
      <c r="P430" s="81"/>
      <c r="Q430" s="81"/>
      <c r="R430" s="81"/>
      <c r="S430" s="81"/>
      <c r="T430" s="81"/>
      <c r="U430" s="81"/>
      <c r="V430" s="81"/>
      <c r="W430" s="81">
        <v>509957</v>
      </c>
      <c r="X430" s="81">
        <v>34321</v>
      </c>
      <c r="Y430" s="13"/>
      <c r="Z430" s="12"/>
      <c r="AB430" s="12"/>
      <c r="AC430" s="63"/>
    </row>
    <row r="431" spans="1:31" s="11" customFormat="1" ht="18.75" customHeight="1" x14ac:dyDescent="0.3">
      <c r="A431" s="80">
        <f>A430+1</f>
        <v>271</v>
      </c>
      <c r="B431" s="83" t="s">
        <v>440</v>
      </c>
      <c r="C431" s="81">
        <f>D431+K431+M431+O431+Q431+S431+U431+V431+W431+X431</f>
        <v>2754777</v>
      </c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>
        <v>534</v>
      </c>
      <c r="Q431" s="81">
        <v>2051061</v>
      </c>
      <c r="R431" s="81"/>
      <c r="S431" s="81"/>
      <c r="T431" s="81"/>
      <c r="U431" s="81"/>
      <c r="V431" s="81"/>
      <c r="W431" s="81">
        <v>672184</v>
      </c>
      <c r="X431" s="81">
        <v>31532</v>
      </c>
      <c r="Y431" s="13"/>
      <c r="Z431" s="12"/>
      <c r="AA431" s="12"/>
      <c r="AB431" s="12"/>
      <c r="AC431" s="63"/>
    </row>
    <row r="432" spans="1:31" s="11" customFormat="1" ht="18.75" customHeight="1" x14ac:dyDescent="0.3">
      <c r="A432" s="80">
        <f>A431+1</f>
        <v>272</v>
      </c>
      <c r="B432" s="83" t="s">
        <v>441</v>
      </c>
      <c r="C432" s="81">
        <f>D432+K432+M432+O432+Q432+S432+U432+V432+W432+X432</f>
        <v>1625824</v>
      </c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>
        <v>534</v>
      </c>
      <c r="Q432" s="81">
        <v>1428373</v>
      </c>
      <c r="R432" s="81"/>
      <c r="S432" s="81"/>
      <c r="T432" s="81"/>
      <c r="U432" s="81"/>
      <c r="V432" s="81"/>
      <c r="W432" s="81">
        <v>172209</v>
      </c>
      <c r="X432" s="81">
        <v>25242</v>
      </c>
      <c r="Y432" s="13"/>
      <c r="Z432" s="12"/>
      <c r="AA432" s="12"/>
      <c r="AB432" s="12"/>
      <c r="AC432" s="63"/>
    </row>
    <row r="433" spans="1:31" s="11" customFormat="1" ht="18.75" customHeight="1" x14ac:dyDescent="0.3">
      <c r="A433" s="246" t="s">
        <v>18</v>
      </c>
      <c r="B433" s="246"/>
      <c r="C433" s="81">
        <f>SUM(C429:C432)</f>
        <v>10717663</v>
      </c>
      <c r="D433" s="81"/>
      <c r="E433" s="81"/>
      <c r="F433" s="81"/>
      <c r="G433" s="81"/>
      <c r="H433" s="81"/>
      <c r="I433" s="81"/>
      <c r="J433" s="81"/>
      <c r="K433" s="81"/>
      <c r="L433" s="81">
        <f t="shared" ref="L433:X433" si="48">SUM(L429:L432)</f>
        <v>904</v>
      </c>
      <c r="M433" s="81">
        <f t="shared" si="48"/>
        <v>5427744</v>
      </c>
      <c r="N433" s="81"/>
      <c r="O433" s="81"/>
      <c r="P433" s="81">
        <f t="shared" si="48"/>
        <v>1068</v>
      </c>
      <c r="Q433" s="81">
        <f t="shared" si="48"/>
        <v>3479434</v>
      </c>
      <c r="R433" s="81"/>
      <c r="S433" s="81"/>
      <c r="T433" s="81"/>
      <c r="U433" s="81"/>
      <c r="V433" s="81"/>
      <c r="W433" s="81">
        <f t="shared" si="48"/>
        <v>1684939</v>
      </c>
      <c r="X433" s="81">
        <f t="shared" si="48"/>
        <v>125546</v>
      </c>
      <c r="Y433" s="13"/>
      <c r="Z433" s="12"/>
      <c r="AA433" s="12"/>
      <c r="AB433" s="12"/>
      <c r="AC433" s="63"/>
      <c r="AE433" s="63"/>
    </row>
    <row r="434" spans="1:31" s="38" customFormat="1" ht="18.75" customHeight="1" x14ac:dyDescent="0.3">
      <c r="A434" s="227" t="s">
        <v>78</v>
      </c>
      <c r="B434" s="227"/>
      <c r="C434" s="227"/>
      <c r="D434" s="230"/>
      <c r="E434" s="230"/>
      <c r="F434" s="230"/>
      <c r="G434" s="230"/>
      <c r="H434" s="230"/>
      <c r="I434" s="230"/>
      <c r="J434" s="230"/>
      <c r="K434" s="230"/>
      <c r="L434" s="230"/>
      <c r="M434" s="230"/>
      <c r="N434" s="230"/>
      <c r="O434" s="230"/>
      <c r="P434" s="230"/>
      <c r="Q434" s="230"/>
      <c r="R434" s="230"/>
      <c r="S434" s="230"/>
      <c r="T434" s="230"/>
      <c r="U434" s="230"/>
      <c r="V434" s="230"/>
      <c r="W434" s="230"/>
      <c r="X434" s="230"/>
      <c r="Y434" s="42"/>
      <c r="Z434" s="39"/>
      <c r="AB434" s="12"/>
      <c r="AC434" s="62"/>
    </row>
    <row r="435" spans="1:31" s="11" customFormat="1" ht="18.75" customHeight="1" x14ac:dyDescent="0.3">
      <c r="A435" s="80">
        <f>A432+1</f>
        <v>273</v>
      </c>
      <c r="B435" s="83" t="s">
        <v>82</v>
      </c>
      <c r="C435" s="81">
        <f>D435+K435+M435+O435+Q435+S435+U435+V435+W435+X435</f>
        <v>2301631</v>
      </c>
      <c r="D435" s="81"/>
      <c r="E435" s="79"/>
      <c r="F435" s="79"/>
      <c r="G435" s="79"/>
      <c r="H435" s="79"/>
      <c r="I435" s="79"/>
      <c r="J435" s="79"/>
      <c r="K435" s="79"/>
      <c r="L435" s="79">
        <v>352</v>
      </c>
      <c r="M435" s="81">
        <v>2295304</v>
      </c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>
        <v>6327</v>
      </c>
      <c r="Y435" s="13"/>
      <c r="Z435" s="12"/>
      <c r="AB435" s="12"/>
      <c r="AC435" s="63"/>
    </row>
    <row r="436" spans="1:31" s="11" customFormat="1" ht="18.75" customHeight="1" x14ac:dyDescent="0.3">
      <c r="A436" s="80">
        <f>A435+1</f>
        <v>274</v>
      </c>
      <c r="B436" s="83" t="s">
        <v>81</v>
      </c>
      <c r="C436" s="81">
        <f>D436+K436+M436+O436+Q436+S436+U436+V436+W436+X436</f>
        <v>2301631</v>
      </c>
      <c r="D436" s="81"/>
      <c r="E436" s="79"/>
      <c r="F436" s="79"/>
      <c r="G436" s="79"/>
      <c r="H436" s="79"/>
      <c r="I436" s="79"/>
      <c r="J436" s="79"/>
      <c r="K436" s="79"/>
      <c r="L436" s="79">
        <v>352</v>
      </c>
      <c r="M436" s="81">
        <v>2295304</v>
      </c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>
        <v>6327</v>
      </c>
      <c r="Y436" s="13"/>
      <c r="Z436" s="12"/>
      <c r="AB436" s="12"/>
      <c r="AC436" s="63"/>
    </row>
    <row r="437" spans="1:31" s="11" customFormat="1" ht="18.75" customHeight="1" x14ac:dyDescent="0.3">
      <c r="A437" s="80">
        <f>A436+1</f>
        <v>275</v>
      </c>
      <c r="B437" s="83" t="s">
        <v>79</v>
      </c>
      <c r="C437" s="81">
        <f>D437+K437+M437+O437+Q437+S437+U437+V437+W437+X437</f>
        <v>1558681</v>
      </c>
      <c r="D437" s="81"/>
      <c r="E437" s="79"/>
      <c r="F437" s="79"/>
      <c r="G437" s="79"/>
      <c r="H437" s="79"/>
      <c r="I437" s="79"/>
      <c r="J437" s="79"/>
      <c r="K437" s="79"/>
      <c r="L437" s="79">
        <v>734</v>
      </c>
      <c r="M437" s="81">
        <v>1215641</v>
      </c>
      <c r="N437" s="79"/>
      <c r="O437" s="79"/>
      <c r="P437" s="79"/>
      <c r="Q437" s="79"/>
      <c r="R437" s="79"/>
      <c r="S437" s="79"/>
      <c r="T437" s="79"/>
      <c r="U437" s="79"/>
      <c r="V437" s="79"/>
      <c r="W437" s="79">
        <v>298033</v>
      </c>
      <c r="X437" s="79">
        <v>45007</v>
      </c>
      <c r="Y437" s="13"/>
      <c r="Z437" s="12"/>
      <c r="AB437" s="12"/>
      <c r="AC437" s="63"/>
    </row>
    <row r="438" spans="1:31" s="38" customFormat="1" ht="18.75" customHeight="1" x14ac:dyDescent="0.3">
      <c r="A438" s="80">
        <f>A437+1</f>
        <v>276</v>
      </c>
      <c r="B438" s="78" t="s">
        <v>590</v>
      </c>
      <c r="C438" s="81">
        <f>D438+K438+M438+O438+Q438+S438+U438+V438+W438+X438</f>
        <v>1971071</v>
      </c>
      <c r="D438" s="81">
        <f>E438+F438+G438+H438+I438</f>
        <v>1971071</v>
      </c>
      <c r="E438" s="79">
        <v>1971071</v>
      </c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42"/>
      <c r="Z438" s="39"/>
      <c r="AB438" s="12"/>
      <c r="AC438" s="62"/>
    </row>
    <row r="439" spans="1:31" s="11" customFormat="1" ht="18.75" customHeight="1" x14ac:dyDescent="0.3">
      <c r="A439" s="80">
        <f>A438+1</f>
        <v>277</v>
      </c>
      <c r="B439" s="83" t="s">
        <v>80</v>
      </c>
      <c r="C439" s="81">
        <f>D439+K439+M439+O439+Q439+S439+U439+V439+W439+X439</f>
        <v>2236646</v>
      </c>
      <c r="D439" s="81"/>
      <c r="E439" s="79"/>
      <c r="F439" s="79"/>
      <c r="G439" s="79"/>
      <c r="H439" s="79"/>
      <c r="I439" s="79"/>
      <c r="J439" s="79"/>
      <c r="K439" s="79"/>
      <c r="L439" s="79">
        <v>275</v>
      </c>
      <c r="M439" s="81">
        <v>2231068</v>
      </c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>
        <v>5578</v>
      </c>
      <c r="Y439" s="13"/>
      <c r="Z439" s="12"/>
      <c r="AB439" s="12"/>
      <c r="AC439" s="63"/>
    </row>
    <row r="440" spans="1:31" s="11" customFormat="1" ht="18.75" customHeight="1" x14ac:dyDescent="0.3">
      <c r="A440" s="246" t="s">
        <v>18</v>
      </c>
      <c r="B440" s="246"/>
      <c r="C440" s="79">
        <f>SUM(C435:C439)</f>
        <v>10369660</v>
      </c>
      <c r="D440" s="79">
        <f>SUM(D435:D439)</f>
        <v>1971071</v>
      </c>
      <c r="E440" s="79">
        <f>SUM(E435:E439)</f>
        <v>1971071</v>
      </c>
      <c r="F440" s="79"/>
      <c r="G440" s="79"/>
      <c r="H440" s="79"/>
      <c r="I440" s="79"/>
      <c r="J440" s="79"/>
      <c r="K440" s="79"/>
      <c r="L440" s="79">
        <f>SUM(L435:L439)</f>
        <v>1713</v>
      </c>
      <c r="M440" s="79">
        <f>SUM(M435:M439)</f>
        <v>8037317</v>
      </c>
      <c r="N440" s="79"/>
      <c r="O440" s="79"/>
      <c r="P440" s="79"/>
      <c r="Q440" s="79"/>
      <c r="R440" s="79"/>
      <c r="S440" s="79"/>
      <c r="T440" s="79"/>
      <c r="U440" s="79"/>
      <c r="V440" s="79"/>
      <c r="W440" s="79">
        <f>SUM(W435:W439)</f>
        <v>298033</v>
      </c>
      <c r="X440" s="79">
        <f>SUM(X435:X439)</f>
        <v>63239</v>
      </c>
      <c r="Y440" s="13"/>
      <c r="Z440" s="12"/>
      <c r="AA440" s="12"/>
      <c r="AB440" s="12"/>
      <c r="AC440" s="63"/>
      <c r="AE440" s="63"/>
    </row>
    <row r="441" spans="1:31" s="38" customFormat="1" ht="18.75" customHeight="1" x14ac:dyDescent="0.3">
      <c r="A441" s="216" t="s">
        <v>83</v>
      </c>
      <c r="B441" s="216"/>
      <c r="C441" s="216"/>
      <c r="D441" s="230"/>
      <c r="E441" s="230"/>
      <c r="F441" s="230"/>
      <c r="G441" s="230"/>
      <c r="H441" s="230"/>
      <c r="I441" s="230"/>
      <c r="J441" s="230"/>
      <c r="K441" s="230"/>
      <c r="L441" s="230"/>
      <c r="M441" s="230"/>
      <c r="N441" s="230"/>
      <c r="O441" s="230"/>
      <c r="P441" s="230"/>
      <c r="Q441" s="230"/>
      <c r="R441" s="230"/>
      <c r="S441" s="230"/>
      <c r="T441" s="230"/>
      <c r="U441" s="230"/>
      <c r="V441" s="230"/>
      <c r="W441" s="230"/>
      <c r="X441" s="230"/>
      <c r="Y441" s="42"/>
      <c r="Z441" s="39"/>
      <c r="AB441" s="12"/>
      <c r="AC441" s="62"/>
    </row>
    <row r="442" spans="1:31" s="11" customFormat="1" ht="18.75" customHeight="1" x14ac:dyDescent="0.3">
      <c r="A442" s="80">
        <f>A439+1</f>
        <v>278</v>
      </c>
      <c r="B442" s="83" t="s">
        <v>442</v>
      </c>
      <c r="C442" s="81">
        <f t="shared" ref="C442:C447" si="49">D442+K442+M442+O442+Q442+S442+U442+V442+W442+X442</f>
        <v>361524</v>
      </c>
      <c r="D442" s="81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>
        <v>361524</v>
      </c>
      <c r="X442" s="79"/>
      <c r="Y442" s="13"/>
      <c r="Z442" s="12"/>
      <c r="AB442" s="12"/>
      <c r="AC442" s="63"/>
    </row>
    <row r="443" spans="1:31" s="11" customFormat="1" ht="18.75" customHeight="1" x14ac:dyDescent="0.3">
      <c r="A443" s="80">
        <f t="shared" ref="A443:A448" si="50">A442+1</f>
        <v>279</v>
      </c>
      <c r="B443" s="83" t="s">
        <v>443</v>
      </c>
      <c r="C443" s="81">
        <f t="shared" si="49"/>
        <v>3610898</v>
      </c>
      <c r="D443" s="81"/>
      <c r="E443" s="79"/>
      <c r="F443" s="79"/>
      <c r="G443" s="79"/>
      <c r="H443" s="79"/>
      <c r="I443" s="79"/>
      <c r="J443" s="79"/>
      <c r="K443" s="79"/>
      <c r="L443" s="79">
        <v>331.2</v>
      </c>
      <c r="M443" s="81">
        <v>3235057</v>
      </c>
      <c r="N443" s="79"/>
      <c r="O443" s="79"/>
      <c r="P443" s="79"/>
      <c r="Q443" s="79"/>
      <c r="R443" s="79"/>
      <c r="S443" s="79"/>
      <c r="T443" s="79"/>
      <c r="U443" s="79"/>
      <c r="V443" s="79"/>
      <c r="W443" s="79">
        <v>337550</v>
      </c>
      <c r="X443" s="79">
        <v>38291</v>
      </c>
      <c r="Y443" s="13"/>
      <c r="Z443" s="12"/>
      <c r="AB443" s="12"/>
      <c r="AC443" s="63"/>
    </row>
    <row r="444" spans="1:31" s="11" customFormat="1" ht="18.75" customHeight="1" x14ac:dyDescent="0.3">
      <c r="A444" s="80">
        <f t="shared" si="50"/>
        <v>280</v>
      </c>
      <c r="B444" s="83" t="s">
        <v>444</v>
      </c>
      <c r="C444" s="81">
        <f t="shared" si="49"/>
        <v>315451</v>
      </c>
      <c r="D444" s="81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>
        <v>315451</v>
      </c>
      <c r="X444" s="79"/>
      <c r="Y444" s="13"/>
      <c r="Z444" s="12"/>
      <c r="AB444" s="12"/>
      <c r="AC444" s="63"/>
    </row>
    <row r="445" spans="1:31" s="11" customFormat="1" ht="18.75" customHeight="1" x14ac:dyDescent="0.3">
      <c r="A445" s="80">
        <f t="shared" si="50"/>
        <v>281</v>
      </c>
      <c r="B445" s="83" t="s">
        <v>445</v>
      </c>
      <c r="C445" s="81">
        <f t="shared" si="49"/>
        <v>315451</v>
      </c>
      <c r="D445" s="81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>
        <v>315451</v>
      </c>
      <c r="X445" s="79"/>
      <c r="Y445" s="13"/>
      <c r="Z445" s="12"/>
      <c r="AB445" s="12"/>
      <c r="AC445" s="63"/>
    </row>
    <row r="446" spans="1:31" s="11" customFormat="1" ht="18.75" customHeight="1" x14ac:dyDescent="0.3">
      <c r="A446" s="80">
        <f t="shared" si="50"/>
        <v>282</v>
      </c>
      <c r="B446" s="83" t="s">
        <v>446</v>
      </c>
      <c r="C446" s="81">
        <f t="shared" si="49"/>
        <v>315451</v>
      </c>
      <c r="D446" s="81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>
        <v>315451</v>
      </c>
      <c r="X446" s="79"/>
      <c r="Y446" s="13"/>
      <c r="Z446" s="12"/>
      <c r="AB446" s="12"/>
      <c r="AC446" s="63"/>
    </row>
    <row r="447" spans="1:31" s="11" customFormat="1" ht="18.75" customHeight="1" x14ac:dyDescent="0.3">
      <c r="A447" s="80">
        <f t="shared" si="50"/>
        <v>283</v>
      </c>
      <c r="B447" s="83" t="s">
        <v>447</v>
      </c>
      <c r="C447" s="81">
        <f t="shared" si="49"/>
        <v>315451</v>
      </c>
      <c r="D447" s="81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>
        <v>315451</v>
      </c>
      <c r="X447" s="79"/>
      <c r="Y447" s="13"/>
      <c r="Z447" s="12"/>
      <c r="AB447" s="12"/>
      <c r="AC447" s="63"/>
    </row>
    <row r="448" spans="1:31" s="11" customFormat="1" ht="18.75" customHeight="1" x14ac:dyDescent="0.3">
      <c r="A448" s="80">
        <f t="shared" si="50"/>
        <v>284</v>
      </c>
      <c r="B448" s="83" t="s">
        <v>448</v>
      </c>
      <c r="C448" s="81">
        <f>D448+K448+M448+O448+Q448+S448+U448+V448+W448+X448</f>
        <v>4400232</v>
      </c>
      <c r="D448" s="81"/>
      <c r="E448" s="79"/>
      <c r="F448" s="79"/>
      <c r="G448" s="79"/>
      <c r="H448" s="79"/>
      <c r="I448" s="79"/>
      <c r="J448" s="79"/>
      <c r="K448" s="79"/>
      <c r="L448" s="79">
        <v>600</v>
      </c>
      <c r="M448" s="81">
        <v>4039052</v>
      </c>
      <c r="N448" s="79"/>
      <c r="O448" s="79"/>
      <c r="P448" s="79"/>
      <c r="Q448" s="79"/>
      <c r="R448" s="79"/>
      <c r="S448" s="79"/>
      <c r="T448" s="79"/>
      <c r="U448" s="79"/>
      <c r="V448" s="79"/>
      <c r="W448" s="79">
        <v>312222</v>
      </c>
      <c r="X448" s="79">
        <v>48958</v>
      </c>
      <c r="Y448" s="13"/>
      <c r="Z448" s="12"/>
      <c r="AB448" s="12"/>
      <c r="AC448" s="63"/>
    </row>
    <row r="449" spans="1:31" s="11" customFormat="1" ht="18.75" customHeight="1" x14ac:dyDescent="0.3">
      <c r="A449" s="246" t="s">
        <v>18</v>
      </c>
      <c r="B449" s="246"/>
      <c r="C449" s="81">
        <f>SUM(C442:C448)</f>
        <v>9634458</v>
      </c>
      <c r="D449" s="81"/>
      <c r="E449" s="81"/>
      <c r="F449" s="81"/>
      <c r="G449" s="81"/>
      <c r="H449" s="81"/>
      <c r="I449" s="81"/>
      <c r="J449" s="81"/>
      <c r="K449" s="81"/>
      <c r="L449" s="81">
        <f>SUM(L442:L448)</f>
        <v>931.2</v>
      </c>
      <c r="M449" s="81">
        <f>SUM(M442:M448)</f>
        <v>7274109</v>
      </c>
      <c r="N449" s="81"/>
      <c r="O449" s="81"/>
      <c r="P449" s="81"/>
      <c r="Q449" s="81"/>
      <c r="R449" s="81"/>
      <c r="S449" s="81"/>
      <c r="T449" s="81"/>
      <c r="U449" s="81"/>
      <c r="V449" s="81"/>
      <c r="W449" s="81">
        <f>SUM(W442:W448)</f>
        <v>2273100</v>
      </c>
      <c r="X449" s="81">
        <f>SUM(X442:X448)</f>
        <v>87249</v>
      </c>
      <c r="Y449" s="13"/>
      <c r="Z449" s="12"/>
      <c r="AA449" s="12"/>
      <c r="AB449" s="12"/>
      <c r="AC449" s="63"/>
      <c r="AE449" s="63"/>
    </row>
    <row r="450" spans="1:31" s="38" customFormat="1" ht="18.75" customHeight="1" x14ac:dyDescent="0.3">
      <c r="A450" s="227" t="s">
        <v>84</v>
      </c>
      <c r="B450" s="227"/>
      <c r="C450" s="227"/>
      <c r="D450" s="230"/>
      <c r="E450" s="230"/>
      <c r="F450" s="230"/>
      <c r="G450" s="230"/>
      <c r="H450" s="230"/>
      <c r="I450" s="230"/>
      <c r="J450" s="230"/>
      <c r="K450" s="230"/>
      <c r="L450" s="230"/>
      <c r="M450" s="230"/>
      <c r="N450" s="230"/>
      <c r="O450" s="230"/>
      <c r="P450" s="230"/>
      <c r="Q450" s="230"/>
      <c r="R450" s="230"/>
      <c r="S450" s="230"/>
      <c r="T450" s="230"/>
      <c r="U450" s="230"/>
      <c r="V450" s="230"/>
      <c r="W450" s="230"/>
      <c r="X450" s="230"/>
      <c r="Y450" s="42"/>
      <c r="Z450" s="39"/>
      <c r="AB450" s="12"/>
      <c r="AC450" s="62"/>
    </row>
    <row r="451" spans="1:31" s="11" customFormat="1" ht="18.75" customHeight="1" x14ac:dyDescent="0.25">
      <c r="A451" s="89">
        <f>A448+1</f>
        <v>285</v>
      </c>
      <c r="B451" s="93" t="s">
        <v>449</v>
      </c>
      <c r="C451" s="81">
        <f>D451+K451+M451+O451+Q451+S451+U451+V451+W451+X451</f>
        <v>4823033</v>
      </c>
      <c r="D451" s="81"/>
      <c r="E451" s="79"/>
      <c r="F451" s="79"/>
      <c r="G451" s="79"/>
      <c r="H451" s="79"/>
      <c r="I451" s="79"/>
      <c r="J451" s="79"/>
      <c r="K451" s="79"/>
      <c r="L451" s="79">
        <v>658.08</v>
      </c>
      <c r="M451" s="81">
        <v>4816329</v>
      </c>
      <c r="N451" s="79"/>
      <c r="O451" s="81"/>
      <c r="P451" s="81"/>
      <c r="Q451" s="81"/>
      <c r="R451" s="81"/>
      <c r="S451" s="81"/>
      <c r="T451" s="79"/>
      <c r="U451" s="79"/>
      <c r="V451" s="79"/>
      <c r="W451" s="81"/>
      <c r="X451" s="81">
        <v>6704</v>
      </c>
      <c r="Y451" s="13"/>
      <c r="Z451" s="12"/>
      <c r="AB451" s="12"/>
      <c r="AC451" s="63"/>
    </row>
    <row r="452" spans="1:31" s="11" customFormat="1" ht="18.75" customHeight="1" x14ac:dyDescent="0.25">
      <c r="A452" s="89">
        <f>A451+1</f>
        <v>286</v>
      </c>
      <c r="B452" s="93" t="s">
        <v>450</v>
      </c>
      <c r="C452" s="81">
        <f>D452+K452+M452+O452+Q452+S452+U452+V452+W452+X452</f>
        <v>4949951</v>
      </c>
      <c r="D452" s="81"/>
      <c r="E452" s="79"/>
      <c r="F452" s="79"/>
      <c r="G452" s="79"/>
      <c r="H452" s="79"/>
      <c r="I452" s="79"/>
      <c r="J452" s="79"/>
      <c r="K452" s="79"/>
      <c r="L452" s="79">
        <v>639.84</v>
      </c>
      <c r="M452" s="81">
        <v>4943247</v>
      </c>
      <c r="N452" s="79"/>
      <c r="O452" s="81"/>
      <c r="P452" s="81"/>
      <c r="Q452" s="81"/>
      <c r="R452" s="81"/>
      <c r="S452" s="81"/>
      <c r="T452" s="79"/>
      <c r="U452" s="79"/>
      <c r="V452" s="79"/>
      <c r="W452" s="81"/>
      <c r="X452" s="81">
        <v>6704</v>
      </c>
      <c r="Y452" s="13"/>
      <c r="Z452" s="12"/>
      <c r="AB452" s="12"/>
      <c r="AC452" s="63"/>
    </row>
    <row r="453" spans="1:31" s="38" customFormat="1" ht="18.75" customHeight="1" x14ac:dyDescent="0.3">
      <c r="A453" s="89">
        <f>A452+1</f>
        <v>287</v>
      </c>
      <c r="B453" s="78" t="s">
        <v>593</v>
      </c>
      <c r="C453" s="81">
        <f>D453+K453+M453+O453+Q453+S453+U453+V453+W453+X453</f>
        <v>188421</v>
      </c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79">
        <v>188421</v>
      </c>
      <c r="X453" s="95"/>
      <c r="Y453" s="42"/>
      <c r="Z453" s="39"/>
      <c r="AB453" s="12"/>
      <c r="AC453" s="62"/>
    </row>
    <row r="454" spans="1:31" s="11" customFormat="1" ht="18.75" customHeight="1" x14ac:dyDescent="0.3">
      <c r="A454" s="246" t="s">
        <v>18</v>
      </c>
      <c r="B454" s="246"/>
      <c r="C454" s="81">
        <f>SUM(C451:C453)</f>
        <v>9961405</v>
      </c>
      <c r="D454" s="81"/>
      <c r="E454" s="81"/>
      <c r="F454" s="81"/>
      <c r="G454" s="81"/>
      <c r="H454" s="81"/>
      <c r="I454" s="81"/>
      <c r="J454" s="81"/>
      <c r="K454" s="81"/>
      <c r="L454" s="81">
        <f>SUM(L451:L453)</f>
        <v>1297.92</v>
      </c>
      <c r="M454" s="81">
        <f>SUM(M451:M453)</f>
        <v>9759576</v>
      </c>
      <c r="N454" s="81"/>
      <c r="O454" s="81"/>
      <c r="P454" s="81"/>
      <c r="Q454" s="81"/>
      <c r="R454" s="81"/>
      <c r="S454" s="81"/>
      <c r="T454" s="81"/>
      <c r="U454" s="81"/>
      <c r="V454" s="81"/>
      <c r="W454" s="81">
        <f>SUM(W451:W453)</f>
        <v>188421</v>
      </c>
      <c r="X454" s="81">
        <f>SUM(X451:X453)</f>
        <v>13408</v>
      </c>
      <c r="Y454" s="13"/>
      <c r="Z454" s="12"/>
      <c r="AA454" s="12"/>
      <c r="AB454" s="12"/>
      <c r="AC454" s="63"/>
      <c r="AE454" s="63"/>
    </row>
    <row r="455" spans="1:31" s="22" customFormat="1" ht="18.75" customHeight="1" x14ac:dyDescent="0.3">
      <c r="A455" s="227" t="s">
        <v>85</v>
      </c>
      <c r="B455" s="227"/>
      <c r="C455" s="96">
        <f>C408+C420+C427+C433+C440+C449+C454</f>
        <v>75848199.999599993</v>
      </c>
      <c r="D455" s="96">
        <f>D408+D420+D427+D433+D440+D449+D454</f>
        <v>1971071</v>
      </c>
      <c r="E455" s="96">
        <f>E408+E420+E427+E433+E440+E449+E454</f>
        <v>1971071</v>
      </c>
      <c r="F455" s="96"/>
      <c r="G455" s="96"/>
      <c r="H455" s="96"/>
      <c r="I455" s="96"/>
      <c r="J455" s="96"/>
      <c r="K455" s="96"/>
      <c r="L455" s="96">
        <f>L408+L420+L427+L433+L440+L449+L454</f>
        <v>9577.1200000000008</v>
      </c>
      <c r="M455" s="96">
        <f>M408+M420+M427+M433+M440+M449+M454</f>
        <v>48667287</v>
      </c>
      <c r="N455" s="96"/>
      <c r="O455" s="96"/>
      <c r="P455" s="96">
        <f>P408+P420+P427+P433+P440+P449+P454</f>
        <v>4068</v>
      </c>
      <c r="Q455" s="96">
        <f>Q408+Q420+Q427+Q433+Q440+Q449+Q454</f>
        <v>9265289.9996000007</v>
      </c>
      <c r="R455" s="96"/>
      <c r="S455" s="96"/>
      <c r="T455" s="96"/>
      <c r="U455" s="96"/>
      <c r="V455" s="96"/>
      <c r="W455" s="96">
        <f>W408+W420+W427+W433+W440+W449+W454</f>
        <v>15194214</v>
      </c>
      <c r="X455" s="96">
        <f>X408+X420+X427+X433+X440+X449+X454</f>
        <v>750338</v>
      </c>
      <c r="Y455" s="13"/>
      <c r="Z455" s="12"/>
      <c r="AA455" s="19"/>
      <c r="AB455" s="12"/>
      <c r="AC455" s="63"/>
    </row>
    <row r="456" spans="1:31" s="11" customFormat="1" ht="16.5" customHeight="1" x14ac:dyDescent="0.3">
      <c r="A456" s="247" t="s">
        <v>86</v>
      </c>
      <c r="B456" s="247"/>
      <c r="C456" s="247"/>
      <c r="D456" s="247"/>
      <c r="E456" s="247"/>
      <c r="F456" s="247"/>
      <c r="G456" s="247"/>
      <c r="H456" s="247"/>
      <c r="I456" s="247"/>
      <c r="J456" s="247"/>
      <c r="K456" s="247"/>
      <c r="L456" s="247"/>
      <c r="M456" s="247"/>
      <c r="N456" s="247"/>
      <c r="O456" s="247"/>
      <c r="P456" s="247"/>
      <c r="Q456" s="247"/>
      <c r="R456" s="247"/>
      <c r="S456" s="247"/>
      <c r="T456" s="247"/>
      <c r="U456" s="247"/>
      <c r="V456" s="247"/>
      <c r="W456" s="247"/>
      <c r="X456" s="247"/>
      <c r="Y456" s="13"/>
      <c r="Z456" s="12"/>
      <c r="AB456" s="12"/>
      <c r="AC456" s="63"/>
    </row>
    <row r="457" spans="1:31" s="38" customFormat="1" ht="21" customHeight="1" x14ac:dyDescent="0.3">
      <c r="A457" s="238" t="s">
        <v>610</v>
      </c>
      <c r="B457" s="238"/>
      <c r="C457" s="238"/>
      <c r="D457" s="230"/>
      <c r="E457" s="230"/>
      <c r="F457" s="230"/>
      <c r="G457" s="230"/>
      <c r="H457" s="230"/>
      <c r="I457" s="230"/>
      <c r="J457" s="230"/>
      <c r="K457" s="230"/>
      <c r="L457" s="230"/>
      <c r="M457" s="230"/>
      <c r="N457" s="230"/>
      <c r="O457" s="230"/>
      <c r="P457" s="230"/>
      <c r="Q457" s="230"/>
      <c r="R457" s="230"/>
      <c r="S457" s="230"/>
      <c r="T457" s="230"/>
      <c r="U457" s="230"/>
      <c r="V457" s="230"/>
      <c r="W457" s="230"/>
      <c r="X457" s="230"/>
      <c r="Y457" s="42"/>
      <c r="Z457" s="39"/>
      <c r="AB457" s="12"/>
      <c r="AC457" s="62"/>
    </row>
    <row r="458" spans="1:31" s="38" customFormat="1" ht="21" customHeight="1" x14ac:dyDescent="0.3">
      <c r="A458" s="89">
        <f>A453+1</f>
        <v>288</v>
      </c>
      <c r="B458" s="78" t="s">
        <v>611</v>
      </c>
      <c r="C458" s="81">
        <f>D458+K458+M458+O458+Q458+S458+U458+V458+W458+X458</f>
        <v>479574</v>
      </c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81">
        <v>479574</v>
      </c>
      <c r="X458" s="96"/>
      <c r="Y458" s="42"/>
      <c r="Z458" s="39"/>
      <c r="AB458" s="12"/>
      <c r="AC458" s="62"/>
    </row>
    <row r="459" spans="1:31" s="38" customFormat="1" ht="21" customHeight="1" x14ac:dyDescent="0.3">
      <c r="A459" s="246" t="s">
        <v>18</v>
      </c>
      <c r="B459" s="246"/>
      <c r="C459" s="81">
        <f>SUM(C458)</f>
        <v>479574</v>
      </c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>
        <f>SUM(W458)</f>
        <v>479574</v>
      </c>
      <c r="X459" s="81"/>
      <c r="Y459" s="13"/>
      <c r="Z459" s="12"/>
      <c r="AB459" s="12"/>
      <c r="AC459" s="62"/>
    </row>
    <row r="460" spans="1:31" s="60" customFormat="1" ht="21" customHeight="1" x14ac:dyDescent="0.3">
      <c r="A460" s="248" t="s">
        <v>87</v>
      </c>
      <c r="B460" s="248"/>
      <c r="C460" s="248"/>
      <c r="D460" s="230"/>
      <c r="E460" s="230"/>
      <c r="F460" s="230"/>
      <c r="G460" s="230"/>
      <c r="H460" s="230"/>
      <c r="I460" s="230"/>
      <c r="J460" s="230"/>
      <c r="K460" s="230"/>
      <c r="L460" s="230"/>
      <c r="M460" s="230"/>
      <c r="N460" s="230"/>
      <c r="O460" s="230"/>
      <c r="P460" s="230"/>
      <c r="Q460" s="230"/>
      <c r="R460" s="230"/>
      <c r="S460" s="230"/>
      <c r="T460" s="230"/>
      <c r="U460" s="230"/>
      <c r="V460" s="230"/>
      <c r="W460" s="230"/>
      <c r="X460" s="230"/>
      <c r="Y460" s="58"/>
      <c r="Z460" s="59"/>
      <c r="AB460" s="12"/>
      <c r="AC460" s="66"/>
    </row>
    <row r="461" spans="1:31" s="11" customFormat="1" ht="21" customHeight="1" x14ac:dyDescent="0.3">
      <c r="A461" s="89">
        <f>A458+1</f>
        <v>289</v>
      </c>
      <c r="B461" s="83" t="s">
        <v>451</v>
      </c>
      <c r="C461" s="81">
        <f>D461+K461+M461+O461+Q461+S461+U461+V461+W461+X461</f>
        <v>9833705</v>
      </c>
      <c r="D461" s="81"/>
      <c r="E461" s="81"/>
      <c r="F461" s="79"/>
      <c r="G461" s="79"/>
      <c r="H461" s="79"/>
      <c r="I461" s="79"/>
      <c r="J461" s="79"/>
      <c r="K461" s="79"/>
      <c r="L461" s="81"/>
      <c r="M461" s="81"/>
      <c r="N461" s="79"/>
      <c r="O461" s="79"/>
      <c r="P461" s="193">
        <v>1359.3</v>
      </c>
      <c r="Q461" s="81">
        <v>9515100</v>
      </c>
      <c r="R461" s="79"/>
      <c r="S461" s="79"/>
      <c r="T461" s="79"/>
      <c r="U461" s="79"/>
      <c r="V461" s="81"/>
      <c r="W461" s="81">
        <v>275009</v>
      </c>
      <c r="X461" s="81">
        <v>43596</v>
      </c>
      <c r="Y461" s="13"/>
      <c r="Z461" s="12"/>
      <c r="AA461" s="12"/>
      <c r="AB461" s="12"/>
      <c r="AC461" s="63"/>
    </row>
    <row r="462" spans="1:31" s="11" customFormat="1" ht="21" customHeight="1" x14ac:dyDescent="0.3">
      <c r="A462" s="246" t="s">
        <v>18</v>
      </c>
      <c r="B462" s="246"/>
      <c r="C462" s="79">
        <f>C461</f>
        <v>9833705</v>
      </c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>
        <f t="shared" ref="P462:X462" si="51">P461</f>
        <v>1359.3</v>
      </c>
      <c r="Q462" s="79">
        <f t="shared" si="51"/>
        <v>9515100</v>
      </c>
      <c r="R462" s="79"/>
      <c r="S462" s="79"/>
      <c r="T462" s="79"/>
      <c r="U462" s="79"/>
      <c r="V462" s="79"/>
      <c r="W462" s="79">
        <f t="shared" si="51"/>
        <v>275009</v>
      </c>
      <c r="X462" s="79">
        <f t="shared" si="51"/>
        <v>43596</v>
      </c>
      <c r="Y462" s="13"/>
      <c r="Z462" s="12"/>
      <c r="AA462" s="12"/>
      <c r="AB462" s="12"/>
      <c r="AC462" s="63"/>
      <c r="AE462" s="12"/>
    </row>
    <row r="463" spans="1:31" s="38" customFormat="1" ht="21" customHeight="1" x14ac:dyDescent="0.3">
      <c r="A463" s="227" t="s">
        <v>88</v>
      </c>
      <c r="B463" s="227"/>
      <c r="C463" s="227"/>
      <c r="D463" s="230"/>
      <c r="E463" s="230"/>
      <c r="F463" s="230"/>
      <c r="G463" s="230"/>
      <c r="H463" s="230"/>
      <c r="I463" s="230"/>
      <c r="J463" s="230"/>
      <c r="K463" s="230"/>
      <c r="L463" s="230"/>
      <c r="M463" s="230"/>
      <c r="N463" s="230"/>
      <c r="O463" s="230"/>
      <c r="P463" s="230"/>
      <c r="Q463" s="230"/>
      <c r="R463" s="230"/>
      <c r="S463" s="230"/>
      <c r="T463" s="230"/>
      <c r="U463" s="230"/>
      <c r="V463" s="230"/>
      <c r="W463" s="230"/>
      <c r="X463" s="230"/>
      <c r="Y463" s="42"/>
      <c r="Z463" s="39"/>
      <c r="AA463" s="39"/>
      <c r="AB463" s="12"/>
      <c r="AC463" s="62"/>
    </row>
    <row r="464" spans="1:31" s="11" customFormat="1" ht="21" customHeight="1" x14ac:dyDescent="0.3">
      <c r="A464" s="80">
        <f>A461+1</f>
        <v>290</v>
      </c>
      <c r="B464" s="83" t="s">
        <v>452</v>
      </c>
      <c r="C464" s="81">
        <f>D464+K464+M464+O464+Q464+S464+U464+V464+W464+X464</f>
        <v>2449565</v>
      </c>
      <c r="D464" s="81"/>
      <c r="E464" s="79"/>
      <c r="F464" s="79"/>
      <c r="G464" s="79"/>
      <c r="H464" s="79"/>
      <c r="I464" s="79"/>
      <c r="J464" s="79"/>
      <c r="K464" s="79"/>
      <c r="L464" s="81"/>
      <c r="M464" s="81"/>
      <c r="N464" s="79"/>
      <c r="O464" s="79"/>
      <c r="P464" s="193">
        <v>466.2</v>
      </c>
      <c r="Q464" s="81">
        <v>2287253</v>
      </c>
      <c r="R464" s="79"/>
      <c r="S464" s="79"/>
      <c r="T464" s="79"/>
      <c r="U464" s="79"/>
      <c r="V464" s="79"/>
      <c r="W464" s="79">
        <v>132047</v>
      </c>
      <c r="X464" s="79">
        <v>30265</v>
      </c>
      <c r="Y464" s="13"/>
      <c r="Z464" s="12"/>
      <c r="AA464" s="12"/>
      <c r="AB464" s="12"/>
      <c r="AC464" s="63"/>
    </row>
    <row r="465" spans="1:31" s="11" customFormat="1" ht="21" customHeight="1" x14ac:dyDescent="0.3">
      <c r="A465" s="80">
        <f>A464+1</f>
        <v>291</v>
      </c>
      <c r="B465" s="83" t="s">
        <v>453</v>
      </c>
      <c r="C465" s="81">
        <f>D465+K465+M465+O465+Q465+S465+U465+V465+W465+X465</f>
        <v>4294659</v>
      </c>
      <c r="D465" s="81"/>
      <c r="E465" s="79"/>
      <c r="F465" s="79"/>
      <c r="G465" s="79"/>
      <c r="H465" s="79"/>
      <c r="I465" s="79"/>
      <c r="J465" s="79"/>
      <c r="K465" s="79"/>
      <c r="L465" s="193">
        <v>446</v>
      </c>
      <c r="M465" s="81">
        <v>1764225</v>
      </c>
      <c r="N465" s="79"/>
      <c r="O465" s="79"/>
      <c r="P465" s="193">
        <v>466.2</v>
      </c>
      <c r="Q465" s="81">
        <v>2361856</v>
      </c>
      <c r="R465" s="79"/>
      <c r="S465" s="79"/>
      <c r="T465" s="79"/>
      <c r="U465" s="79"/>
      <c r="V465" s="79"/>
      <c r="W465" s="79">
        <v>132047</v>
      </c>
      <c r="X465" s="79">
        <v>36531</v>
      </c>
      <c r="Y465" s="13"/>
      <c r="Z465" s="12"/>
      <c r="AA465" s="12"/>
      <c r="AB465" s="12"/>
      <c r="AC465" s="63"/>
    </row>
    <row r="466" spans="1:31" s="11" customFormat="1" ht="21" customHeight="1" x14ac:dyDescent="0.3">
      <c r="A466" s="246" t="s">
        <v>18</v>
      </c>
      <c r="B466" s="246"/>
      <c r="C466" s="79">
        <f>SUM(C464:C465)</f>
        <v>6744224</v>
      </c>
      <c r="D466" s="79"/>
      <c r="E466" s="79"/>
      <c r="F466" s="79"/>
      <c r="G466" s="79"/>
      <c r="H466" s="79"/>
      <c r="I466" s="79"/>
      <c r="J466" s="79"/>
      <c r="K466" s="79"/>
      <c r="L466" s="79">
        <f t="shared" ref="L466:X466" si="52">SUM(L464:L465)</f>
        <v>446</v>
      </c>
      <c r="M466" s="79">
        <f t="shared" si="52"/>
        <v>1764225</v>
      </c>
      <c r="N466" s="79"/>
      <c r="O466" s="79"/>
      <c r="P466" s="79">
        <f t="shared" si="52"/>
        <v>932.4</v>
      </c>
      <c r="Q466" s="79">
        <f t="shared" si="52"/>
        <v>4649109</v>
      </c>
      <c r="R466" s="79"/>
      <c r="S466" s="79"/>
      <c r="T466" s="79"/>
      <c r="U466" s="79"/>
      <c r="V466" s="79"/>
      <c r="W466" s="79">
        <f t="shared" si="52"/>
        <v>264094</v>
      </c>
      <c r="X466" s="79">
        <f t="shared" si="52"/>
        <v>66796</v>
      </c>
      <c r="Y466" s="13"/>
      <c r="Z466" s="12"/>
      <c r="AA466" s="12"/>
      <c r="AB466" s="12"/>
      <c r="AC466" s="63"/>
      <c r="AE466" s="63"/>
    </row>
    <row r="467" spans="1:31" s="38" customFormat="1" ht="21" customHeight="1" x14ac:dyDescent="0.3">
      <c r="A467" s="227" t="s">
        <v>89</v>
      </c>
      <c r="B467" s="227"/>
      <c r="C467" s="227"/>
      <c r="D467" s="230"/>
      <c r="E467" s="230"/>
      <c r="F467" s="230"/>
      <c r="G467" s="230"/>
      <c r="H467" s="230"/>
      <c r="I467" s="230"/>
      <c r="J467" s="230"/>
      <c r="K467" s="230"/>
      <c r="L467" s="230"/>
      <c r="M467" s="230"/>
      <c r="N467" s="230"/>
      <c r="O467" s="230"/>
      <c r="P467" s="230"/>
      <c r="Q467" s="230"/>
      <c r="R467" s="230"/>
      <c r="S467" s="230"/>
      <c r="T467" s="230"/>
      <c r="U467" s="230"/>
      <c r="V467" s="230"/>
      <c r="W467" s="230"/>
      <c r="X467" s="230"/>
      <c r="Y467" s="42"/>
      <c r="Z467" s="39"/>
      <c r="AB467" s="12"/>
      <c r="AC467" s="62"/>
    </row>
    <row r="468" spans="1:31" s="38" customFormat="1" ht="21" customHeight="1" x14ac:dyDescent="0.3">
      <c r="A468" s="89">
        <f>A465+1</f>
        <v>292</v>
      </c>
      <c r="B468" s="78" t="s">
        <v>604</v>
      </c>
      <c r="C468" s="81">
        <f t="shared" ref="C468:C474" si="53">D468+K468+M468+O468+Q468+S468+U468+V468+W468+X468</f>
        <v>733919</v>
      </c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79">
        <v>733919</v>
      </c>
      <c r="X468" s="95"/>
      <c r="Y468" s="41"/>
      <c r="Z468" s="39"/>
      <c r="AB468" s="12"/>
      <c r="AC468" s="62"/>
    </row>
    <row r="469" spans="1:31" s="38" customFormat="1" ht="21" customHeight="1" x14ac:dyDescent="0.3">
      <c r="A469" s="89">
        <f t="shared" ref="A469:A474" si="54">A468+1</f>
        <v>293</v>
      </c>
      <c r="B469" s="190" t="s">
        <v>615</v>
      </c>
      <c r="C469" s="81">
        <f t="shared" si="53"/>
        <v>5972530</v>
      </c>
      <c r="D469" s="81">
        <f>E469+F469+G469+H469+I469</f>
        <v>2024922</v>
      </c>
      <c r="E469" s="79"/>
      <c r="F469" s="79">
        <v>2024922</v>
      </c>
      <c r="G469" s="79"/>
      <c r="H469" s="79"/>
      <c r="I469" s="79"/>
      <c r="J469" s="79"/>
      <c r="K469" s="79"/>
      <c r="L469" s="79">
        <v>1370</v>
      </c>
      <c r="M469" s="79">
        <v>3909637</v>
      </c>
      <c r="N469" s="79"/>
      <c r="O469" s="79"/>
      <c r="P469" s="79"/>
      <c r="Q469" s="79"/>
      <c r="R469" s="79"/>
      <c r="S469" s="79"/>
      <c r="T469" s="79"/>
      <c r="U469" s="79"/>
      <c r="V469" s="79"/>
      <c r="W469" s="79">
        <v>37971</v>
      </c>
      <c r="X469" s="79"/>
      <c r="Y469" s="42"/>
      <c r="Z469" s="39"/>
      <c r="AB469" s="12"/>
      <c r="AC469" s="62"/>
    </row>
    <row r="470" spans="1:31" s="11" customFormat="1" ht="21" customHeight="1" x14ac:dyDescent="0.3">
      <c r="A470" s="89">
        <f t="shared" si="54"/>
        <v>294</v>
      </c>
      <c r="B470" s="83" t="s">
        <v>454</v>
      </c>
      <c r="C470" s="81">
        <f t="shared" si="53"/>
        <v>2414495</v>
      </c>
      <c r="D470" s="81"/>
      <c r="E470" s="79"/>
      <c r="F470" s="79"/>
      <c r="G470" s="79"/>
      <c r="H470" s="95"/>
      <c r="I470" s="95"/>
      <c r="J470" s="95"/>
      <c r="K470" s="95"/>
      <c r="L470" s="194">
        <v>500</v>
      </c>
      <c r="M470" s="81">
        <v>2130206</v>
      </c>
      <c r="N470" s="95"/>
      <c r="O470" s="95"/>
      <c r="P470" s="79"/>
      <c r="Q470" s="79"/>
      <c r="R470" s="95"/>
      <c r="S470" s="95"/>
      <c r="T470" s="95"/>
      <c r="U470" s="95"/>
      <c r="V470" s="79"/>
      <c r="W470" s="79">
        <v>252936</v>
      </c>
      <c r="X470" s="79">
        <v>31353</v>
      </c>
      <c r="Y470" s="13"/>
      <c r="Z470" s="12"/>
      <c r="AB470" s="12"/>
      <c r="AC470" s="63"/>
    </row>
    <row r="471" spans="1:31" s="11" customFormat="1" ht="21" customHeight="1" x14ac:dyDescent="0.3">
      <c r="A471" s="89">
        <f t="shared" si="54"/>
        <v>295</v>
      </c>
      <c r="B471" s="83" t="s">
        <v>455</v>
      </c>
      <c r="C471" s="81">
        <f t="shared" si="53"/>
        <v>1084239</v>
      </c>
      <c r="D471" s="81"/>
      <c r="E471" s="79"/>
      <c r="F471" s="79"/>
      <c r="G471" s="79"/>
      <c r="H471" s="95"/>
      <c r="I471" s="95"/>
      <c r="J471" s="95"/>
      <c r="K471" s="95"/>
      <c r="L471" s="193"/>
      <c r="M471" s="193"/>
      <c r="N471" s="95"/>
      <c r="O471" s="95"/>
      <c r="P471" s="193"/>
      <c r="Q471" s="193"/>
      <c r="R471" s="95"/>
      <c r="S471" s="79"/>
      <c r="T471" s="79"/>
      <c r="U471" s="95"/>
      <c r="V471" s="81"/>
      <c r="W471" s="79">
        <v>1084239</v>
      </c>
      <c r="X471" s="79"/>
      <c r="Y471" s="13"/>
      <c r="Z471" s="12"/>
      <c r="AB471" s="12"/>
      <c r="AC471" s="63"/>
    </row>
    <row r="472" spans="1:31" s="11" customFormat="1" ht="21" customHeight="1" x14ac:dyDescent="0.3">
      <c r="A472" s="89">
        <f t="shared" si="54"/>
        <v>296</v>
      </c>
      <c r="B472" s="83" t="s">
        <v>456</v>
      </c>
      <c r="C472" s="81">
        <f t="shared" si="53"/>
        <v>4915344</v>
      </c>
      <c r="D472" s="81"/>
      <c r="E472" s="79"/>
      <c r="F472" s="79"/>
      <c r="G472" s="79"/>
      <c r="H472" s="95"/>
      <c r="I472" s="95"/>
      <c r="J472" s="95"/>
      <c r="K472" s="95"/>
      <c r="L472" s="193">
        <v>640</v>
      </c>
      <c r="M472" s="81">
        <v>2423359</v>
      </c>
      <c r="N472" s="95"/>
      <c r="O472" s="95"/>
      <c r="P472" s="193">
        <v>870</v>
      </c>
      <c r="Q472" s="81">
        <v>2140846</v>
      </c>
      <c r="R472" s="95"/>
      <c r="S472" s="95"/>
      <c r="T472" s="95"/>
      <c r="U472" s="79"/>
      <c r="V472" s="81"/>
      <c r="W472" s="79">
        <v>316381</v>
      </c>
      <c r="X472" s="79">
        <v>34758</v>
      </c>
      <c r="Y472" s="13"/>
      <c r="Z472" s="12"/>
      <c r="AA472" s="12"/>
      <c r="AB472" s="12"/>
      <c r="AC472" s="63"/>
    </row>
    <row r="473" spans="1:31" s="11" customFormat="1" ht="21" customHeight="1" x14ac:dyDescent="0.3">
      <c r="A473" s="89">
        <f t="shared" si="54"/>
        <v>297</v>
      </c>
      <c r="B473" s="83" t="s">
        <v>457</v>
      </c>
      <c r="C473" s="81">
        <f t="shared" si="53"/>
        <v>419002</v>
      </c>
      <c r="D473" s="81"/>
      <c r="E473" s="79"/>
      <c r="F473" s="79"/>
      <c r="G473" s="79"/>
      <c r="H473" s="95"/>
      <c r="I473" s="95"/>
      <c r="J473" s="95"/>
      <c r="K473" s="95"/>
      <c r="L473" s="193"/>
      <c r="M473" s="193"/>
      <c r="N473" s="95"/>
      <c r="O473" s="95"/>
      <c r="P473" s="81"/>
      <c r="Q473" s="81"/>
      <c r="R473" s="95"/>
      <c r="S473" s="95"/>
      <c r="T473" s="95"/>
      <c r="U473" s="95"/>
      <c r="V473" s="81"/>
      <c r="W473" s="79">
        <v>419002</v>
      </c>
      <c r="X473" s="79"/>
      <c r="Y473" s="13"/>
      <c r="Z473" s="12"/>
      <c r="AB473" s="12"/>
      <c r="AC473" s="63"/>
    </row>
    <row r="474" spans="1:31" s="38" customFormat="1" ht="21" customHeight="1" x14ac:dyDescent="0.3">
      <c r="A474" s="89">
        <f t="shared" si="54"/>
        <v>298</v>
      </c>
      <c r="B474" s="78" t="s">
        <v>594</v>
      </c>
      <c r="C474" s="81">
        <f t="shared" si="53"/>
        <v>5313729</v>
      </c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79">
        <v>325</v>
      </c>
      <c r="S474" s="79">
        <v>5313729</v>
      </c>
      <c r="T474" s="95"/>
      <c r="U474" s="95"/>
      <c r="V474" s="95"/>
      <c r="W474" s="95"/>
      <c r="X474" s="95"/>
      <c r="Y474" s="42"/>
      <c r="Z474" s="39"/>
      <c r="AB474" s="12"/>
      <c r="AC474" s="62"/>
    </row>
    <row r="475" spans="1:31" s="11" customFormat="1" ht="21" customHeight="1" x14ac:dyDescent="0.3">
      <c r="A475" s="246" t="s">
        <v>18</v>
      </c>
      <c r="B475" s="246"/>
      <c r="C475" s="79">
        <f>SUM(C468:C474)</f>
        <v>20853258</v>
      </c>
      <c r="D475" s="79">
        <f t="shared" ref="D475:X475" si="55">SUM(D468:D474)</f>
        <v>2024922</v>
      </c>
      <c r="E475" s="79"/>
      <c r="F475" s="79">
        <f t="shared" si="55"/>
        <v>2024922</v>
      </c>
      <c r="G475" s="79"/>
      <c r="H475" s="79"/>
      <c r="I475" s="79"/>
      <c r="J475" s="79"/>
      <c r="K475" s="79"/>
      <c r="L475" s="79">
        <f t="shared" si="55"/>
        <v>2510</v>
      </c>
      <c r="M475" s="79">
        <f t="shared" si="55"/>
        <v>8463202</v>
      </c>
      <c r="N475" s="79"/>
      <c r="O475" s="79"/>
      <c r="P475" s="79">
        <f t="shared" si="55"/>
        <v>870</v>
      </c>
      <c r="Q475" s="79">
        <f t="shared" si="55"/>
        <v>2140846</v>
      </c>
      <c r="R475" s="79">
        <f t="shared" si="55"/>
        <v>325</v>
      </c>
      <c r="S475" s="79">
        <f t="shared" si="55"/>
        <v>5313729</v>
      </c>
      <c r="T475" s="79"/>
      <c r="U475" s="79"/>
      <c r="V475" s="79"/>
      <c r="W475" s="79">
        <f t="shared" si="55"/>
        <v>2844448</v>
      </c>
      <c r="X475" s="79">
        <f t="shared" si="55"/>
        <v>66111</v>
      </c>
      <c r="Y475" s="13"/>
      <c r="Z475" s="12"/>
      <c r="AA475" s="12"/>
      <c r="AB475" s="12"/>
      <c r="AC475" s="63"/>
      <c r="AE475" s="63"/>
    </row>
    <row r="476" spans="1:31" s="11" customFormat="1" ht="21" customHeight="1" x14ac:dyDescent="0.3">
      <c r="A476" s="227" t="s">
        <v>90</v>
      </c>
      <c r="B476" s="227"/>
      <c r="C476" s="95">
        <f>C462+C466+C475+C459</f>
        <v>37910761</v>
      </c>
      <c r="D476" s="95">
        <f>D462+D466+D475+D459</f>
        <v>2024922</v>
      </c>
      <c r="E476" s="95"/>
      <c r="F476" s="95">
        <f>F462+F466+F475+F459</f>
        <v>2024922</v>
      </c>
      <c r="G476" s="95"/>
      <c r="H476" s="95"/>
      <c r="I476" s="95"/>
      <c r="J476" s="95"/>
      <c r="K476" s="95"/>
      <c r="L476" s="95">
        <f>L462+L466+L475+L459</f>
        <v>2956</v>
      </c>
      <c r="M476" s="95">
        <f>M462+M466+M475+M459</f>
        <v>10227427</v>
      </c>
      <c r="N476" s="95"/>
      <c r="O476" s="95"/>
      <c r="P476" s="95">
        <f>P462+P466+P475+P459</f>
        <v>3161.7</v>
      </c>
      <c r="Q476" s="95">
        <f>Q462+Q466+Q475+Q459</f>
        <v>16305055</v>
      </c>
      <c r="R476" s="95">
        <f>R462+R466+R475+R459</f>
        <v>325</v>
      </c>
      <c r="S476" s="95">
        <f>S462+S466+S475+S459</f>
        <v>5313729</v>
      </c>
      <c r="T476" s="95"/>
      <c r="U476" s="95"/>
      <c r="V476" s="95"/>
      <c r="W476" s="95">
        <f>W462+W466+W475+W459</f>
        <v>3863125</v>
      </c>
      <c r="X476" s="95">
        <f>X462+X466+X475+X459</f>
        <v>176503</v>
      </c>
      <c r="Y476" s="13"/>
      <c r="Z476" s="12"/>
      <c r="AA476" s="18"/>
      <c r="AB476" s="12"/>
      <c r="AC476" s="63"/>
    </row>
    <row r="477" spans="1:31" s="11" customFormat="1" ht="18.75" customHeight="1" x14ac:dyDescent="0.3">
      <c r="A477" s="247" t="s">
        <v>91</v>
      </c>
      <c r="B477" s="247"/>
      <c r="C477" s="247"/>
      <c r="D477" s="247"/>
      <c r="E477" s="247"/>
      <c r="F477" s="247"/>
      <c r="G477" s="247"/>
      <c r="H477" s="247"/>
      <c r="I477" s="247"/>
      <c r="J477" s="247"/>
      <c r="K477" s="247"/>
      <c r="L477" s="247"/>
      <c r="M477" s="247"/>
      <c r="N477" s="247"/>
      <c r="O477" s="247"/>
      <c r="P477" s="247"/>
      <c r="Q477" s="247"/>
      <c r="R477" s="247"/>
      <c r="S477" s="247"/>
      <c r="T477" s="247"/>
      <c r="U477" s="247"/>
      <c r="V477" s="247"/>
      <c r="W477" s="247"/>
      <c r="X477" s="247"/>
      <c r="Y477" s="13"/>
      <c r="Z477" s="12"/>
      <c r="AB477" s="12"/>
      <c r="AC477" s="63"/>
    </row>
    <row r="478" spans="1:31" s="11" customFormat="1" ht="18.75" customHeight="1" x14ac:dyDescent="0.3">
      <c r="A478" s="216" t="s">
        <v>92</v>
      </c>
      <c r="B478" s="216"/>
      <c r="C478" s="216"/>
      <c r="D478" s="230"/>
      <c r="E478" s="230"/>
      <c r="F478" s="230"/>
      <c r="G478" s="230"/>
      <c r="H478" s="230"/>
      <c r="I478" s="230"/>
      <c r="J478" s="230"/>
      <c r="K478" s="230"/>
      <c r="L478" s="230"/>
      <c r="M478" s="230"/>
      <c r="N478" s="230"/>
      <c r="O478" s="230"/>
      <c r="P478" s="230"/>
      <c r="Q478" s="230"/>
      <c r="R478" s="230"/>
      <c r="S478" s="230"/>
      <c r="T478" s="230"/>
      <c r="U478" s="230"/>
      <c r="V478" s="230"/>
      <c r="W478" s="230"/>
      <c r="X478" s="230"/>
      <c r="Y478" s="13"/>
      <c r="Z478" s="12"/>
      <c r="AB478" s="12"/>
      <c r="AC478" s="63"/>
    </row>
    <row r="479" spans="1:31" s="11" customFormat="1" ht="18.75" customHeight="1" x14ac:dyDescent="0.3">
      <c r="A479" s="80">
        <f>A474+1</f>
        <v>299</v>
      </c>
      <c r="B479" s="83" t="s">
        <v>458</v>
      </c>
      <c r="C479" s="81">
        <f>D479+K479+M479+O479+Q479+S479+U479+V479+W479+X479</f>
        <v>491869</v>
      </c>
      <c r="D479" s="81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81">
        <v>491869</v>
      </c>
      <c r="X479" s="81"/>
      <c r="Y479" s="13"/>
      <c r="Z479" s="12"/>
      <c r="AB479" s="12"/>
      <c r="AC479" s="63"/>
    </row>
    <row r="480" spans="1:31" s="11" customFormat="1" ht="18.75" customHeight="1" x14ac:dyDescent="0.3">
      <c r="A480" s="246" t="s">
        <v>18</v>
      </c>
      <c r="B480" s="246"/>
      <c r="C480" s="79">
        <f>SUM(C479:C479)</f>
        <v>491869</v>
      </c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>
        <f>SUM(W479:W479)</f>
        <v>491869</v>
      </c>
      <c r="X480" s="79"/>
      <c r="Y480" s="13"/>
      <c r="Z480" s="12"/>
      <c r="AB480" s="12"/>
      <c r="AC480" s="63"/>
    </row>
    <row r="481" spans="1:31" s="11" customFormat="1" ht="18.75" customHeight="1" x14ac:dyDescent="0.3">
      <c r="A481" s="216" t="s">
        <v>93</v>
      </c>
      <c r="B481" s="216"/>
      <c r="C481" s="216"/>
      <c r="D481" s="230"/>
      <c r="E481" s="230"/>
      <c r="F481" s="230"/>
      <c r="G481" s="230"/>
      <c r="H481" s="230"/>
      <c r="I481" s="230"/>
      <c r="J481" s="230"/>
      <c r="K481" s="230"/>
      <c r="L481" s="230"/>
      <c r="M481" s="230"/>
      <c r="N481" s="230"/>
      <c r="O481" s="230"/>
      <c r="P481" s="230"/>
      <c r="Q481" s="230"/>
      <c r="R481" s="230"/>
      <c r="S481" s="230"/>
      <c r="T481" s="230"/>
      <c r="U481" s="230"/>
      <c r="V481" s="230"/>
      <c r="W481" s="230"/>
      <c r="X481" s="230"/>
      <c r="Y481" s="13"/>
      <c r="Z481" s="12"/>
      <c r="AA481" s="12"/>
      <c r="AB481" s="12"/>
      <c r="AC481" s="63"/>
    </row>
    <row r="482" spans="1:31" s="11" customFormat="1" ht="18.75" customHeight="1" x14ac:dyDescent="0.3">
      <c r="A482" s="80">
        <f>A479+1</f>
        <v>300</v>
      </c>
      <c r="B482" s="83" t="s">
        <v>459</v>
      </c>
      <c r="C482" s="81">
        <f>D482+K482+M482+O482+Q482+S482+U482+V482+W482+X482</f>
        <v>880657</v>
      </c>
      <c r="D482" s="81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>
        <v>880657</v>
      </c>
      <c r="X482" s="79"/>
      <c r="Y482" s="13"/>
      <c r="Z482" s="12"/>
      <c r="AB482" s="12"/>
      <c r="AC482" s="63"/>
    </row>
    <row r="483" spans="1:31" s="11" customFormat="1" ht="18.75" customHeight="1" x14ac:dyDescent="0.3">
      <c r="A483" s="195" t="s">
        <v>18</v>
      </c>
      <c r="B483" s="195"/>
      <c r="C483" s="79">
        <f>SUM(C482)</f>
        <v>880657</v>
      </c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>
        <f>SUM(W482)</f>
        <v>880657</v>
      </c>
      <c r="X483" s="79"/>
      <c r="Y483" s="13"/>
      <c r="Z483" s="12"/>
      <c r="AB483" s="12"/>
      <c r="AC483" s="63"/>
    </row>
    <row r="484" spans="1:31" s="38" customFormat="1" ht="18.75" customHeight="1" x14ac:dyDescent="0.3">
      <c r="A484" s="227" t="s">
        <v>94</v>
      </c>
      <c r="B484" s="227"/>
      <c r="C484" s="227"/>
      <c r="D484" s="230"/>
      <c r="E484" s="230"/>
      <c r="F484" s="230"/>
      <c r="G484" s="230"/>
      <c r="H484" s="230"/>
      <c r="I484" s="230"/>
      <c r="J484" s="230"/>
      <c r="K484" s="230"/>
      <c r="L484" s="230"/>
      <c r="M484" s="230"/>
      <c r="N484" s="230"/>
      <c r="O484" s="230"/>
      <c r="P484" s="230"/>
      <c r="Q484" s="230"/>
      <c r="R484" s="230"/>
      <c r="S484" s="230"/>
      <c r="T484" s="230"/>
      <c r="U484" s="230"/>
      <c r="V484" s="230"/>
      <c r="W484" s="230"/>
      <c r="X484" s="230"/>
      <c r="Y484" s="42"/>
      <c r="Z484" s="39"/>
      <c r="AA484" s="39"/>
      <c r="AB484" s="12"/>
      <c r="AC484" s="62"/>
    </row>
    <row r="485" spans="1:31" s="38" customFormat="1" ht="18.75" customHeight="1" x14ac:dyDescent="0.3">
      <c r="A485" s="89">
        <f>A482+1</f>
        <v>301</v>
      </c>
      <c r="B485" s="78" t="s">
        <v>595</v>
      </c>
      <c r="C485" s="81">
        <f>D485+K485+M485+O485+Q485+S485+U485+V485+W485+X485</f>
        <v>487309</v>
      </c>
      <c r="D485" s="81">
        <f>E485+F485+G485+H485+I485</f>
        <v>487309</v>
      </c>
      <c r="E485" s="79">
        <v>487309</v>
      </c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42"/>
      <c r="Z485" s="39"/>
      <c r="AA485" s="39"/>
      <c r="AB485" s="12"/>
      <c r="AC485" s="62"/>
    </row>
    <row r="486" spans="1:31" s="11" customFormat="1" ht="18.75" customHeight="1" x14ac:dyDescent="0.3">
      <c r="A486" s="80">
        <f t="shared" ref="A486:A492" si="56">A485+1</f>
        <v>302</v>
      </c>
      <c r="B486" s="83" t="s">
        <v>460</v>
      </c>
      <c r="C486" s="81">
        <f t="shared" ref="C486:C492" si="57">D486+K486+M486+O486+Q486+S486+U486+V486+W486+X486</f>
        <v>7778638</v>
      </c>
      <c r="D486" s="81"/>
      <c r="E486" s="79"/>
      <c r="F486" s="79"/>
      <c r="G486" s="79"/>
      <c r="H486" s="79"/>
      <c r="I486" s="79"/>
      <c r="J486" s="79"/>
      <c r="K486" s="79"/>
      <c r="L486" s="193">
        <v>2300</v>
      </c>
      <c r="M486" s="81">
        <v>7756691</v>
      </c>
      <c r="N486" s="79"/>
      <c r="O486" s="79"/>
      <c r="P486" s="79"/>
      <c r="Q486" s="79"/>
      <c r="R486" s="79"/>
      <c r="S486" s="79"/>
      <c r="T486" s="79"/>
      <c r="U486" s="79"/>
      <c r="V486" s="79"/>
      <c r="W486" s="81"/>
      <c r="X486" s="81">
        <v>21947</v>
      </c>
      <c r="Y486" s="13"/>
      <c r="Z486" s="12"/>
      <c r="AB486" s="12"/>
      <c r="AC486" s="63"/>
    </row>
    <row r="487" spans="1:31" s="11" customFormat="1" ht="18.75" customHeight="1" x14ac:dyDescent="0.3">
      <c r="A487" s="80">
        <f t="shared" si="56"/>
        <v>303</v>
      </c>
      <c r="B487" s="83" t="s">
        <v>461</v>
      </c>
      <c r="C487" s="81">
        <f t="shared" si="57"/>
        <v>1871834</v>
      </c>
      <c r="D487" s="81"/>
      <c r="E487" s="79"/>
      <c r="F487" s="79"/>
      <c r="G487" s="79"/>
      <c r="H487" s="79"/>
      <c r="I487" s="79"/>
      <c r="J487" s="79"/>
      <c r="K487" s="79"/>
      <c r="L487" s="193">
        <v>884</v>
      </c>
      <c r="M487" s="81">
        <v>1362352</v>
      </c>
      <c r="N487" s="79"/>
      <c r="O487" s="79"/>
      <c r="P487" s="79"/>
      <c r="Q487" s="79"/>
      <c r="R487" s="79"/>
      <c r="S487" s="79"/>
      <c r="T487" s="79"/>
      <c r="U487" s="79"/>
      <c r="V487" s="79"/>
      <c r="W487" s="81">
        <v>451725</v>
      </c>
      <c r="X487" s="81">
        <v>57757</v>
      </c>
      <c r="Y487" s="13"/>
      <c r="Z487" s="12"/>
      <c r="AB487" s="12"/>
      <c r="AC487" s="63"/>
    </row>
    <row r="488" spans="1:31" s="11" customFormat="1" ht="18.75" customHeight="1" x14ac:dyDescent="0.3">
      <c r="A488" s="80">
        <f t="shared" si="56"/>
        <v>304</v>
      </c>
      <c r="B488" s="83" t="s">
        <v>462</v>
      </c>
      <c r="C488" s="81">
        <f t="shared" si="57"/>
        <v>3166696</v>
      </c>
      <c r="D488" s="81"/>
      <c r="E488" s="79"/>
      <c r="F488" s="79"/>
      <c r="G488" s="79"/>
      <c r="H488" s="79"/>
      <c r="I488" s="79"/>
      <c r="J488" s="79"/>
      <c r="K488" s="79"/>
      <c r="L488" s="193">
        <v>805</v>
      </c>
      <c r="M488" s="81">
        <v>2936591</v>
      </c>
      <c r="N488" s="79"/>
      <c r="O488" s="79"/>
      <c r="P488" s="79"/>
      <c r="Q488" s="81"/>
      <c r="R488" s="79"/>
      <c r="S488" s="79"/>
      <c r="T488" s="79"/>
      <c r="U488" s="79"/>
      <c r="V488" s="79"/>
      <c r="W488" s="81">
        <v>198996</v>
      </c>
      <c r="X488" s="81">
        <v>31109</v>
      </c>
      <c r="Y488" s="13"/>
      <c r="Z488" s="12"/>
      <c r="AB488" s="12"/>
      <c r="AC488" s="63"/>
    </row>
    <row r="489" spans="1:31" s="11" customFormat="1" ht="18.75" customHeight="1" x14ac:dyDescent="0.3">
      <c r="A489" s="80">
        <f t="shared" si="56"/>
        <v>305</v>
      </c>
      <c r="B489" s="83" t="s">
        <v>463</v>
      </c>
      <c r="C489" s="81">
        <f t="shared" si="57"/>
        <v>2118028</v>
      </c>
      <c r="D489" s="81"/>
      <c r="E489" s="79"/>
      <c r="F489" s="79"/>
      <c r="G489" s="79"/>
      <c r="H489" s="79"/>
      <c r="I489" s="79"/>
      <c r="J489" s="79"/>
      <c r="K489" s="79"/>
      <c r="L489" s="193">
        <v>510</v>
      </c>
      <c r="M489" s="81">
        <v>1896500</v>
      </c>
      <c r="N489" s="79"/>
      <c r="O489" s="79"/>
      <c r="P489" s="79"/>
      <c r="Q489" s="81"/>
      <c r="R489" s="79"/>
      <c r="S489" s="79"/>
      <c r="T489" s="79"/>
      <c r="U489" s="79"/>
      <c r="V489" s="79"/>
      <c r="W489" s="81">
        <v>189154</v>
      </c>
      <c r="X489" s="81">
        <v>32374</v>
      </c>
      <c r="Y489" s="13"/>
      <c r="Z489" s="12"/>
      <c r="AB489" s="12"/>
      <c r="AC489" s="63"/>
    </row>
    <row r="490" spans="1:31" s="11" customFormat="1" ht="18.75" customHeight="1" x14ac:dyDescent="0.3">
      <c r="A490" s="80">
        <f t="shared" si="56"/>
        <v>306</v>
      </c>
      <c r="B490" s="83" t="s">
        <v>464</v>
      </c>
      <c r="C490" s="81">
        <f t="shared" si="57"/>
        <v>2123773</v>
      </c>
      <c r="D490" s="81"/>
      <c r="E490" s="79"/>
      <c r="F490" s="79"/>
      <c r="G490" s="79"/>
      <c r="H490" s="79"/>
      <c r="I490" s="79"/>
      <c r="J490" s="79"/>
      <c r="K490" s="79"/>
      <c r="L490" s="193">
        <v>510</v>
      </c>
      <c r="M490" s="81">
        <v>1904870</v>
      </c>
      <c r="N490" s="79"/>
      <c r="O490" s="79"/>
      <c r="P490" s="79"/>
      <c r="Q490" s="81"/>
      <c r="R490" s="79"/>
      <c r="S490" s="79"/>
      <c r="T490" s="79"/>
      <c r="U490" s="79"/>
      <c r="V490" s="79"/>
      <c r="W490" s="81">
        <v>187342</v>
      </c>
      <c r="X490" s="81">
        <v>31561</v>
      </c>
      <c r="Y490" s="13"/>
      <c r="Z490" s="12"/>
      <c r="AB490" s="12"/>
      <c r="AC490" s="63"/>
    </row>
    <row r="491" spans="1:31" s="11" customFormat="1" ht="18.75" customHeight="1" x14ac:dyDescent="0.3">
      <c r="A491" s="80">
        <f t="shared" si="56"/>
        <v>307</v>
      </c>
      <c r="B491" s="83" t="s">
        <v>465</v>
      </c>
      <c r="C491" s="81">
        <f t="shared" si="57"/>
        <v>3133597</v>
      </c>
      <c r="D491" s="81"/>
      <c r="E491" s="79"/>
      <c r="F491" s="79"/>
      <c r="G491" s="79"/>
      <c r="H491" s="79"/>
      <c r="I491" s="79"/>
      <c r="J491" s="79"/>
      <c r="K491" s="79"/>
      <c r="L491" s="193">
        <v>805</v>
      </c>
      <c r="M491" s="81">
        <v>2908532</v>
      </c>
      <c r="N491" s="79"/>
      <c r="O491" s="79"/>
      <c r="P491" s="79"/>
      <c r="Q491" s="81"/>
      <c r="R491" s="79"/>
      <c r="S491" s="79"/>
      <c r="T491" s="79"/>
      <c r="U491" s="79"/>
      <c r="V491" s="79"/>
      <c r="W491" s="81">
        <v>195291</v>
      </c>
      <c r="X491" s="81">
        <v>29774</v>
      </c>
      <c r="Y491" s="13"/>
      <c r="Z491" s="12"/>
      <c r="AB491" s="12"/>
      <c r="AC491" s="63"/>
    </row>
    <row r="492" spans="1:31" s="11" customFormat="1" ht="18.75" customHeight="1" x14ac:dyDescent="0.3">
      <c r="A492" s="80">
        <f t="shared" si="56"/>
        <v>308</v>
      </c>
      <c r="B492" s="83" t="s">
        <v>466</v>
      </c>
      <c r="C492" s="81">
        <f t="shared" si="57"/>
        <v>3141926</v>
      </c>
      <c r="D492" s="81"/>
      <c r="E492" s="79"/>
      <c r="F492" s="79"/>
      <c r="G492" s="79"/>
      <c r="H492" s="79"/>
      <c r="I492" s="79"/>
      <c r="J492" s="79"/>
      <c r="K492" s="79"/>
      <c r="L492" s="193">
        <v>805</v>
      </c>
      <c r="M492" s="81">
        <v>2916861</v>
      </c>
      <c r="N492" s="79"/>
      <c r="O492" s="79"/>
      <c r="P492" s="79"/>
      <c r="Q492" s="81"/>
      <c r="R492" s="79"/>
      <c r="S492" s="79"/>
      <c r="T492" s="79"/>
      <c r="U492" s="79"/>
      <c r="V492" s="79"/>
      <c r="W492" s="81">
        <v>195291</v>
      </c>
      <c r="X492" s="81">
        <v>29774</v>
      </c>
      <c r="Y492" s="13"/>
      <c r="Z492" s="12"/>
      <c r="AB492" s="12"/>
      <c r="AC492" s="63"/>
    </row>
    <row r="493" spans="1:31" s="11" customFormat="1" ht="18.75" customHeight="1" x14ac:dyDescent="0.3">
      <c r="A493" s="246" t="s">
        <v>18</v>
      </c>
      <c r="B493" s="246"/>
      <c r="C493" s="79">
        <f>SUM(C485:C492)</f>
        <v>23821801</v>
      </c>
      <c r="D493" s="79">
        <f>SUM(D485:D492)</f>
        <v>487309</v>
      </c>
      <c r="E493" s="79">
        <f>SUM(E485:E492)</f>
        <v>487309</v>
      </c>
      <c r="F493" s="79"/>
      <c r="G493" s="79"/>
      <c r="H493" s="79"/>
      <c r="I493" s="79"/>
      <c r="J493" s="79"/>
      <c r="K493" s="79"/>
      <c r="L493" s="79">
        <f>SUM(L485:L492)</f>
        <v>6619</v>
      </c>
      <c r="M493" s="79">
        <f>SUM(M485:M492)</f>
        <v>21682397</v>
      </c>
      <c r="N493" s="79"/>
      <c r="O493" s="79"/>
      <c r="P493" s="79"/>
      <c r="Q493" s="79"/>
      <c r="R493" s="79"/>
      <c r="S493" s="79"/>
      <c r="T493" s="79"/>
      <c r="U493" s="79"/>
      <c r="V493" s="79"/>
      <c r="W493" s="79">
        <f>SUM(W485:W492)</f>
        <v>1417799</v>
      </c>
      <c r="X493" s="79">
        <f>SUM(X485:X492)</f>
        <v>234296</v>
      </c>
      <c r="Y493" s="13"/>
      <c r="Z493" s="12"/>
      <c r="AA493" s="12"/>
      <c r="AB493" s="12"/>
      <c r="AC493" s="63"/>
      <c r="AE493" s="63"/>
    </row>
    <row r="494" spans="1:31" s="38" customFormat="1" ht="18.75" customHeight="1" x14ac:dyDescent="0.3">
      <c r="A494" s="227" t="s">
        <v>95</v>
      </c>
      <c r="B494" s="227"/>
      <c r="C494" s="227"/>
      <c r="D494" s="230"/>
      <c r="E494" s="230"/>
      <c r="F494" s="230"/>
      <c r="G494" s="230"/>
      <c r="H494" s="230"/>
      <c r="I494" s="230"/>
      <c r="J494" s="230"/>
      <c r="K494" s="230"/>
      <c r="L494" s="230"/>
      <c r="M494" s="230"/>
      <c r="N494" s="230"/>
      <c r="O494" s="230"/>
      <c r="P494" s="230"/>
      <c r="Q494" s="230"/>
      <c r="R494" s="230"/>
      <c r="S494" s="230"/>
      <c r="T494" s="230"/>
      <c r="U494" s="230"/>
      <c r="V494" s="230"/>
      <c r="W494" s="230"/>
      <c r="X494" s="230"/>
      <c r="Y494" s="42"/>
      <c r="Z494" s="39"/>
      <c r="AB494" s="12"/>
      <c r="AC494" s="62"/>
    </row>
    <row r="495" spans="1:31" s="11" customFormat="1" ht="18.75" customHeight="1" x14ac:dyDescent="0.3">
      <c r="A495" s="80">
        <f>A492+1</f>
        <v>309</v>
      </c>
      <c r="B495" s="83" t="s">
        <v>467</v>
      </c>
      <c r="C495" s="81">
        <f>D495+K495+M495+O495+Q495+S495+U495+V495+W495+X495</f>
        <v>6127059</v>
      </c>
      <c r="D495" s="81"/>
      <c r="E495" s="79"/>
      <c r="F495" s="79"/>
      <c r="G495" s="79"/>
      <c r="H495" s="79"/>
      <c r="I495" s="79"/>
      <c r="J495" s="79"/>
      <c r="K495" s="79"/>
      <c r="L495" s="193">
        <v>638</v>
      </c>
      <c r="M495" s="81">
        <v>2977957</v>
      </c>
      <c r="N495" s="193"/>
      <c r="O495" s="193"/>
      <c r="P495" s="193">
        <v>640.55999999999995</v>
      </c>
      <c r="Q495" s="81">
        <v>3131769</v>
      </c>
      <c r="R495" s="95"/>
      <c r="S495" s="95"/>
      <c r="T495" s="95"/>
      <c r="U495" s="95"/>
      <c r="V495" s="95"/>
      <c r="W495" s="81"/>
      <c r="X495" s="81">
        <v>17333</v>
      </c>
      <c r="Y495" s="13"/>
      <c r="Z495" s="12"/>
      <c r="AA495" s="12"/>
      <c r="AB495" s="12"/>
      <c r="AC495" s="63"/>
    </row>
    <row r="496" spans="1:31" s="11" customFormat="1" ht="18.75" customHeight="1" x14ac:dyDescent="0.3">
      <c r="A496" s="246" t="s">
        <v>18</v>
      </c>
      <c r="B496" s="246"/>
      <c r="C496" s="79">
        <f>SUM(C495)</f>
        <v>6127059</v>
      </c>
      <c r="D496" s="79"/>
      <c r="E496" s="79"/>
      <c r="F496" s="79"/>
      <c r="G496" s="79"/>
      <c r="H496" s="79"/>
      <c r="I496" s="79"/>
      <c r="J496" s="79"/>
      <c r="K496" s="79"/>
      <c r="L496" s="79">
        <f>SUM(L495)</f>
        <v>638</v>
      </c>
      <c r="M496" s="79">
        <f>SUM(M495)</f>
        <v>2977957</v>
      </c>
      <c r="N496" s="79"/>
      <c r="O496" s="79"/>
      <c r="P496" s="79">
        <f>SUM(P495)</f>
        <v>640.55999999999995</v>
      </c>
      <c r="Q496" s="79">
        <f>SUM(Q495)</f>
        <v>3131769</v>
      </c>
      <c r="R496" s="79"/>
      <c r="S496" s="79"/>
      <c r="T496" s="79"/>
      <c r="U496" s="79"/>
      <c r="V496" s="79"/>
      <c r="W496" s="79"/>
      <c r="X496" s="79">
        <f>SUM(X495)</f>
        <v>17333</v>
      </c>
      <c r="Y496" s="13"/>
      <c r="Z496" s="12"/>
      <c r="AA496" s="12"/>
      <c r="AB496" s="12"/>
      <c r="AC496" s="63"/>
      <c r="AE496" s="63"/>
    </row>
    <row r="497" spans="1:31" s="38" customFormat="1" ht="18.75" customHeight="1" x14ac:dyDescent="0.3">
      <c r="A497" s="227" t="s">
        <v>96</v>
      </c>
      <c r="B497" s="227"/>
      <c r="C497" s="227"/>
      <c r="D497" s="230"/>
      <c r="E497" s="230"/>
      <c r="F497" s="230"/>
      <c r="G497" s="230"/>
      <c r="H497" s="230"/>
      <c r="I497" s="230"/>
      <c r="J497" s="230"/>
      <c r="K497" s="230"/>
      <c r="L497" s="230"/>
      <c r="M497" s="230"/>
      <c r="N497" s="230"/>
      <c r="O497" s="230"/>
      <c r="P497" s="230"/>
      <c r="Q497" s="230"/>
      <c r="R497" s="230"/>
      <c r="S497" s="230"/>
      <c r="T497" s="230"/>
      <c r="U497" s="230"/>
      <c r="V497" s="230"/>
      <c r="W497" s="230"/>
      <c r="X497" s="230"/>
      <c r="Y497" s="42"/>
      <c r="Z497" s="39"/>
      <c r="AB497" s="12"/>
      <c r="AC497" s="62"/>
    </row>
    <row r="498" spans="1:31" s="11" customFormat="1" ht="18.75" customHeight="1" x14ac:dyDescent="0.3">
      <c r="A498" s="80">
        <f>A495+1</f>
        <v>310</v>
      </c>
      <c r="B498" s="83" t="s">
        <v>468</v>
      </c>
      <c r="C498" s="81">
        <f t="shared" ref="C498:C503" si="58">D498+K498+M498+O498+Q498+S498+U498+V498+W498+X498</f>
        <v>3686363</v>
      </c>
      <c r="D498" s="81"/>
      <c r="E498" s="79"/>
      <c r="F498" s="79"/>
      <c r="G498" s="79"/>
      <c r="H498" s="79"/>
      <c r="I498" s="79"/>
      <c r="J498" s="79"/>
      <c r="K498" s="79"/>
      <c r="L498" s="79"/>
      <c r="M498" s="81"/>
      <c r="N498" s="193">
        <v>190</v>
      </c>
      <c r="O498" s="193">
        <v>84088</v>
      </c>
      <c r="P498" s="193">
        <v>673.5</v>
      </c>
      <c r="Q498" s="81">
        <v>3195679</v>
      </c>
      <c r="R498" s="79"/>
      <c r="S498" s="79"/>
      <c r="T498" s="79"/>
      <c r="U498" s="79"/>
      <c r="V498" s="79"/>
      <c r="W498" s="79">
        <v>365837</v>
      </c>
      <c r="X498" s="79">
        <v>40759</v>
      </c>
      <c r="Y498" s="13"/>
      <c r="Z498" s="12"/>
      <c r="AA498" s="12"/>
      <c r="AB498" s="12"/>
      <c r="AC498" s="63"/>
    </row>
    <row r="499" spans="1:31" s="11" customFormat="1" ht="18.75" customHeight="1" x14ac:dyDescent="0.3">
      <c r="A499" s="80">
        <f t="shared" ref="A499:A504" si="59">A498+1</f>
        <v>311</v>
      </c>
      <c r="B499" s="83" t="s">
        <v>469</v>
      </c>
      <c r="C499" s="81">
        <f t="shared" si="58"/>
        <v>3690434</v>
      </c>
      <c r="D499" s="81"/>
      <c r="E499" s="79"/>
      <c r="F499" s="79"/>
      <c r="G499" s="79"/>
      <c r="H499" s="79"/>
      <c r="I499" s="79"/>
      <c r="J499" s="79"/>
      <c r="K499" s="79"/>
      <c r="L499" s="79"/>
      <c r="M499" s="79"/>
      <c r="N499" s="193">
        <v>190</v>
      </c>
      <c r="O499" s="193">
        <v>84088</v>
      </c>
      <c r="P499" s="193">
        <v>673.5</v>
      </c>
      <c r="Q499" s="81">
        <v>3199559</v>
      </c>
      <c r="R499" s="79"/>
      <c r="S499" s="79"/>
      <c r="T499" s="79"/>
      <c r="U499" s="79"/>
      <c r="V499" s="79"/>
      <c r="W499" s="79">
        <v>365837</v>
      </c>
      <c r="X499" s="79">
        <v>40950</v>
      </c>
      <c r="Y499" s="13"/>
      <c r="Z499" s="12"/>
      <c r="AA499" s="12"/>
      <c r="AB499" s="12"/>
      <c r="AC499" s="63"/>
    </row>
    <row r="500" spans="1:31" s="11" customFormat="1" ht="18.75" customHeight="1" x14ac:dyDescent="0.3">
      <c r="A500" s="80">
        <f t="shared" si="59"/>
        <v>312</v>
      </c>
      <c r="B500" s="83" t="s">
        <v>470</v>
      </c>
      <c r="C500" s="81">
        <f t="shared" si="58"/>
        <v>3690637</v>
      </c>
      <c r="D500" s="81"/>
      <c r="E500" s="79"/>
      <c r="F500" s="79"/>
      <c r="G500" s="79"/>
      <c r="H500" s="79"/>
      <c r="I500" s="79"/>
      <c r="J500" s="79"/>
      <c r="K500" s="79"/>
      <c r="L500" s="79"/>
      <c r="M500" s="79"/>
      <c r="N500" s="193">
        <v>190</v>
      </c>
      <c r="O500" s="193">
        <v>84088</v>
      </c>
      <c r="P500" s="193">
        <v>673.5</v>
      </c>
      <c r="Q500" s="81">
        <v>3199559</v>
      </c>
      <c r="R500" s="79"/>
      <c r="S500" s="79"/>
      <c r="T500" s="79"/>
      <c r="U500" s="79"/>
      <c r="V500" s="79"/>
      <c r="W500" s="79">
        <v>365837</v>
      </c>
      <c r="X500" s="79">
        <v>41153</v>
      </c>
      <c r="Y500" s="13"/>
      <c r="Z500" s="12"/>
      <c r="AA500" s="12"/>
      <c r="AB500" s="12"/>
      <c r="AC500" s="63"/>
    </row>
    <row r="501" spans="1:31" s="11" customFormat="1" ht="18.75" customHeight="1" x14ac:dyDescent="0.3">
      <c r="A501" s="80">
        <f t="shared" si="59"/>
        <v>313</v>
      </c>
      <c r="B501" s="83" t="s">
        <v>471</v>
      </c>
      <c r="C501" s="81">
        <f t="shared" si="58"/>
        <v>3690294</v>
      </c>
      <c r="D501" s="81"/>
      <c r="E501" s="79"/>
      <c r="F501" s="79"/>
      <c r="G501" s="79"/>
      <c r="H501" s="79"/>
      <c r="I501" s="79"/>
      <c r="J501" s="79"/>
      <c r="K501" s="79"/>
      <c r="L501" s="79"/>
      <c r="M501" s="79"/>
      <c r="N501" s="193">
        <v>190</v>
      </c>
      <c r="O501" s="193">
        <v>84088</v>
      </c>
      <c r="P501" s="193">
        <v>673.5</v>
      </c>
      <c r="Q501" s="81">
        <v>3199559</v>
      </c>
      <c r="R501" s="79"/>
      <c r="S501" s="79"/>
      <c r="T501" s="79"/>
      <c r="U501" s="79"/>
      <c r="V501" s="79"/>
      <c r="W501" s="79">
        <v>365837</v>
      </c>
      <c r="X501" s="79">
        <v>40810</v>
      </c>
      <c r="Y501" s="13"/>
      <c r="Z501" s="12"/>
      <c r="AA501" s="12"/>
      <c r="AB501" s="12"/>
      <c r="AC501" s="63"/>
    </row>
    <row r="502" spans="1:31" s="11" customFormat="1" ht="18.75" customHeight="1" x14ac:dyDescent="0.3">
      <c r="A502" s="80">
        <f t="shared" si="59"/>
        <v>314</v>
      </c>
      <c r="B502" s="83" t="s">
        <v>472</v>
      </c>
      <c r="C502" s="81">
        <f t="shared" si="58"/>
        <v>1357219</v>
      </c>
      <c r="D502" s="81"/>
      <c r="E502" s="95"/>
      <c r="F502" s="95"/>
      <c r="G502" s="95"/>
      <c r="H502" s="79"/>
      <c r="I502" s="79"/>
      <c r="J502" s="79"/>
      <c r="K502" s="79"/>
      <c r="L502" s="79"/>
      <c r="M502" s="79"/>
      <c r="N502" s="193"/>
      <c r="O502" s="193"/>
      <c r="P502" s="193">
        <v>480</v>
      </c>
      <c r="Q502" s="81">
        <v>1330621</v>
      </c>
      <c r="R502" s="79"/>
      <c r="S502" s="79"/>
      <c r="T502" s="79"/>
      <c r="U502" s="79"/>
      <c r="V502" s="79"/>
      <c r="W502" s="95"/>
      <c r="X502" s="79">
        <v>26598</v>
      </c>
      <c r="Y502" s="13"/>
      <c r="Z502" s="12"/>
      <c r="AA502" s="12"/>
      <c r="AB502" s="12"/>
      <c r="AC502" s="63"/>
    </row>
    <row r="503" spans="1:31" s="11" customFormat="1" ht="18.75" customHeight="1" x14ac:dyDescent="0.3">
      <c r="A503" s="80">
        <f t="shared" si="59"/>
        <v>315</v>
      </c>
      <c r="B503" s="83" t="s">
        <v>473</v>
      </c>
      <c r="C503" s="81">
        <f t="shared" si="58"/>
        <v>1951850</v>
      </c>
      <c r="D503" s="81"/>
      <c r="E503" s="79"/>
      <c r="F503" s="79"/>
      <c r="G503" s="79"/>
      <c r="H503" s="79"/>
      <c r="I503" s="79"/>
      <c r="J503" s="79"/>
      <c r="K503" s="79"/>
      <c r="L503" s="79"/>
      <c r="M503" s="79"/>
      <c r="N503" s="193"/>
      <c r="O503" s="193"/>
      <c r="P503" s="193">
        <v>801.73</v>
      </c>
      <c r="Q503" s="81">
        <v>1928874</v>
      </c>
      <c r="R503" s="79"/>
      <c r="S503" s="79"/>
      <c r="T503" s="79"/>
      <c r="U503" s="79"/>
      <c r="V503" s="79"/>
      <c r="W503" s="79"/>
      <c r="X503" s="79">
        <v>22976</v>
      </c>
      <c r="Y503" s="13"/>
      <c r="Z503" s="12"/>
      <c r="AA503" s="12"/>
      <c r="AB503" s="12"/>
      <c r="AC503" s="63"/>
    </row>
    <row r="504" spans="1:31" s="11" customFormat="1" ht="18.75" customHeight="1" x14ac:dyDescent="0.3">
      <c r="A504" s="80">
        <f t="shared" si="59"/>
        <v>316</v>
      </c>
      <c r="B504" s="83" t="s">
        <v>474</v>
      </c>
      <c r="C504" s="81">
        <f>D504+K504+M504+O504+Q504+S504+U504+V504+W504+X504</f>
        <v>3541602</v>
      </c>
      <c r="D504" s="81"/>
      <c r="E504" s="95"/>
      <c r="F504" s="95"/>
      <c r="G504" s="95"/>
      <c r="H504" s="79"/>
      <c r="I504" s="79"/>
      <c r="J504" s="79"/>
      <c r="K504" s="79"/>
      <c r="L504" s="193">
        <v>735.8</v>
      </c>
      <c r="M504" s="81">
        <v>3535441</v>
      </c>
      <c r="N504" s="95"/>
      <c r="O504" s="95"/>
      <c r="P504" s="95"/>
      <c r="Q504" s="95"/>
      <c r="R504" s="79"/>
      <c r="S504" s="79"/>
      <c r="T504" s="79"/>
      <c r="U504" s="79"/>
      <c r="V504" s="79"/>
      <c r="W504" s="95"/>
      <c r="X504" s="79">
        <v>6161</v>
      </c>
      <c r="Y504" s="13"/>
      <c r="Z504" s="12"/>
      <c r="AB504" s="12"/>
      <c r="AC504" s="63"/>
    </row>
    <row r="505" spans="1:31" s="11" customFormat="1" ht="18.75" customHeight="1" x14ac:dyDescent="0.3">
      <c r="A505" s="246" t="s">
        <v>18</v>
      </c>
      <c r="B505" s="246"/>
      <c r="C505" s="79">
        <f>SUM(C498:C504)</f>
        <v>21608399</v>
      </c>
      <c r="D505" s="79"/>
      <c r="E505" s="79"/>
      <c r="F505" s="79"/>
      <c r="G505" s="79"/>
      <c r="H505" s="79"/>
      <c r="I505" s="79"/>
      <c r="J505" s="79"/>
      <c r="K505" s="79"/>
      <c r="L505" s="79">
        <f t="shared" ref="L505:X505" si="60">SUM(L498:L504)</f>
        <v>735.8</v>
      </c>
      <c r="M505" s="79">
        <f t="shared" si="60"/>
        <v>3535441</v>
      </c>
      <c r="N505" s="79">
        <f t="shared" si="60"/>
        <v>760</v>
      </c>
      <c r="O505" s="79">
        <f t="shared" si="60"/>
        <v>336352</v>
      </c>
      <c r="P505" s="79">
        <f t="shared" si="60"/>
        <v>3975.73</v>
      </c>
      <c r="Q505" s="79">
        <f t="shared" si="60"/>
        <v>16053851</v>
      </c>
      <c r="R505" s="79"/>
      <c r="S505" s="79"/>
      <c r="T505" s="79"/>
      <c r="U505" s="79"/>
      <c r="V505" s="79"/>
      <c r="W505" s="79">
        <f t="shared" si="60"/>
        <v>1463348</v>
      </c>
      <c r="X505" s="79">
        <f t="shared" si="60"/>
        <v>219407</v>
      </c>
      <c r="Y505" s="13"/>
      <c r="Z505" s="12"/>
      <c r="AA505" s="12"/>
      <c r="AB505" s="12"/>
      <c r="AC505" s="63"/>
      <c r="AE505" s="63"/>
    </row>
    <row r="506" spans="1:31" s="38" customFormat="1" ht="18.75" customHeight="1" x14ac:dyDescent="0.3">
      <c r="A506" s="227" t="s">
        <v>97</v>
      </c>
      <c r="B506" s="227"/>
      <c r="C506" s="227"/>
      <c r="D506" s="230"/>
      <c r="E506" s="230"/>
      <c r="F506" s="230"/>
      <c r="G506" s="230"/>
      <c r="H506" s="230"/>
      <c r="I506" s="230"/>
      <c r="J506" s="230"/>
      <c r="K506" s="230"/>
      <c r="L506" s="230"/>
      <c r="M506" s="230"/>
      <c r="N506" s="230"/>
      <c r="O506" s="230"/>
      <c r="P506" s="230"/>
      <c r="Q506" s="230"/>
      <c r="R506" s="230"/>
      <c r="S506" s="230"/>
      <c r="T506" s="230"/>
      <c r="U506" s="230"/>
      <c r="V506" s="230"/>
      <c r="W506" s="230"/>
      <c r="X506" s="230"/>
      <c r="Y506" s="42"/>
      <c r="Z506" s="39"/>
      <c r="AB506" s="12"/>
      <c r="AC506" s="62"/>
    </row>
    <row r="507" spans="1:31" s="11" customFormat="1" ht="18.75" customHeight="1" x14ac:dyDescent="0.3">
      <c r="A507" s="80">
        <f>A504+1</f>
        <v>317</v>
      </c>
      <c r="B507" s="157" t="s">
        <v>475</v>
      </c>
      <c r="C507" s="81">
        <f>D507+K507+M507+O507+Q507+S507+U507+V507+W507+X507</f>
        <v>3122392</v>
      </c>
      <c r="D507" s="81"/>
      <c r="E507" s="95"/>
      <c r="F507" s="79"/>
      <c r="G507" s="95"/>
      <c r="H507" s="79"/>
      <c r="I507" s="95"/>
      <c r="J507" s="95"/>
      <c r="K507" s="95"/>
      <c r="L507" s="193">
        <v>514</v>
      </c>
      <c r="M507" s="81">
        <v>2714500</v>
      </c>
      <c r="N507" s="193"/>
      <c r="O507" s="193"/>
      <c r="P507" s="193"/>
      <c r="Q507" s="193"/>
      <c r="R507" s="193"/>
      <c r="S507" s="193"/>
      <c r="T507" s="95"/>
      <c r="U507" s="95"/>
      <c r="V507" s="79"/>
      <c r="W507" s="81">
        <v>382049</v>
      </c>
      <c r="X507" s="81">
        <v>25843</v>
      </c>
      <c r="Y507" s="13"/>
      <c r="Z507" s="12"/>
      <c r="AB507" s="12"/>
      <c r="AC507" s="63"/>
    </row>
    <row r="508" spans="1:31" s="38" customFormat="1" ht="18.75" customHeight="1" x14ac:dyDescent="0.3">
      <c r="A508" s="89">
        <f>A507+1</f>
        <v>318</v>
      </c>
      <c r="B508" s="159" t="s">
        <v>596</v>
      </c>
      <c r="C508" s="81">
        <f>D508+K508+M508+O508+Q508+S508+U508+V508+W508+X508</f>
        <v>1051753</v>
      </c>
      <c r="D508" s="81">
        <f>E508+F508+G508+H508+I508</f>
        <v>1051753</v>
      </c>
      <c r="E508" s="79">
        <v>1051753</v>
      </c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42"/>
      <c r="Z508" s="39"/>
      <c r="AB508" s="12"/>
      <c r="AC508" s="62"/>
    </row>
    <row r="509" spans="1:31" s="11" customFormat="1" ht="18.75" customHeight="1" x14ac:dyDescent="0.3">
      <c r="A509" s="80">
        <f>A508+1</f>
        <v>319</v>
      </c>
      <c r="B509" s="157" t="s">
        <v>98</v>
      </c>
      <c r="C509" s="81">
        <f>D509+K509+M509+O509+Q509+S509+U509+V509+W509+X509</f>
        <v>3142369</v>
      </c>
      <c r="D509" s="81"/>
      <c r="E509" s="95"/>
      <c r="F509" s="79"/>
      <c r="G509" s="79"/>
      <c r="H509" s="79"/>
      <c r="I509" s="79"/>
      <c r="J509" s="95"/>
      <c r="K509" s="95"/>
      <c r="L509" s="193">
        <v>535</v>
      </c>
      <c r="M509" s="81">
        <v>2937499</v>
      </c>
      <c r="N509" s="193"/>
      <c r="O509" s="193"/>
      <c r="P509" s="193"/>
      <c r="Q509" s="193"/>
      <c r="R509" s="193"/>
      <c r="S509" s="193"/>
      <c r="T509" s="95"/>
      <c r="U509" s="95"/>
      <c r="V509" s="79"/>
      <c r="W509" s="81">
        <v>172482</v>
      </c>
      <c r="X509" s="81">
        <v>32388</v>
      </c>
      <c r="Y509" s="13"/>
      <c r="Z509" s="12"/>
      <c r="AB509" s="12"/>
      <c r="AC509" s="63"/>
    </row>
    <row r="510" spans="1:31" s="11" customFormat="1" ht="18.75" customHeight="1" x14ac:dyDescent="0.3">
      <c r="A510" s="246" t="s">
        <v>18</v>
      </c>
      <c r="B510" s="246"/>
      <c r="C510" s="79">
        <f>SUM(C507:C509)</f>
        <v>7316514</v>
      </c>
      <c r="D510" s="79">
        <f>SUM(D507:D509)</f>
        <v>1051753</v>
      </c>
      <c r="E510" s="79">
        <f>SUM(E507:E509)</f>
        <v>1051753</v>
      </c>
      <c r="F510" s="79"/>
      <c r="G510" s="79"/>
      <c r="H510" s="79"/>
      <c r="I510" s="79"/>
      <c r="J510" s="79"/>
      <c r="K510" s="79"/>
      <c r="L510" s="79">
        <f>SUM(L507:L509)</f>
        <v>1049</v>
      </c>
      <c r="M510" s="79">
        <f>SUM(M507:M509)</f>
        <v>5651999</v>
      </c>
      <c r="N510" s="79"/>
      <c r="O510" s="79"/>
      <c r="P510" s="79"/>
      <c r="Q510" s="79"/>
      <c r="R510" s="79"/>
      <c r="S510" s="79"/>
      <c r="T510" s="79"/>
      <c r="U510" s="79"/>
      <c r="V510" s="79"/>
      <c r="W510" s="79">
        <f>SUM(W507:W509)</f>
        <v>554531</v>
      </c>
      <c r="X510" s="79">
        <f>SUM(X507:X509)</f>
        <v>58231</v>
      </c>
      <c r="Y510" s="13"/>
      <c r="Z510" s="12"/>
      <c r="AA510" s="12"/>
      <c r="AB510" s="12"/>
      <c r="AC510" s="63"/>
      <c r="AE510" s="63"/>
    </row>
    <row r="511" spans="1:31" s="11" customFormat="1" ht="18.75" customHeight="1" x14ac:dyDescent="0.3">
      <c r="A511" s="227" t="s">
        <v>99</v>
      </c>
      <c r="B511" s="227"/>
      <c r="C511" s="95">
        <f>SUM(C510,C483,C505,C496,C493,C480)</f>
        <v>60246299</v>
      </c>
      <c r="D511" s="95">
        <f>SUM(D510,D483,D505,D496,D493,D480)</f>
        <v>1539062</v>
      </c>
      <c r="E511" s="95">
        <f>SUM(E510,E483,E505,E496,E493,E480)</f>
        <v>1539062</v>
      </c>
      <c r="F511" s="95"/>
      <c r="G511" s="95"/>
      <c r="H511" s="95"/>
      <c r="I511" s="95"/>
      <c r="J511" s="95"/>
      <c r="K511" s="95"/>
      <c r="L511" s="95">
        <f t="shared" ref="L511:Q511" si="61">SUM(L510,L483,L505,L496,L493,L480)</f>
        <v>9041.7999999999993</v>
      </c>
      <c r="M511" s="95">
        <f t="shared" si="61"/>
        <v>33847794</v>
      </c>
      <c r="N511" s="95">
        <f t="shared" si="61"/>
        <v>760</v>
      </c>
      <c r="O511" s="95">
        <f t="shared" si="61"/>
        <v>336352</v>
      </c>
      <c r="P511" s="95">
        <f t="shared" si="61"/>
        <v>4616.29</v>
      </c>
      <c r="Q511" s="95">
        <f t="shared" si="61"/>
        <v>19185620</v>
      </c>
      <c r="R511" s="95"/>
      <c r="S511" s="95"/>
      <c r="T511" s="95"/>
      <c r="U511" s="95"/>
      <c r="V511" s="95"/>
      <c r="W511" s="95">
        <f>SUM(W510,W483,W505,W496,W493,W480)</f>
        <v>4808204</v>
      </c>
      <c r="X511" s="95">
        <f>SUM(X510,X483,X505,X496,X493,X480)</f>
        <v>529267</v>
      </c>
      <c r="Y511" s="13"/>
      <c r="Z511" s="12"/>
      <c r="AA511" s="12"/>
      <c r="AB511" s="12"/>
      <c r="AC511" s="63"/>
    </row>
    <row r="512" spans="1:31" s="11" customFormat="1" ht="18.75" customHeight="1" x14ac:dyDescent="0.3">
      <c r="A512" s="253" t="s">
        <v>100</v>
      </c>
      <c r="B512" s="253"/>
      <c r="C512" s="253"/>
      <c r="D512" s="253"/>
      <c r="E512" s="253"/>
      <c r="F512" s="253"/>
      <c r="G512" s="253"/>
      <c r="H512" s="253"/>
      <c r="I512" s="253"/>
      <c r="J512" s="253"/>
      <c r="K512" s="253"/>
      <c r="L512" s="253"/>
      <c r="M512" s="253"/>
      <c r="N512" s="253"/>
      <c r="O512" s="253"/>
      <c r="P512" s="253"/>
      <c r="Q512" s="253"/>
      <c r="R512" s="253"/>
      <c r="S512" s="253"/>
      <c r="T512" s="253"/>
      <c r="U512" s="253"/>
      <c r="V512" s="253"/>
      <c r="W512" s="253"/>
      <c r="X512" s="253"/>
      <c r="Y512" s="13"/>
      <c r="Z512" s="12"/>
      <c r="AB512" s="12"/>
      <c r="AC512" s="63"/>
    </row>
    <row r="513" spans="1:29" s="11" customFormat="1" ht="18.75" customHeight="1" x14ac:dyDescent="0.3">
      <c r="A513" s="249" t="s">
        <v>101</v>
      </c>
      <c r="B513" s="249"/>
      <c r="C513" s="249"/>
      <c r="D513" s="230"/>
      <c r="E513" s="230"/>
      <c r="F513" s="230"/>
      <c r="G513" s="230"/>
      <c r="H513" s="230"/>
      <c r="I513" s="230"/>
      <c r="J513" s="230"/>
      <c r="K513" s="230"/>
      <c r="L513" s="230"/>
      <c r="M513" s="230"/>
      <c r="N513" s="230"/>
      <c r="O513" s="230"/>
      <c r="P513" s="230"/>
      <c r="Q513" s="230"/>
      <c r="R513" s="230"/>
      <c r="S513" s="230"/>
      <c r="T513" s="230"/>
      <c r="U513" s="230"/>
      <c r="V513" s="230"/>
      <c r="W513" s="230"/>
      <c r="X513" s="230"/>
      <c r="Y513" s="13"/>
      <c r="Z513" s="12"/>
      <c r="AB513" s="12"/>
      <c r="AC513" s="63"/>
    </row>
    <row r="514" spans="1:29" s="11" customFormat="1" ht="18.75" customHeight="1" x14ac:dyDescent="0.25">
      <c r="A514" s="196">
        <f>A509+1</f>
        <v>320</v>
      </c>
      <c r="B514" s="93" t="s">
        <v>102</v>
      </c>
      <c r="C514" s="81">
        <f>D514+K514+M514+O514+Q514+S514+U514+V514+W514+X514</f>
        <v>538922</v>
      </c>
      <c r="D514" s="81"/>
      <c r="E514" s="197"/>
      <c r="F514" s="197"/>
      <c r="G514" s="197"/>
      <c r="H514" s="197"/>
      <c r="I514" s="197"/>
      <c r="J514" s="197"/>
      <c r="K514" s="197"/>
      <c r="L514" s="197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>
        <v>538922</v>
      </c>
      <c r="X514" s="86"/>
      <c r="Y514" s="13"/>
      <c r="Z514" s="12"/>
      <c r="AB514" s="12"/>
      <c r="AC514" s="63"/>
    </row>
    <row r="515" spans="1:29" s="11" customFormat="1" ht="18.75" customHeight="1" x14ac:dyDescent="0.3">
      <c r="A515" s="246" t="s">
        <v>18</v>
      </c>
      <c r="B515" s="246"/>
      <c r="C515" s="86">
        <f>C514</f>
        <v>538922</v>
      </c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>
        <f>W514</f>
        <v>538922</v>
      </c>
      <c r="X515" s="86"/>
      <c r="Y515" s="13"/>
      <c r="Z515" s="12"/>
      <c r="AA515" s="12"/>
      <c r="AB515" s="12"/>
      <c r="AC515" s="63"/>
    </row>
    <row r="516" spans="1:29" s="11" customFormat="1" ht="18.75" customHeight="1" x14ac:dyDescent="0.3">
      <c r="A516" s="249" t="s">
        <v>103</v>
      </c>
      <c r="B516" s="249"/>
      <c r="C516" s="249"/>
      <c r="D516" s="230"/>
      <c r="E516" s="230"/>
      <c r="F516" s="230"/>
      <c r="G516" s="230"/>
      <c r="H516" s="230"/>
      <c r="I516" s="230"/>
      <c r="J516" s="230"/>
      <c r="K516" s="230"/>
      <c r="L516" s="230"/>
      <c r="M516" s="230"/>
      <c r="N516" s="230"/>
      <c r="O516" s="230"/>
      <c r="P516" s="230"/>
      <c r="Q516" s="230"/>
      <c r="R516" s="230"/>
      <c r="S516" s="230"/>
      <c r="T516" s="230"/>
      <c r="U516" s="230"/>
      <c r="V516" s="230"/>
      <c r="W516" s="230"/>
      <c r="X516" s="230"/>
      <c r="Y516" s="13"/>
      <c r="Z516" s="12"/>
      <c r="AB516" s="12"/>
      <c r="AC516" s="63"/>
    </row>
    <row r="517" spans="1:29" s="11" customFormat="1" ht="18.75" customHeight="1" x14ac:dyDescent="0.25">
      <c r="A517" s="196">
        <f>A514+1</f>
        <v>321</v>
      </c>
      <c r="B517" s="93" t="s">
        <v>476</v>
      </c>
      <c r="C517" s="81">
        <f>D517+K517+M517+O517+Q517+S517+U517+V517+W517+X517</f>
        <v>1735683</v>
      </c>
      <c r="D517" s="81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6">
        <v>1735683</v>
      </c>
      <c r="X517" s="86"/>
      <c r="Y517" s="13"/>
      <c r="Z517" s="12"/>
      <c r="AB517" s="12"/>
      <c r="AC517" s="63"/>
    </row>
    <row r="518" spans="1:29" s="11" customFormat="1" ht="18.75" customHeight="1" x14ac:dyDescent="0.25">
      <c r="A518" s="196">
        <f>A517+1</f>
        <v>322</v>
      </c>
      <c r="B518" s="93" t="s">
        <v>477</v>
      </c>
      <c r="C518" s="81">
        <f>D518+K518+M518+O518+Q518+S518+U518+V518+W518+X518</f>
        <v>1735683</v>
      </c>
      <c r="D518" s="81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>
        <v>1735683</v>
      </c>
      <c r="X518" s="86"/>
      <c r="Y518" s="13"/>
      <c r="Z518" s="12"/>
      <c r="AB518" s="12"/>
      <c r="AC518" s="63"/>
    </row>
    <row r="519" spans="1:29" s="11" customFormat="1" ht="18.75" customHeight="1" x14ac:dyDescent="0.25">
      <c r="A519" s="196">
        <f>A518+1</f>
        <v>323</v>
      </c>
      <c r="B519" s="93" t="s">
        <v>478</v>
      </c>
      <c r="C519" s="81">
        <f>D519+K519+M519+O519+Q519+S519+U519+V519+W519+X519</f>
        <v>488511</v>
      </c>
      <c r="D519" s="81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>
        <v>488511</v>
      </c>
      <c r="X519" s="86"/>
      <c r="Y519" s="13"/>
      <c r="Z519" s="12"/>
      <c r="AB519" s="12"/>
      <c r="AC519" s="63"/>
    </row>
    <row r="520" spans="1:29" s="11" customFormat="1" ht="18.75" customHeight="1" x14ac:dyDescent="0.25">
      <c r="A520" s="196">
        <f>A519+1</f>
        <v>324</v>
      </c>
      <c r="B520" s="93" t="s">
        <v>479</v>
      </c>
      <c r="C520" s="81">
        <f>D520+K520+M520+O520+Q520+S520+U520+V520+W520+X520</f>
        <v>488511</v>
      </c>
      <c r="D520" s="81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>
        <v>488511</v>
      </c>
      <c r="X520" s="86"/>
      <c r="Y520" s="13"/>
      <c r="Z520" s="12"/>
      <c r="AB520" s="12"/>
      <c r="AC520" s="63"/>
    </row>
    <row r="521" spans="1:29" s="11" customFormat="1" ht="18" customHeight="1" x14ac:dyDescent="0.3">
      <c r="A521" s="246" t="s">
        <v>18</v>
      </c>
      <c r="B521" s="246"/>
      <c r="C521" s="86">
        <f>SUM(C517:C520)</f>
        <v>4448388</v>
      </c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>
        <f>SUM(W517:W520)</f>
        <v>4448388</v>
      </c>
      <c r="X521" s="86"/>
      <c r="Y521" s="13"/>
      <c r="Z521" s="12"/>
      <c r="AA521" s="12"/>
      <c r="AB521" s="12"/>
      <c r="AC521" s="63"/>
    </row>
    <row r="522" spans="1:29" s="11" customFormat="1" ht="18" customHeight="1" x14ac:dyDescent="0.3">
      <c r="A522" s="249" t="s">
        <v>104</v>
      </c>
      <c r="B522" s="249"/>
      <c r="C522" s="249"/>
      <c r="D522" s="230"/>
      <c r="E522" s="230"/>
      <c r="F522" s="230"/>
      <c r="G522" s="230"/>
      <c r="H522" s="230"/>
      <c r="I522" s="230"/>
      <c r="J522" s="230"/>
      <c r="K522" s="230"/>
      <c r="L522" s="230"/>
      <c r="M522" s="230"/>
      <c r="N522" s="230"/>
      <c r="O522" s="230"/>
      <c r="P522" s="230"/>
      <c r="Q522" s="230"/>
      <c r="R522" s="230"/>
      <c r="S522" s="230"/>
      <c r="T522" s="230"/>
      <c r="U522" s="230"/>
      <c r="V522" s="230"/>
      <c r="W522" s="230"/>
      <c r="X522" s="230"/>
      <c r="Y522" s="13"/>
      <c r="Z522" s="12"/>
      <c r="AB522" s="12"/>
      <c r="AC522" s="63"/>
    </row>
    <row r="523" spans="1:29" s="11" customFormat="1" ht="18" customHeight="1" x14ac:dyDescent="0.3">
      <c r="A523" s="152">
        <f>A520+1</f>
        <v>325</v>
      </c>
      <c r="B523" s="83" t="s">
        <v>480</v>
      </c>
      <c r="C523" s="81">
        <f t="shared" ref="C523:C531" si="62">D523+K523+M523+O523+Q523+S523+U523+V523+W523+X523</f>
        <v>5773125</v>
      </c>
      <c r="D523" s="81"/>
      <c r="E523" s="79"/>
      <c r="F523" s="79"/>
      <c r="G523" s="79"/>
      <c r="H523" s="79"/>
      <c r="I523" s="79"/>
      <c r="J523" s="79"/>
      <c r="K523" s="79"/>
      <c r="L523" s="198">
        <v>1092</v>
      </c>
      <c r="M523" s="198">
        <v>5350388</v>
      </c>
      <c r="N523" s="81"/>
      <c r="O523" s="81"/>
      <c r="P523" s="198"/>
      <c r="Q523" s="198"/>
      <c r="R523" s="86"/>
      <c r="S523" s="79"/>
      <c r="T523" s="86"/>
      <c r="U523" s="86"/>
      <c r="V523" s="197"/>
      <c r="W523" s="79">
        <v>380120</v>
      </c>
      <c r="X523" s="79">
        <v>42617</v>
      </c>
      <c r="Y523" s="13"/>
      <c r="Z523" s="12"/>
      <c r="AA523" s="12"/>
      <c r="AB523" s="12"/>
      <c r="AC523" s="63"/>
    </row>
    <row r="524" spans="1:29" s="11" customFormat="1" ht="18" customHeight="1" x14ac:dyDescent="0.3">
      <c r="A524" s="152">
        <f>A523+1</f>
        <v>326</v>
      </c>
      <c r="B524" s="83" t="s">
        <v>481</v>
      </c>
      <c r="C524" s="81">
        <f t="shared" si="62"/>
        <v>9078474</v>
      </c>
      <c r="D524" s="81"/>
      <c r="E524" s="79"/>
      <c r="F524" s="79"/>
      <c r="G524" s="79"/>
      <c r="H524" s="79"/>
      <c r="I524" s="79"/>
      <c r="J524" s="79"/>
      <c r="K524" s="79"/>
      <c r="L524" s="198">
        <v>989</v>
      </c>
      <c r="M524" s="198">
        <v>4984994</v>
      </c>
      <c r="N524" s="81"/>
      <c r="O524" s="81"/>
      <c r="P524" s="198">
        <v>1595.2</v>
      </c>
      <c r="Q524" s="198">
        <v>3668978</v>
      </c>
      <c r="R524" s="86"/>
      <c r="S524" s="79"/>
      <c r="T524" s="86"/>
      <c r="U524" s="86"/>
      <c r="V524" s="197"/>
      <c r="W524" s="79">
        <v>380120</v>
      </c>
      <c r="X524" s="79">
        <v>44382</v>
      </c>
      <c r="Y524" s="13"/>
      <c r="Z524" s="12"/>
      <c r="AA524" s="12"/>
      <c r="AB524" s="12"/>
      <c r="AC524" s="63"/>
    </row>
    <row r="525" spans="1:29" s="11" customFormat="1" ht="18" customHeight="1" x14ac:dyDescent="0.3">
      <c r="A525" s="152">
        <f t="shared" ref="A525:A548" si="63">A524+1</f>
        <v>327</v>
      </c>
      <c r="B525" s="83" t="s">
        <v>489</v>
      </c>
      <c r="C525" s="81">
        <f>D525+K525+M525+O525+Q525+S525+U525+V525+W525+X525</f>
        <v>1581996</v>
      </c>
      <c r="D525" s="81"/>
      <c r="E525" s="79"/>
      <c r="F525" s="79"/>
      <c r="G525" s="79"/>
      <c r="H525" s="79"/>
      <c r="I525" s="79"/>
      <c r="J525" s="79"/>
      <c r="K525" s="79"/>
      <c r="L525" s="198"/>
      <c r="M525" s="198"/>
      <c r="N525" s="81"/>
      <c r="O525" s="81"/>
      <c r="P525" s="198"/>
      <c r="Q525" s="198"/>
      <c r="R525" s="86"/>
      <c r="S525" s="86"/>
      <c r="T525" s="86"/>
      <c r="U525" s="86"/>
      <c r="V525" s="197"/>
      <c r="W525" s="79">
        <v>1581996</v>
      </c>
      <c r="X525" s="79"/>
      <c r="Y525" s="13"/>
      <c r="Z525" s="12"/>
      <c r="AB525" s="12"/>
      <c r="AC525" s="63"/>
    </row>
    <row r="526" spans="1:29" s="11" customFormat="1" ht="18" customHeight="1" x14ac:dyDescent="0.3">
      <c r="A526" s="152">
        <f t="shared" si="63"/>
        <v>328</v>
      </c>
      <c r="B526" s="83" t="s">
        <v>490</v>
      </c>
      <c r="C526" s="81">
        <f>D526+K526+M526+O526+Q526+S526+U526+V526+W526+X526</f>
        <v>1664237</v>
      </c>
      <c r="D526" s="81"/>
      <c r="E526" s="79"/>
      <c r="F526" s="79"/>
      <c r="G526" s="79"/>
      <c r="H526" s="79"/>
      <c r="I526" s="79"/>
      <c r="J526" s="79"/>
      <c r="K526" s="79"/>
      <c r="L526" s="198">
        <v>605</v>
      </c>
      <c r="M526" s="198">
        <v>1656624</v>
      </c>
      <c r="N526" s="81"/>
      <c r="O526" s="81"/>
      <c r="P526" s="198"/>
      <c r="Q526" s="198"/>
      <c r="R526" s="86"/>
      <c r="S526" s="86"/>
      <c r="T526" s="86"/>
      <c r="U526" s="86"/>
      <c r="V526" s="197"/>
      <c r="W526" s="79"/>
      <c r="X526" s="79">
        <v>7613</v>
      </c>
      <c r="Y526" s="13"/>
      <c r="Z526" s="12"/>
      <c r="AB526" s="12"/>
      <c r="AC526" s="63"/>
    </row>
    <row r="527" spans="1:29" s="11" customFormat="1" ht="18" customHeight="1" x14ac:dyDescent="0.3">
      <c r="A527" s="152">
        <f t="shared" si="63"/>
        <v>329</v>
      </c>
      <c r="B527" s="83" t="s">
        <v>482</v>
      </c>
      <c r="C527" s="81">
        <f t="shared" si="62"/>
        <v>8658579</v>
      </c>
      <c r="D527" s="81"/>
      <c r="E527" s="79"/>
      <c r="F527" s="79"/>
      <c r="G527" s="79"/>
      <c r="H527" s="79"/>
      <c r="I527" s="79"/>
      <c r="J527" s="79"/>
      <c r="K527" s="79"/>
      <c r="L527" s="198">
        <v>897.7</v>
      </c>
      <c r="M527" s="198">
        <v>4984994</v>
      </c>
      <c r="N527" s="81"/>
      <c r="O527" s="81"/>
      <c r="P527" s="198">
        <v>1594.34</v>
      </c>
      <c r="Q527" s="198">
        <v>3249013</v>
      </c>
      <c r="R527" s="86"/>
      <c r="S527" s="79"/>
      <c r="T527" s="86"/>
      <c r="U527" s="86"/>
      <c r="V527" s="197"/>
      <c r="W527" s="79">
        <v>380120</v>
      </c>
      <c r="X527" s="79">
        <v>44452</v>
      </c>
      <c r="Y527" s="13"/>
      <c r="Z527" s="12"/>
      <c r="AA527" s="12"/>
      <c r="AB527" s="12"/>
      <c r="AC527" s="63"/>
    </row>
    <row r="528" spans="1:29" s="11" customFormat="1" ht="18" customHeight="1" x14ac:dyDescent="0.3">
      <c r="A528" s="152">
        <f t="shared" si="63"/>
        <v>330</v>
      </c>
      <c r="B528" s="83" t="s">
        <v>483</v>
      </c>
      <c r="C528" s="81">
        <f t="shared" si="62"/>
        <v>4499738</v>
      </c>
      <c r="D528" s="81"/>
      <c r="E528" s="79"/>
      <c r="F528" s="79"/>
      <c r="G528" s="79"/>
      <c r="H528" s="79"/>
      <c r="I528" s="79"/>
      <c r="J528" s="79"/>
      <c r="K528" s="79"/>
      <c r="L528" s="198">
        <v>994</v>
      </c>
      <c r="M528" s="198">
        <v>4075187</v>
      </c>
      <c r="N528" s="81"/>
      <c r="O528" s="79"/>
      <c r="P528" s="198"/>
      <c r="Q528" s="198"/>
      <c r="R528" s="86"/>
      <c r="S528" s="79"/>
      <c r="T528" s="86"/>
      <c r="U528" s="86"/>
      <c r="V528" s="197"/>
      <c r="W528" s="79">
        <v>386099</v>
      </c>
      <c r="X528" s="79">
        <v>38452</v>
      </c>
      <c r="Y528" s="13"/>
      <c r="Z528" s="12"/>
      <c r="AA528" s="12"/>
      <c r="AB528" s="12"/>
      <c r="AC528" s="63"/>
    </row>
    <row r="529" spans="1:29" s="11" customFormat="1" ht="18" customHeight="1" x14ac:dyDescent="0.3">
      <c r="A529" s="152">
        <f t="shared" si="63"/>
        <v>331</v>
      </c>
      <c r="B529" s="83" t="s">
        <v>484</v>
      </c>
      <c r="C529" s="81">
        <f t="shared" si="62"/>
        <v>7794502</v>
      </c>
      <c r="D529" s="81"/>
      <c r="E529" s="79"/>
      <c r="F529" s="79"/>
      <c r="G529" s="79"/>
      <c r="H529" s="79"/>
      <c r="I529" s="79"/>
      <c r="J529" s="79"/>
      <c r="K529" s="79"/>
      <c r="L529" s="198">
        <v>994</v>
      </c>
      <c r="M529" s="198">
        <v>4075187</v>
      </c>
      <c r="N529" s="81"/>
      <c r="O529" s="79"/>
      <c r="P529" s="198">
        <v>965</v>
      </c>
      <c r="Q529" s="198">
        <v>3296275</v>
      </c>
      <c r="R529" s="86"/>
      <c r="S529" s="79"/>
      <c r="T529" s="86"/>
      <c r="U529" s="86"/>
      <c r="V529" s="197"/>
      <c r="W529" s="79">
        <v>386099</v>
      </c>
      <c r="X529" s="79">
        <v>36941</v>
      </c>
      <c r="Y529" s="13"/>
      <c r="Z529" s="12"/>
      <c r="AA529" s="12"/>
      <c r="AB529" s="12"/>
      <c r="AC529" s="63"/>
    </row>
    <row r="530" spans="1:29" s="11" customFormat="1" ht="18" customHeight="1" x14ac:dyDescent="0.3">
      <c r="A530" s="152">
        <f t="shared" si="63"/>
        <v>332</v>
      </c>
      <c r="B530" s="83" t="s">
        <v>485</v>
      </c>
      <c r="C530" s="81">
        <f t="shared" si="62"/>
        <v>4990867</v>
      </c>
      <c r="D530" s="81"/>
      <c r="E530" s="79"/>
      <c r="F530" s="79"/>
      <c r="G530" s="79"/>
      <c r="H530" s="79"/>
      <c r="I530" s="79"/>
      <c r="J530" s="167">
        <v>1</v>
      </c>
      <c r="K530" s="166">
        <v>2232466</v>
      </c>
      <c r="L530" s="198"/>
      <c r="M530" s="198"/>
      <c r="N530" s="81"/>
      <c r="O530" s="81"/>
      <c r="P530" s="198"/>
      <c r="Q530" s="198"/>
      <c r="R530" s="86"/>
      <c r="S530" s="79"/>
      <c r="T530" s="86"/>
      <c r="U530" s="86"/>
      <c r="V530" s="197"/>
      <c r="W530" s="79">
        <v>2616772</v>
      </c>
      <c r="X530" s="79">
        <v>141629</v>
      </c>
      <c r="Y530" s="13"/>
      <c r="Z530" s="12"/>
      <c r="AB530" s="12"/>
      <c r="AC530" s="63"/>
    </row>
    <row r="531" spans="1:29" s="11" customFormat="1" ht="18" customHeight="1" x14ac:dyDescent="0.3">
      <c r="A531" s="152">
        <f t="shared" si="63"/>
        <v>333</v>
      </c>
      <c r="B531" s="83" t="s">
        <v>486</v>
      </c>
      <c r="C531" s="81">
        <f t="shared" si="62"/>
        <v>4944226</v>
      </c>
      <c r="D531" s="81"/>
      <c r="E531" s="79"/>
      <c r="F531" s="79"/>
      <c r="G531" s="79"/>
      <c r="H531" s="79"/>
      <c r="I531" s="79"/>
      <c r="J531" s="80"/>
      <c r="K531" s="79"/>
      <c r="L531" s="198">
        <v>595</v>
      </c>
      <c r="M531" s="198">
        <v>2723898</v>
      </c>
      <c r="N531" s="81"/>
      <c r="O531" s="81"/>
      <c r="P531" s="198">
        <v>658</v>
      </c>
      <c r="Q531" s="198">
        <v>1827875</v>
      </c>
      <c r="R531" s="86"/>
      <c r="S531" s="79"/>
      <c r="T531" s="86"/>
      <c r="U531" s="86"/>
      <c r="V531" s="197"/>
      <c r="W531" s="79">
        <v>355600</v>
      </c>
      <c r="X531" s="79">
        <v>36853</v>
      </c>
      <c r="Y531" s="13"/>
      <c r="Z531" s="12"/>
      <c r="AA531" s="12"/>
      <c r="AB531" s="12"/>
      <c r="AC531" s="63"/>
    </row>
    <row r="532" spans="1:29" s="11" customFormat="1" ht="18" customHeight="1" x14ac:dyDescent="0.3">
      <c r="A532" s="152">
        <f t="shared" si="63"/>
        <v>334</v>
      </c>
      <c r="B532" s="83" t="s">
        <v>558</v>
      </c>
      <c r="C532" s="81">
        <f>D532+K532+M532+O532+Q532+S532+U532+V532+W532+X532</f>
        <v>5793568</v>
      </c>
      <c r="D532" s="81"/>
      <c r="E532" s="79"/>
      <c r="F532" s="79"/>
      <c r="G532" s="79"/>
      <c r="H532" s="79"/>
      <c r="I532" s="79"/>
      <c r="J532" s="80"/>
      <c r="K532" s="79"/>
      <c r="L532" s="199">
        <v>880</v>
      </c>
      <c r="M532" s="200">
        <v>4075187</v>
      </c>
      <c r="N532" s="81"/>
      <c r="O532" s="81"/>
      <c r="P532" s="200">
        <v>680</v>
      </c>
      <c r="Q532" s="200">
        <v>1718381</v>
      </c>
      <c r="R532" s="86"/>
      <c r="S532" s="79"/>
      <c r="T532" s="86"/>
      <c r="U532" s="86"/>
      <c r="V532" s="197"/>
      <c r="W532" s="79"/>
      <c r="X532" s="79"/>
      <c r="Y532" s="13"/>
      <c r="Z532" s="12"/>
      <c r="AA532" s="12"/>
      <c r="AB532" s="12"/>
      <c r="AC532" s="63"/>
    </row>
    <row r="533" spans="1:29" s="11" customFormat="1" ht="18" customHeight="1" x14ac:dyDescent="0.3">
      <c r="A533" s="152">
        <f t="shared" si="63"/>
        <v>335</v>
      </c>
      <c r="B533" s="83" t="s">
        <v>559</v>
      </c>
      <c r="C533" s="81">
        <f>D533+K533+M533+O533+Q533+S533+U533+V533+W533+X533</f>
        <v>5648684</v>
      </c>
      <c r="D533" s="81"/>
      <c r="E533" s="79"/>
      <c r="F533" s="79"/>
      <c r="G533" s="79"/>
      <c r="H533" s="79"/>
      <c r="I533" s="79"/>
      <c r="J533" s="80"/>
      <c r="K533" s="79"/>
      <c r="L533" s="199">
        <v>890</v>
      </c>
      <c r="M533" s="200">
        <v>4075187</v>
      </c>
      <c r="N533" s="81"/>
      <c r="O533" s="81"/>
      <c r="P533" s="200">
        <v>675</v>
      </c>
      <c r="Q533" s="200">
        <v>1573497</v>
      </c>
      <c r="R533" s="86"/>
      <c r="S533" s="79"/>
      <c r="T533" s="86"/>
      <c r="U533" s="86"/>
      <c r="V533" s="197"/>
      <c r="W533" s="79"/>
      <c r="X533" s="79"/>
      <c r="Y533" s="13"/>
      <c r="Z533" s="12"/>
      <c r="AA533" s="12"/>
      <c r="AB533" s="12"/>
      <c r="AC533" s="63"/>
    </row>
    <row r="534" spans="1:29" s="11" customFormat="1" ht="18" customHeight="1" x14ac:dyDescent="0.3">
      <c r="A534" s="152">
        <f t="shared" si="63"/>
        <v>336</v>
      </c>
      <c r="B534" s="83" t="s">
        <v>560</v>
      </c>
      <c r="C534" s="81">
        <f>D534+K534+M534+O534+Q534+S534+U534+V534+W534+X534</f>
        <v>1236959</v>
      </c>
      <c r="D534" s="81"/>
      <c r="E534" s="79"/>
      <c r="F534" s="79"/>
      <c r="G534" s="79"/>
      <c r="H534" s="79"/>
      <c r="I534" s="79"/>
      <c r="J534" s="80"/>
      <c r="K534" s="79"/>
      <c r="L534" s="199"/>
      <c r="M534" s="198"/>
      <c r="N534" s="81"/>
      <c r="O534" s="81"/>
      <c r="P534" s="200">
        <v>510</v>
      </c>
      <c r="Q534" s="200">
        <v>1236959</v>
      </c>
      <c r="R534" s="86"/>
      <c r="S534" s="79"/>
      <c r="T534" s="86"/>
      <c r="U534" s="86"/>
      <c r="V534" s="197"/>
      <c r="W534" s="79"/>
      <c r="X534" s="79"/>
      <c r="Y534" s="13"/>
      <c r="Z534" s="12"/>
      <c r="AA534" s="12"/>
      <c r="AB534" s="12"/>
      <c r="AC534" s="63"/>
    </row>
    <row r="535" spans="1:29" s="11" customFormat="1" ht="18" customHeight="1" x14ac:dyDescent="0.3">
      <c r="A535" s="152">
        <f t="shared" si="63"/>
        <v>337</v>
      </c>
      <c r="B535" s="83" t="s">
        <v>561</v>
      </c>
      <c r="C535" s="81">
        <f>D535+K535+M535+O535+Q535+S535+U535+V535+W535+X535</f>
        <v>3746980</v>
      </c>
      <c r="D535" s="81"/>
      <c r="E535" s="79"/>
      <c r="F535" s="79"/>
      <c r="G535" s="79"/>
      <c r="H535" s="79"/>
      <c r="I535" s="79"/>
      <c r="J535" s="80"/>
      <c r="K535" s="79"/>
      <c r="L535" s="199">
        <v>700</v>
      </c>
      <c r="M535" s="200">
        <v>2506416</v>
      </c>
      <c r="N535" s="81"/>
      <c r="O535" s="81"/>
      <c r="P535" s="200">
        <v>520</v>
      </c>
      <c r="Q535" s="200">
        <v>1240564</v>
      </c>
      <c r="R535" s="86"/>
      <c r="S535" s="79"/>
      <c r="T535" s="86"/>
      <c r="U535" s="86"/>
      <c r="V535" s="197"/>
      <c r="W535" s="79"/>
      <c r="X535" s="79"/>
      <c r="Y535" s="13"/>
      <c r="Z535" s="12"/>
      <c r="AA535" s="12"/>
      <c r="AB535" s="12"/>
      <c r="AC535" s="63"/>
    </row>
    <row r="536" spans="1:29" s="11" customFormat="1" ht="18" customHeight="1" x14ac:dyDescent="0.3">
      <c r="A536" s="152">
        <f t="shared" si="63"/>
        <v>338</v>
      </c>
      <c r="B536" s="83" t="s">
        <v>547</v>
      </c>
      <c r="C536" s="81">
        <f t="shared" ref="C536:C546" si="64">D536+K536+M536+O536+Q536+S536+U536+V536+W536+X536</f>
        <v>1081590</v>
      </c>
      <c r="D536" s="81"/>
      <c r="E536" s="79"/>
      <c r="F536" s="79"/>
      <c r="G536" s="79"/>
      <c r="H536" s="79"/>
      <c r="I536" s="79"/>
      <c r="J536" s="80"/>
      <c r="K536" s="79"/>
      <c r="L536" s="94"/>
      <c r="M536" s="94"/>
      <c r="N536" s="81"/>
      <c r="O536" s="81"/>
      <c r="P536" s="201">
        <v>705.2</v>
      </c>
      <c r="Q536" s="201">
        <v>1081590</v>
      </c>
      <c r="R536" s="86"/>
      <c r="S536" s="79"/>
      <c r="T536" s="86"/>
      <c r="U536" s="86"/>
      <c r="V536" s="197"/>
      <c r="W536" s="79"/>
      <c r="X536" s="79"/>
      <c r="Y536" s="13"/>
      <c r="Z536" s="12"/>
      <c r="AA536" s="12"/>
      <c r="AB536" s="12"/>
      <c r="AC536" s="63"/>
    </row>
    <row r="537" spans="1:29" s="11" customFormat="1" ht="18" customHeight="1" x14ac:dyDescent="0.3">
      <c r="A537" s="152">
        <f t="shared" si="63"/>
        <v>339</v>
      </c>
      <c r="B537" s="83" t="s">
        <v>548</v>
      </c>
      <c r="C537" s="81">
        <f t="shared" si="64"/>
        <v>3898848</v>
      </c>
      <c r="D537" s="81"/>
      <c r="E537" s="79"/>
      <c r="F537" s="79"/>
      <c r="G537" s="79"/>
      <c r="H537" s="79"/>
      <c r="I537" s="79"/>
      <c r="J537" s="80"/>
      <c r="K537" s="79"/>
      <c r="L537" s="94">
        <v>520</v>
      </c>
      <c r="M537" s="201">
        <v>2501052</v>
      </c>
      <c r="N537" s="81"/>
      <c r="O537" s="81"/>
      <c r="P537" s="201">
        <v>795.3</v>
      </c>
      <c r="Q537" s="201">
        <v>1397796</v>
      </c>
      <c r="R537" s="86"/>
      <c r="S537" s="79"/>
      <c r="T537" s="86"/>
      <c r="U537" s="86"/>
      <c r="V537" s="197"/>
      <c r="W537" s="79"/>
      <c r="X537" s="79"/>
      <c r="Y537" s="13"/>
      <c r="Z537" s="12"/>
      <c r="AA537" s="12"/>
      <c r="AB537" s="12"/>
      <c r="AC537" s="63"/>
    </row>
    <row r="538" spans="1:29" s="11" customFormat="1" ht="18" customHeight="1" x14ac:dyDescent="0.3">
      <c r="A538" s="152">
        <f t="shared" si="63"/>
        <v>340</v>
      </c>
      <c r="B538" s="83" t="s">
        <v>549</v>
      </c>
      <c r="C538" s="81">
        <f t="shared" si="64"/>
        <v>2203646</v>
      </c>
      <c r="D538" s="81"/>
      <c r="E538" s="79"/>
      <c r="F538" s="79"/>
      <c r="G538" s="79"/>
      <c r="H538" s="79"/>
      <c r="I538" s="79"/>
      <c r="J538" s="80"/>
      <c r="K538" s="79"/>
      <c r="L538" s="94">
        <v>273</v>
      </c>
      <c r="M538" s="201">
        <v>1317082</v>
      </c>
      <c r="N538" s="81"/>
      <c r="O538" s="81"/>
      <c r="P538" s="201">
        <v>416</v>
      </c>
      <c r="Q538" s="201">
        <v>886564</v>
      </c>
      <c r="R538" s="86"/>
      <c r="S538" s="79"/>
      <c r="T538" s="86"/>
      <c r="U538" s="86"/>
      <c r="V538" s="197"/>
      <c r="W538" s="79"/>
      <c r="X538" s="79"/>
      <c r="Y538" s="13"/>
      <c r="Z538" s="12"/>
      <c r="AA538" s="12"/>
      <c r="AB538" s="12"/>
      <c r="AC538" s="63"/>
    </row>
    <row r="539" spans="1:29" s="11" customFormat="1" ht="18" customHeight="1" x14ac:dyDescent="0.3">
      <c r="A539" s="152">
        <f t="shared" si="63"/>
        <v>341</v>
      </c>
      <c r="B539" s="83" t="s">
        <v>550</v>
      </c>
      <c r="C539" s="81">
        <f t="shared" si="64"/>
        <v>3966262</v>
      </c>
      <c r="D539" s="81"/>
      <c r="E539" s="79"/>
      <c r="F539" s="79"/>
      <c r="G539" s="79"/>
      <c r="H539" s="79"/>
      <c r="I539" s="79"/>
      <c r="J539" s="80"/>
      <c r="K539" s="79"/>
      <c r="L539" s="94">
        <v>533</v>
      </c>
      <c r="M539" s="201">
        <v>2501052</v>
      </c>
      <c r="N539" s="81"/>
      <c r="O539" s="81"/>
      <c r="P539" s="201">
        <v>737.2</v>
      </c>
      <c r="Q539" s="201">
        <v>1465210</v>
      </c>
      <c r="R539" s="86"/>
      <c r="S539" s="79"/>
      <c r="T539" s="86"/>
      <c r="U539" s="86"/>
      <c r="V539" s="197"/>
      <c r="W539" s="79"/>
      <c r="X539" s="79"/>
      <c r="Y539" s="13"/>
      <c r="Z539" s="12"/>
      <c r="AA539" s="12"/>
      <c r="AB539" s="12"/>
      <c r="AC539" s="63"/>
    </row>
    <row r="540" spans="1:29" s="11" customFormat="1" ht="18" customHeight="1" x14ac:dyDescent="0.3">
      <c r="A540" s="152">
        <f t="shared" si="63"/>
        <v>342</v>
      </c>
      <c r="B540" s="83" t="s">
        <v>551</v>
      </c>
      <c r="C540" s="81">
        <f t="shared" si="64"/>
        <v>7998420</v>
      </c>
      <c r="D540" s="81"/>
      <c r="E540" s="79"/>
      <c r="F540" s="79"/>
      <c r="G540" s="79"/>
      <c r="H540" s="79"/>
      <c r="I540" s="79"/>
      <c r="J540" s="80"/>
      <c r="K540" s="79"/>
      <c r="L540" s="94" t="s">
        <v>562</v>
      </c>
      <c r="M540" s="201">
        <v>5916993</v>
      </c>
      <c r="N540" s="81"/>
      <c r="O540" s="81"/>
      <c r="P540" s="201">
        <v>1900.6</v>
      </c>
      <c r="Q540" s="201">
        <v>2081427</v>
      </c>
      <c r="R540" s="86"/>
      <c r="S540" s="79"/>
      <c r="T540" s="86"/>
      <c r="U540" s="86"/>
      <c r="V540" s="197"/>
      <c r="W540" s="79"/>
      <c r="X540" s="79"/>
      <c r="Y540" s="13"/>
      <c r="Z540" s="12"/>
      <c r="AA540" s="12"/>
      <c r="AB540" s="12"/>
      <c r="AC540" s="63"/>
    </row>
    <row r="541" spans="1:29" s="11" customFormat="1" ht="18" customHeight="1" x14ac:dyDescent="0.3">
      <c r="A541" s="152">
        <f t="shared" si="63"/>
        <v>343</v>
      </c>
      <c r="B541" s="83" t="s">
        <v>553</v>
      </c>
      <c r="C541" s="81">
        <f>D541+K541+M541+O541+Q541+S541+U541+V541+W541+X541</f>
        <v>9359859</v>
      </c>
      <c r="D541" s="81"/>
      <c r="E541" s="79"/>
      <c r="F541" s="79"/>
      <c r="G541" s="79"/>
      <c r="H541" s="79"/>
      <c r="I541" s="79"/>
      <c r="J541" s="80"/>
      <c r="K541" s="79"/>
      <c r="L541" s="94">
        <v>1100</v>
      </c>
      <c r="M541" s="201">
        <v>4925497</v>
      </c>
      <c r="N541" s="81"/>
      <c r="O541" s="81"/>
      <c r="P541" s="201">
        <v>1933</v>
      </c>
      <c r="Q541" s="201">
        <v>4434362</v>
      </c>
      <c r="R541" s="86"/>
      <c r="S541" s="79"/>
      <c r="T541" s="86"/>
      <c r="U541" s="86"/>
      <c r="V541" s="197"/>
      <c r="W541" s="79"/>
      <c r="X541" s="79"/>
      <c r="Y541" s="13"/>
      <c r="Z541" s="12"/>
      <c r="AA541" s="12"/>
      <c r="AB541" s="12"/>
      <c r="AC541" s="63"/>
    </row>
    <row r="542" spans="1:29" s="11" customFormat="1" ht="18" customHeight="1" x14ac:dyDescent="0.25">
      <c r="A542" s="152">
        <f t="shared" si="63"/>
        <v>344</v>
      </c>
      <c r="B542" s="83" t="s">
        <v>554</v>
      </c>
      <c r="C542" s="81">
        <f>D542+K542+M542+O542+Q542+S542+U542+V542+W542+X542</f>
        <v>4431613</v>
      </c>
      <c r="D542" s="81"/>
      <c r="E542" s="79"/>
      <c r="F542" s="79"/>
      <c r="G542" s="79"/>
      <c r="H542" s="79"/>
      <c r="I542" s="79"/>
      <c r="J542" s="80"/>
      <c r="K542" s="79"/>
      <c r="L542" s="94">
        <v>785.14</v>
      </c>
      <c r="M542" s="202">
        <v>4075187</v>
      </c>
      <c r="N542" s="81"/>
      <c r="O542" s="81"/>
      <c r="P542" s="81"/>
      <c r="Q542" s="81"/>
      <c r="R542" s="86"/>
      <c r="S542" s="79"/>
      <c r="T542" s="86"/>
      <c r="U542" s="86"/>
      <c r="V542" s="197"/>
      <c r="W542" s="79">
        <v>356426</v>
      </c>
      <c r="X542" s="79"/>
      <c r="Y542" s="13"/>
      <c r="Z542" s="12"/>
      <c r="AA542" s="12"/>
      <c r="AB542" s="12"/>
      <c r="AC542" s="63"/>
    </row>
    <row r="543" spans="1:29" s="11" customFormat="1" ht="18" customHeight="1" x14ac:dyDescent="0.3">
      <c r="A543" s="152">
        <f t="shared" si="63"/>
        <v>345</v>
      </c>
      <c r="B543" s="83" t="s">
        <v>555</v>
      </c>
      <c r="C543" s="81">
        <f>D543+K543+M543+O543+Q543+S543+U543+V543+W543+X543</f>
        <v>6592016</v>
      </c>
      <c r="D543" s="81"/>
      <c r="E543" s="79"/>
      <c r="F543" s="79"/>
      <c r="G543" s="79"/>
      <c r="H543" s="79"/>
      <c r="I543" s="79"/>
      <c r="J543" s="80"/>
      <c r="K543" s="79"/>
      <c r="L543" s="94">
        <v>835</v>
      </c>
      <c r="M543" s="201">
        <v>4075187</v>
      </c>
      <c r="N543" s="81"/>
      <c r="O543" s="81"/>
      <c r="P543" s="201">
        <v>687.2</v>
      </c>
      <c r="Q543" s="201">
        <v>2516829</v>
      </c>
      <c r="R543" s="86"/>
      <c r="S543" s="79"/>
      <c r="T543" s="86"/>
      <c r="U543" s="86"/>
      <c r="V543" s="197"/>
      <c r="W543" s="79"/>
      <c r="X543" s="79"/>
      <c r="Y543" s="13"/>
      <c r="Z543" s="12"/>
      <c r="AA543" s="12"/>
      <c r="AB543" s="12"/>
      <c r="AC543" s="63"/>
    </row>
    <row r="544" spans="1:29" s="11" customFormat="1" ht="18" customHeight="1" x14ac:dyDescent="0.25">
      <c r="A544" s="152">
        <f t="shared" si="63"/>
        <v>346</v>
      </c>
      <c r="B544" s="83" t="s">
        <v>556</v>
      </c>
      <c r="C544" s="81">
        <f>D544+K544+M544+O544+Q544+S544+U544+V544+W544+X544</f>
        <v>4383481</v>
      </c>
      <c r="D544" s="81"/>
      <c r="E544" s="79"/>
      <c r="F544" s="79"/>
      <c r="G544" s="79"/>
      <c r="H544" s="79"/>
      <c r="I544" s="79"/>
      <c r="J544" s="80"/>
      <c r="K544" s="79"/>
      <c r="L544" s="117">
        <v>626</v>
      </c>
      <c r="M544" s="203">
        <v>2723898</v>
      </c>
      <c r="N544" s="81"/>
      <c r="O544" s="81"/>
      <c r="P544" s="203">
        <v>446</v>
      </c>
      <c r="Q544" s="203">
        <v>1659583</v>
      </c>
      <c r="R544" s="86"/>
      <c r="S544" s="79"/>
      <c r="T544" s="86"/>
      <c r="U544" s="86"/>
      <c r="V544" s="197"/>
      <c r="W544" s="79"/>
      <c r="X544" s="79"/>
      <c r="Y544" s="13"/>
      <c r="Z544" s="12"/>
      <c r="AA544" s="12"/>
      <c r="AB544" s="12"/>
      <c r="AC544" s="63"/>
    </row>
    <row r="545" spans="1:31" s="11" customFormat="1" ht="18" customHeight="1" x14ac:dyDescent="0.3">
      <c r="A545" s="152">
        <f t="shared" si="63"/>
        <v>347</v>
      </c>
      <c r="B545" s="83" t="s">
        <v>557</v>
      </c>
      <c r="C545" s="81">
        <f>D545+K545+M545+O545+Q545+S545+U545+V545+W545+X545</f>
        <v>7168148</v>
      </c>
      <c r="D545" s="81"/>
      <c r="E545" s="79"/>
      <c r="F545" s="79"/>
      <c r="G545" s="79"/>
      <c r="H545" s="79"/>
      <c r="I545" s="79"/>
      <c r="J545" s="80"/>
      <c r="K545" s="79"/>
      <c r="L545" s="94">
        <v>1073</v>
      </c>
      <c r="M545" s="201">
        <v>4896318</v>
      </c>
      <c r="N545" s="81"/>
      <c r="O545" s="81"/>
      <c r="P545" s="201">
        <v>980</v>
      </c>
      <c r="Q545" s="201">
        <v>2271830</v>
      </c>
      <c r="R545" s="86"/>
      <c r="S545" s="79"/>
      <c r="T545" s="86"/>
      <c r="U545" s="86"/>
      <c r="V545" s="197"/>
      <c r="W545" s="79"/>
      <c r="X545" s="79"/>
      <c r="Y545" s="13"/>
      <c r="Z545" s="12"/>
      <c r="AA545" s="12"/>
      <c r="AB545" s="12"/>
      <c r="AC545" s="63"/>
    </row>
    <row r="546" spans="1:31" s="11" customFormat="1" ht="18" customHeight="1" x14ac:dyDescent="0.3">
      <c r="A546" s="152">
        <f t="shared" si="63"/>
        <v>348</v>
      </c>
      <c r="B546" s="83" t="s">
        <v>552</v>
      </c>
      <c r="C546" s="81">
        <f t="shared" si="64"/>
        <v>7376384</v>
      </c>
      <c r="D546" s="81"/>
      <c r="E546" s="79"/>
      <c r="F546" s="79"/>
      <c r="G546" s="79"/>
      <c r="H546" s="79"/>
      <c r="I546" s="79"/>
      <c r="J546" s="80"/>
      <c r="K546" s="79"/>
      <c r="L546" s="94">
        <v>1159</v>
      </c>
      <c r="M546" s="201">
        <v>4925497</v>
      </c>
      <c r="N546" s="81"/>
      <c r="O546" s="81"/>
      <c r="P546" s="201">
        <v>1855.6</v>
      </c>
      <c r="Q546" s="201">
        <v>2450887</v>
      </c>
      <c r="R546" s="86"/>
      <c r="S546" s="79"/>
      <c r="T546" s="86"/>
      <c r="U546" s="86"/>
      <c r="V546" s="197"/>
      <c r="W546" s="79"/>
      <c r="X546" s="79"/>
      <c r="Y546" s="13"/>
      <c r="Z546" s="12"/>
      <c r="AA546" s="12"/>
      <c r="AB546" s="12"/>
      <c r="AC546" s="63"/>
    </row>
    <row r="547" spans="1:31" s="11" customFormat="1" ht="18" customHeight="1" x14ac:dyDescent="0.3">
      <c r="A547" s="152">
        <f t="shared" si="63"/>
        <v>349</v>
      </c>
      <c r="B547" s="83" t="s">
        <v>487</v>
      </c>
      <c r="C547" s="81">
        <f>D547+K547+M547+O547+Q547+S547+U547+V547+W547+X547</f>
        <v>3261729</v>
      </c>
      <c r="D547" s="81"/>
      <c r="E547" s="79"/>
      <c r="F547" s="79"/>
      <c r="G547" s="79"/>
      <c r="H547" s="79"/>
      <c r="I547" s="79"/>
      <c r="J547" s="80"/>
      <c r="K547" s="79"/>
      <c r="L547" s="198">
        <v>625</v>
      </c>
      <c r="M547" s="198">
        <v>2547350</v>
      </c>
      <c r="N547" s="81"/>
      <c r="O547" s="81"/>
      <c r="P547" s="198"/>
      <c r="Q547" s="198"/>
      <c r="R547" s="86"/>
      <c r="S547" s="79"/>
      <c r="T547" s="86"/>
      <c r="U547" s="86"/>
      <c r="V547" s="197"/>
      <c r="W547" s="79">
        <v>661439</v>
      </c>
      <c r="X547" s="79">
        <v>52940</v>
      </c>
      <c r="Y547" s="13"/>
      <c r="Z547" s="12"/>
      <c r="AB547" s="12"/>
      <c r="AC547" s="63"/>
    </row>
    <row r="548" spans="1:31" s="11" customFormat="1" ht="18" customHeight="1" x14ac:dyDescent="0.3">
      <c r="A548" s="152">
        <f t="shared" si="63"/>
        <v>350</v>
      </c>
      <c r="B548" s="83" t="s">
        <v>488</v>
      </c>
      <c r="C548" s="81">
        <f>D548+K548+M548+O548+Q548+S548+U548+V548+W548+X548</f>
        <v>4824397</v>
      </c>
      <c r="D548" s="81"/>
      <c r="E548" s="79"/>
      <c r="F548" s="79"/>
      <c r="G548" s="79"/>
      <c r="H548" s="79"/>
      <c r="I548" s="79"/>
      <c r="J548" s="80"/>
      <c r="K548" s="79"/>
      <c r="L548" s="198">
        <v>625</v>
      </c>
      <c r="M548" s="198">
        <v>2716721</v>
      </c>
      <c r="N548" s="81"/>
      <c r="O548" s="81"/>
      <c r="P548" s="198">
        <v>700</v>
      </c>
      <c r="Q548" s="198">
        <v>1916361</v>
      </c>
      <c r="R548" s="86"/>
      <c r="S548" s="79"/>
      <c r="T548" s="86"/>
      <c r="U548" s="86"/>
      <c r="V548" s="197"/>
      <c r="W548" s="79">
        <v>161632</v>
      </c>
      <c r="X548" s="79">
        <v>29683</v>
      </c>
      <c r="Y548" s="13"/>
      <c r="Z548" s="12"/>
      <c r="AA548" s="12"/>
      <c r="AB548" s="12"/>
      <c r="AC548" s="63"/>
    </row>
    <row r="549" spans="1:31" s="11" customFormat="1" ht="18" customHeight="1" x14ac:dyDescent="0.3">
      <c r="A549" s="246" t="s">
        <v>18</v>
      </c>
      <c r="B549" s="246"/>
      <c r="C549" s="197">
        <f>SUM(C523:C548)</f>
        <v>131958328</v>
      </c>
      <c r="D549" s="197"/>
      <c r="E549" s="197"/>
      <c r="F549" s="197"/>
      <c r="G549" s="197"/>
      <c r="H549" s="197"/>
      <c r="I549" s="197"/>
      <c r="J549" s="152">
        <f t="shared" ref="J549:X549" si="65">SUM(J523:J548)</f>
        <v>1</v>
      </c>
      <c r="K549" s="197">
        <f t="shared" si="65"/>
        <v>2232466</v>
      </c>
      <c r="L549" s="197">
        <f t="shared" si="65"/>
        <v>16790.84</v>
      </c>
      <c r="M549" s="197">
        <f t="shared" si="65"/>
        <v>81629896</v>
      </c>
      <c r="N549" s="197"/>
      <c r="O549" s="197"/>
      <c r="P549" s="197">
        <f t="shared" si="65"/>
        <v>18353.64</v>
      </c>
      <c r="Q549" s="197">
        <f t="shared" si="65"/>
        <v>39973981</v>
      </c>
      <c r="R549" s="197"/>
      <c r="S549" s="197"/>
      <c r="T549" s="197"/>
      <c r="U549" s="197"/>
      <c r="V549" s="197"/>
      <c r="W549" s="197">
        <f t="shared" si="65"/>
        <v>7646423</v>
      </c>
      <c r="X549" s="197">
        <f t="shared" si="65"/>
        <v>475562</v>
      </c>
      <c r="Y549" s="13"/>
      <c r="Z549" s="12"/>
      <c r="AA549" s="12"/>
      <c r="AB549" s="12"/>
      <c r="AC549" s="63"/>
      <c r="AE549" s="63"/>
    </row>
    <row r="550" spans="1:31" s="11" customFormat="1" ht="18" customHeight="1" x14ac:dyDescent="0.3">
      <c r="A550" s="227" t="s">
        <v>105</v>
      </c>
      <c r="B550" s="227"/>
      <c r="C550" s="204">
        <f>C515+C521+C549</f>
        <v>136945638</v>
      </c>
      <c r="D550" s="204"/>
      <c r="E550" s="204"/>
      <c r="F550" s="204"/>
      <c r="G550" s="204"/>
      <c r="H550" s="204"/>
      <c r="I550" s="204"/>
      <c r="J550" s="205">
        <f>J515+J521+J549</f>
        <v>1</v>
      </c>
      <c r="K550" s="204">
        <f>K515+K521+K549</f>
        <v>2232466</v>
      </c>
      <c r="L550" s="204">
        <f>L515+L521+L549</f>
        <v>16790.84</v>
      </c>
      <c r="M550" s="204">
        <f>M515+M521+M549</f>
        <v>81629896</v>
      </c>
      <c r="N550" s="204"/>
      <c r="O550" s="204"/>
      <c r="P550" s="204">
        <f>P515+P521+P549</f>
        <v>18353.64</v>
      </c>
      <c r="Q550" s="204">
        <f>Q515+Q521+Q549</f>
        <v>39973981</v>
      </c>
      <c r="R550" s="204"/>
      <c r="S550" s="204"/>
      <c r="T550" s="204"/>
      <c r="U550" s="204"/>
      <c r="V550" s="204"/>
      <c r="W550" s="204">
        <f>W515+W521+W549</f>
        <v>12633733</v>
      </c>
      <c r="X550" s="204">
        <f>X515+X521+X549</f>
        <v>475562</v>
      </c>
      <c r="Y550" s="13"/>
      <c r="Z550" s="12"/>
      <c r="AA550" s="12"/>
      <c r="AB550" s="12"/>
      <c r="AC550" s="63"/>
    </row>
    <row r="551" spans="1:31" s="11" customFormat="1" ht="18" customHeight="1" x14ac:dyDescent="0.3">
      <c r="A551" s="253" t="s">
        <v>106</v>
      </c>
      <c r="B551" s="253"/>
      <c r="C551" s="253"/>
      <c r="D551" s="253"/>
      <c r="E551" s="253"/>
      <c r="F551" s="253"/>
      <c r="G551" s="253"/>
      <c r="H551" s="253"/>
      <c r="I551" s="253"/>
      <c r="J551" s="253"/>
      <c r="K551" s="253"/>
      <c r="L551" s="253"/>
      <c r="M551" s="253"/>
      <c r="N551" s="253"/>
      <c r="O551" s="253"/>
      <c r="P551" s="253"/>
      <c r="Q551" s="253"/>
      <c r="R551" s="253"/>
      <c r="S551" s="253"/>
      <c r="T551" s="253"/>
      <c r="U551" s="253"/>
      <c r="V551" s="253"/>
      <c r="W551" s="253"/>
      <c r="X551" s="253"/>
      <c r="Y551" s="13"/>
      <c r="Z551" s="12"/>
      <c r="AB551" s="12"/>
      <c r="AC551" s="63"/>
    </row>
    <row r="552" spans="1:31" s="11" customFormat="1" ht="18" customHeight="1" x14ac:dyDescent="0.3">
      <c r="A552" s="196">
        <f>A548+1</f>
        <v>351</v>
      </c>
      <c r="B552" s="83" t="s">
        <v>491</v>
      </c>
      <c r="C552" s="81">
        <f t="shared" ref="C552:C560" si="66">D552+K552+M552+O552+Q552+S552+U552+V552+W552+X552</f>
        <v>5588128</v>
      </c>
      <c r="D552" s="81"/>
      <c r="E552" s="81"/>
      <c r="F552" s="170"/>
      <c r="G552" s="86"/>
      <c r="H552" s="170"/>
      <c r="I552" s="170"/>
      <c r="J552" s="206"/>
      <c r="K552" s="170"/>
      <c r="L552" s="207">
        <v>1050</v>
      </c>
      <c r="M552" s="81">
        <v>5185145</v>
      </c>
      <c r="N552" s="86"/>
      <c r="O552" s="86"/>
      <c r="P552" s="86"/>
      <c r="Q552" s="86"/>
      <c r="R552" s="86"/>
      <c r="S552" s="86"/>
      <c r="T552" s="86"/>
      <c r="U552" s="86"/>
      <c r="V552" s="86"/>
      <c r="W552" s="79">
        <v>354664</v>
      </c>
      <c r="X552" s="79">
        <v>48319</v>
      </c>
      <c r="Y552" s="13"/>
      <c r="Z552" s="12"/>
      <c r="AB552" s="12"/>
      <c r="AC552" s="63"/>
    </row>
    <row r="553" spans="1:31" s="11" customFormat="1" ht="18" customHeight="1" x14ac:dyDescent="0.3">
      <c r="A553" s="196">
        <f>A552+1</f>
        <v>352</v>
      </c>
      <c r="B553" s="83" t="s">
        <v>492</v>
      </c>
      <c r="C553" s="81">
        <f t="shared" si="66"/>
        <v>492952</v>
      </c>
      <c r="D553" s="81"/>
      <c r="E553" s="170"/>
      <c r="F553" s="170"/>
      <c r="G553" s="86"/>
      <c r="H553" s="170"/>
      <c r="I553" s="170"/>
      <c r="J553" s="206"/>
      <c r="K553" s="170"/>
      <c r="L553" s="170"/>
      <c r="M553" s="170"/>
      <c r="N553" s="86"/>
      <c r="O553" s="86"/>
      <c r="P553" s="86"/>
      <c r="Q553" s="86"/>
      <c r="R553" s="86"/>
      <c r="S553" s="86"/>
      <c r="T553" s="86"/>
      <c r="U553" s="86"/>
      <c r="V553" s="86"/>
      <c r="W553" s="79">
        <v>492952</v>
      </c>
      <c r="X553" s="79"/>
      <c r="Y553" s="13"/>
      <c r="Z553" s="12"/>
      <c r="AB553" s="12"/>
      <c r="AC553" s="63"/>
    </row>
    <row r="554" spans="1:31" s="11" customFormat="1" ht="18" customHeight="1" x14ac:dyDescent="0.3">
      <c r="A554" s="196">
        <f t="shared" ref="A554:A564" si="67">A553+1</f>
        <v>353</v>
      </c>
      <c r="B554" s="83" t="s">
        <v>493</v>
      </c>
      <c r="C554" s="81">
        <f t="shared" si="66"/>
        <v>441601</v>
      </c>
      <c r="D554" s="81"/>
      <c r="E554" s="170"/>
      <c r="F554" s="170"/>
      <c r="G554" s="86"/>
      <c r="H554" s="170"/>
      <c r="I554" s="170"/>
      <c r="J554" s="206"/>
      <c r="K554" s="170"/>
      <c r="L554" s="170"/>
      <c r="M554" s="175"/>
      <c r="N554" s="86"/>
      <c r="O554" s="86"/>
      <c r="P554" s="86"/>
      <c r="Q554" s="86"/>
      <c r="R554" s="86"/>
      <c r="S554" s="86"/>
      <c r="T554" s="86"/>
      <c r="U554" s="86"/>
      <c r="V554" s="86"/>
      <c r="W554" s="170">
        <v>441601</v>
      </c>
      <c r="X554" s="170"/>
      <c r="Y554" s="13"/>
      <c r="Z554" s="12"/>
      <c r="AB554" s="12"/>
      <c r="AC554" s="63"/>
    </row>
    <row r="555" spans="1:31" s="11" customFormat="1" ht="18" customHeight="1" x14ac:dyDescent="0.3">
      <c r="A555" s="196">
        <f t="shared" si="67"/>
        <v>354</v>
      </c>
      <c r="B555" s="83" t="s">
        <v>494</v>
      </c>
      <c r="C555" s="81">
        <f t="shared" si="66"/>
        <v>5024624</v>
      </c>
      <c r="D555" s="81"/>
      <c r="E555" s="81"/>
      <c r="F555" s="81"/>
      <c r="G555" s="86"/>
      <c r="H555" s="81"/>
      <c r="I555" s="81"/>
      <c r="J555" s="89">
        <v>2</v>
      </c>
      <c r="K555" s="175">
        <v>5000000</v>
      </c>
      <c r="L555" s="81"/>
      <c r="M555" s="81"/>
      <c r="N555" s="86"/>
      <c r="O555" s="86"/>
      <c r="P555" s="86"/>
      <c r="Q555" s="86"/>
      <c r="R555" s="86"/>
      <c r="S555" s="86"/>
      <c r="T555" s="86"/>
      <c r="U555" s="86"/>
      <c r="V555" s="86"/>
      <c r="W555" s="81"/>
      <c r="X555" s="81">
        <v>24624</v>
      </c>
      <c r="Y555" s="13"/>
      <c r="Z555" s="12"/>
      <c r="AB555" s="12"/>
      <c r="AC555" s="63"/>
    </row>
    <row r="556" spans="1:31" s="11" customFormat="1" ht="18" customHeight="1" x14ac:dyDescent="0.3">
      <c r="A556" s="196">
        <f t="shared" si="67"/>
        <v>355</v>
      </c>
      <c r="B556" s="83" t="s">
        <v>495</v>
      </c>
      <c r="C556" s="81">
        <f t="shared" si="66"/>
        <v>2285530</v>
      </c>
      <c r="D556" s="81"/>
      <c r="E556" s="170"/>
      <c r="F556" s="170"/>
      <c r="G556" s="86"/>
      <c r="H556" s="170"/>
      <c r="I556" s="170"/>
      <c r="J556" s="206"/>
      <c r="K556" s="170"/>
      <c r="L556" s="207">
        <v>1021</v>
      </c>
      <c r="M556" s="81">
        <v>2266260</v>
      </c>
      <c r="N556" s="86"/>
      <c r="O556" s="86"/>
      <c r="P556" s="86"/>
      <c r="Q556" s="86"/>
      <c r="R556" s="86"/>
      <c r="S556" s="86"/>
      <c r="T556" s="86"/>
      <c r="U556" s="86"/>
      <c r="V556" s="86"/>
      <c r="W556" s="81"/>
      <c r="X556" s="81">
        <v>19270</v>
      </c>
      <c r="Y556" s="13"/>
      <c r="Z556" s="12"/>
      <c r="AB556" s="12"/>
      <c r="AC556" s="63"/>
    </row>
    <row r="557" spans="1:31" s="11" customFormat="1" ht="18" customHeight="1" x14ac:dyDescent="0.3">
      <c r="A557" s="196">
        <f t="shared" si="67"/>
        <v>356</v>
      </c>
      <c r="B557" s="83" t="s">
        <v>496</v>
      </c>
      <c r="C557" s="81">
        <f t="shared" si="66"/>
        <v>5024593</v>
      </c>
      <c r="D557" s="81"/>
      <c r="E557" s="81"/>
      <c r="F557" s="81"/>
      <c r="G557" s="86"/>
      <c r="H557" s="81"/>
      <c r="I557" s="81"/>
      <c r="J557" s="89">
        <v>2</v>
      </c>
      <c r="K557" s="175">
        <v>5000000</v>
      </c>
      <c r="L557" s="81"/>
      <c r="M557" s="81"/>
      <c r="N557" s="86"/>
      <c r="O557" s="86"/>
      <c r="P557" s="86"/>
      <c r="Q557" s="86"/>
      <c r="R557" s="86"/>
      <c r="S557" s="86"/>
      <c r="T557" s="86"/>
      <c r="U557" s="86"/>
      <c r="V557" s="86"/>
      <c r="W557" s="81"/>
      <c r="X557" s="81">
        <v>24593</v>
      </c>
      <c r="Y557" s="13"/>
      <c r="Z557" s="12"/>
      <c r="AB557" s="12"/>
      <c r="AC557" s="63"/>
    </row>
    <row r="558" spans="1:31" s="11" customFormat="1" ht="18" customHeight="1" x14ac:dyDescent="0.3">
      <c r="A558" s="196">
        <f t="shared" si="67"/>
        <v>357</v>
      </c>
      <c r="B558" s="83" t="s">
        <v>497</v>
      </c>
      <c r="C558" s="81">
        <f t="shared" si="66"/>
        <v>2979382</v>
      </c>
      <c r="D558" s="81"/>
      <c r="E558" s="170"/>
      <c r="F558" s="170"/>
      <c r="G558" s="86"/>
      <c r="H558" s="170"/>
      <c r="I558" s="170"/>
      <c r="J558" s="206"/>
      <c r="K558" s="170"/>
      <c r="L558" s="207">
        <v>794</v>
      </c>
      <c r="M558" s="81">
        <v>2775364</v>
      </c>
      <c r="N558" s="86"/>
      <c r="O558" s="86"/>
      <c r="P558" s="86"/>
      <c r="Q558" s="86"/>
      <c r="R558" s="86"/>
      <c r="S558" s="86"/>
      <c r="T558" s="86"/>
      <c r="U558" s="86"/>
      <c r="V558" s="86"/>
      <c r="W558" s="170">
        <v>182338</v>
      </c>
      <c r="X558" s="170">
        <v>21680</v>
      </c>
      <c r="Y558" s="13"/>
      <c r="Z558" s="12"/>
      <c r="AB558" s="12"/>
      <c r="AC558" s="63"/>
    </row>
    <row r="559" spans="1:31" s="11" customFormat="1" ht="18" customHeight="1" x14ac:dyDescent="0.3">
      <c r="A559" s="196">
        <f t="shared" si="67"/>
        <v>358</v>
      </c>
      <c r="B559" s="83" t="s">
        <v>498</v>
      </c>
      <c r="C559" s="81">
        <f t="shared" si="66"/>
        <v>382534</v>
      </c>
      <c r="D559" s="81"/>
      <c r="E559" s="170"/>
      <c r="F559" s="170"/>
      <c r="G559" s="86"/>
      <c r="H559" s="170"/>
      <c r="I559" s="170"/>
      <c r="J559" s="206"/>
      <c r="K559" s="175"/>
      <c r="L559" s="170"/>
      <c r="M559" s="170"/>
      <c r="N559" s="86"/>
      <c r="O559" s="86"/>
      <c r="P559" s="86"/>
      <c r="Q559" s="86"/>
      <c r="R559" s="86"/>
      <c r="S559" s="86"/>
      <c r="T559" s="86"/>
      <c r="U559" s="86"/>
      <c r="V559" s="86"/>
      <c r="W559" s="170">
        <v>382534</v>
      </c>
      <c r="X559" s="170"/>
      <c r="Y559" s="13"/>
      <c r="Z559" s="12"/>
      <c r="AB559" s="12"/>
      <c r="AC559" s="63"/>
    </row>
    <row r="560" spans="1:31" s="11" customFormat="1" ht="18" customHeight="1" x14ac:dyDescent="0.3">
      <c r="A560" s="196">
        <f t="shared" si="67"/>
        <v>359</v>
      </c>
      <c r="B560" s="83" t="s">
        <v>499</v>
      </c>
      <c r="C560" s="81">
        <f t="shared" si="66"/>
        <v>382534</v>
      </c>
      <c r="D560" s="81"/>
      <c r="E560" s="170"/>
      <c r="F560" s="170"/>
      <c r="G560" s="86"/>
      <c r="H560" s="170"/>
      <c r="I560" s="170"/>
      <c r="J560" s="206"/>
      <c r="K560" s="170"/>
      <c r="L560" s="170"/>
      <c r="M560" s="170"/>
      <c r="N560" s="86"/>
      <c r="O560" s="86"/>
      <c r="P560" s="86"/>
      <c r="Q560" s="86"/>
      <c r="R560" s="86"/>
      <c r="S560" s="86"/>
      <c r="T560" s="86"/>
      <c r="U560" s="86"/>
      <c r="V560" s="86"/>
      <c r="W560" s="170">
        <v>382534</v>
      </c>
      <c r="X560" s="170"/>
      <c r="Y560" s="13"/>
      <c r="Z560" s="12"/>
      <c r="AB560" s="12"/>
      <c r="AC560" s="63"/>
    </row>
    <row r="561" spans="1:31" s="11" customFormat="1" ht="18" customHeight="1" x14ac:dyDescent="0.3">
      <c r="A561" s="196">
        <f t="shared" si="67"/>
        <v>360</v>
      </c>
      <c r="B561" s="83" t="s">
        <v>500</v>
      </c>
      <c r="C561" s="81">
        <f>D561+K561+M561+O561+Q561+S561+U561+V561+W561+X561</f>
        <v>2782974</v>
      </c>
      <c r="D561" s="81"/>
      <c r="E561" s="170"/>
      <c r="F561" s="170"/>
      <c r="G561" s="86"/>
      <c r="H561" s="170"/>
      <c r="I561" s="170"/>
      <c r="J561" s="206"/>
      <c r="K561" s="170"/>
      <c r="L561" s="207">
        <v>794</v>
      </c>
      <c r="M561" s="81">
        <v>2775364</v>
      </c>
      <c r="N561" s="86"/>
      <c r="O561" s="86"/>
      <c r="P561" s="86"/>
      <c r="Q561" s="86"/>
      <c r="R561" s="86"/>
      <c r="S561" s="86"/>
      <c r="T561" s="86"/>
      <c r="U561" s="86"/>
      <c r="V561" s="86"/>
      <c r="W561" s="170"/>
      <c r="X561" s="170">
        <v>7610</v>
      </c>
      <c r="Y561" s="13"/>
      <c r="Z561" s="12"/>
      <c r="AB561" s="12"/>
      <c r="AC561" s="63"/>
    </row>
    <row r="562" spans="1:31" s="11" customFormat="1" ht="18" customHeight="1" x14ac:dyDescent="0.3">
      <c r="A562" s="196">
        <f t="shared" si="67"/>
        <v>361</v>
      </c>
      <c r="B562" s="83" t="s">
        <v>501</v>
      </c>
      <c r="C562" s="81">
        <f>D562+K562+M562+O562+Q562+S562+U562+V562+W562+X562</f>
        <v>5282270</v>
      </c>
      <c r="D562" s="81"/>
      <c r="E562" s="81"/>
      <c r="F562" s="170"/>
      <c r="G562" s="86"/>
      <c r="H562" s="170"/>
      <c r="I562" s="170"/>
      <c r="J562" s="206"/>
      <c r="K562" s="170"/>
      <c r="L562" s="81"/>
      <c r="M562" s="81"/>
      <c r="N562" s="86"/>
      <c r="O562" s="86"/>
      <c r="P562" s="86">
        <v>3512</v>
      </c>
      <c r="Q562" s="81">
        <v>4714966</v>
      </c>
      <c r="R562" s="86"/>
      <c r="S562" s="86"/>
      <c r="T562" s="86"/>
      <c r="U562" s="86"/>
      <c r="V562" s="86"/>
      <c r="W562" s="170">
        <v>482337</v>
      </c>
      <c r="X562" s="170">
        <v>84967</v>
      </c>
      <c r="Y562" s="13"/>
      <c r="Z562" s="12"/>
      <c r="AA562" s="12"/>
      <c r="AB562" s="12"/>
      <c r="AC562" s="63"/>
    </row>
    <row r="563" spans="1:31" s="11" customFormat="1" ht="18" customHeight="1" x14ac:dyDescent="0.3">
      <c r="A563" s="196">
        <f t="shared" si="67"/>
        <v>362</v>
      </c>
      <c r="B563" s="83" t="s">
        <v>502</v>
      </c>
      <c r="C563" s="81">
        <f>D563+K563+M563+O563+Q563+S563+U563+V563+W563+X563</f>
        <v>2521791</v>
      </c>
      <c r="D563" s="81"/>
      <c r="E563" s="170"/>
      <c r="F563" s="170"/>
      <c r="G563" s="86"/>
      <c r="H563" s="170"/>
      <c r="I563" s="170"/>
      <c r="J563" s="206">
        <v>1</v>
      </c>
      <c r="K563" s="170">
        <v>2496700</v>
      </c>
      <c r="L563" s="170"/>
      <c r="M563" s="170"/>
      <c r="N563" s="86"/>
      <c r="O563" s="86"/>
      <c r="P563" s="86"/>
      <c r="Q563" s="86"/>
      <c r="R563" s="86"/>
      <c r="S563" s="86"/>
      <c r="T563" s="86"/>
      <c r="U563" s="86"/>
      <c r="V563" s="86"/>
      <c r="W563" s="170"/>
      <c r="X563" s="170">
        <v>25091</v>
      </c>
      <c r="Y563" s="13"/>
      <c r="Z563" s="12"/>
      <c r="AB563" s="12"/>
      <c r="AC563" s="63"/>
    </row>
    <row r="564" spans="1:31" s="11" customFormat="1" ht="18" customHeight="1" x14ac:dyDescent="0.3">
      <c r="A564" s="196">
        <f t="shared" si="67"/>
        <v>363</v>
      </c>
      <c r="B564" s="83" t="s">
        <v>503</v>
      </c>
      <c r="C564" s="81">
        <f>D564+K564+M564+O564+Q564+S564+U564+V564+W564+X564</f>
        <v>2890773</v>
      </c>
      <c r="D564" s="81"/>
      <c r="E564" s="81"/>
      <c r="F564" s="81"/>
      <c r="G564" s="86"/>
      <c r="H564" s="81"/>
      <c r="I564" s="81"/>
      <c r="J564" s="89">
        <v>1</v>
      </c>
      <c r="K564" s="81">
        <v>2864000</v>
      </c>
      <c r="L564" s="81"/>
      <c r="M564" s="81"/>
      <c r="N564" s="86"/>
      <c r="O564" s="86"/>
      <c r="P564" s="86"/>
      <c r="Q564" s="86"/>
      <c r="R564" s="86"/>
      <c r="S564" s="86"/>
      <c r="T564" s="86"/>
      <c r="U564" s="86"/>
      <c r="V564" s="86"/>
      <c r="W564" s="81"/>
      <c r="X564" s="81">
        <v>26773</v>
      </c>
      <c r="Y564" s="13"/>
      <c r="Z564" s="12"/>
      <c r="AB564" s="12"/>
      <c r="AC564" s="63"/>
    </row>
    <row r="565" spans="1:31" s="11" customFormat="1" ht="18" customHeight="1" x14ac:dyDescent="0.3">
      <c r="A565" s="249" t="s">
        <v>18</v>
      </c>
      <c r="B565" s="249"/>
      <c r="C565" s="204">
        <f>SUM(C552:C564)</f>
        <v>36079686</v>
      </c>
      <c r="D565" s="204"/>
      <c r="E565" s="204"/>
      <c r="F565" s="204"/>
      <c r="G565" s="204"/>
      <c r="H565" s="204"/>
      <c r="I565" s="204"/>
      <c r="J565" s="205">
        <f>SUM(J552:J564)</f>
        <v>6</v>
      </c>
      <c r="K565" s="204">
        <f>SUM(K552:K564)</f>
        <v>15360700</v>
      </c>
      <c r="L565" s="204">
        <f>SUM(L552:L564)</f>
        <v>3659</v>
      </c>
      <c r="M565" s="204">
        <f>SUM(M552:M564)</f>
        <v>13002133</v>
      </c>
      <c r="N565" s="204"/>
      <c r="O565" s="204"/>
      <c r="P565" s="204">
        <f>SUM(P552:P564)</f>
        <v>3512</v>
      </c>
      <c r="Q565" s="204">
        <f>SUM(Q552:Q564)</f>
        <v>4714966</v>
      </c>
      <c r="R565" s="204"/>
      <c r="S565" s="204"/>
      <c r="T565" s="204"/>
      <c r="U565" s="204"/>
      <c r="V565" s="204"/>
      <c r="W565" s="204">
        <f>SUM(W552:W564)</f>
        <v>2718960</v>
      </c>
      <c r="X565" s="204">
        <f>SUM(X552:X564)</f>
        <v>282927</v>
      </c>
      <c r="Y565" s="13"/>
      <c r="Z565" s="12"/>
      <c r="AA565" s="12"/>
      <c r="AB565" s="12"/>
      <c r="AC565" s="63"/>
      <c r="AE565" s="63"/>
    </row>
    <row r="566" spans="1:31" s="11" customFormat="1" ht="18" customHeight="1" x14ac:dyDescent="0.3">
      <c r="A566" s="247" t="s">
        <v>171</v>
      </c>
      <c r="B566" s="247"/>
      <c r="C566" s="247"/>
      <c r="D566" s="247"/>
      <c r="E566" s="247"/>
      <c r="F566" s="247"/>
      <c r="G566" s="247"/>
      <c r="H566" s="247"/>
      <c r="I566" s="247"/>
      <c r="J566" s="247"/>
      <c r="K566" s="247"/>
      <c r="L566" s="247"/>
      <c r="M566" s="247"/>
      <c r="N566" s="247"/>
      <c r="O566" s="247"/>
      <c r="P566" s="247"/>
      <c r="Q566" s="247"/>
      <c r="R566" s="247"/>
      <c r="S566" s="247"/>
      <c r="T566" s="247"/>
      <c r="U566" s="247"/>
      <c r="V566" s="247"/>
      <c r="W566" s="247"/>
      <c r="X566" s="247"/>
      <c r="Y566" s="13"/>
      <c r="Z566" s="12"/>
      <c r="AA566" s="5"/>
      <c r="AB566" s="12"/>
      <c r="AC566" s="63"/>
    </row>
    <row r="567" spans="1:31" s="38" customFormat="1" ht="18" customHeight="1" x14ac:dyDescent="0.3">
      <c r="A567" s="227" t="s">
        <v>122</v>
      </c>
      <c r="B567" s="227"/>
      <c r="C567" s="227"/>
      <c r="D567" s="230"/>
      <c r="E567" s="230"/>
      <c r="F567" s="230"/>
      <c r="G567" s="230"/>
      <c r="H567" s="230"/>
      <c r="I567" s="230"/>
      <c r="J567" s="230"/>
      <c r="K567" s="230"/>
      <c r="L567" s="230"/>
      <c r="M567" s="230"/>
      <c r="N567" s="230"/>
      <c r="O567" s="230"/>
      <c r="P567" s="230"/>
      <c r="Q567" s="230"/>
      <c r="R567" s="230"/>
      <c r="S567" s="230"/>
      <c r="T567" s="230"/>
      <c r="U567" s="230"/>
      <c r="V567" s="230"/>
      <c r="W567" s="230"/>
      <c r="X567" s="230"/>
      <c r="Y567" s="42"/>
      <c r="Z567" s="39"/>
      <c r="AA567" s="37"/>
      <c r="AB567" s="12"/>
      <c r="AC567" s="62"/>
    </row>
    <row r="568" spans="1:31" s="11" customFormat="1" ht="18" customHeight="1" x14ac:dyDescent="0.3">
      <c r="A568" s="80">
        <f>A564+1</f>
        <v>364</v>
      </c>
      <c r="B568" s="83" t="s">
        <v>504</v>
      </c>
      <c r="C568" s="81">
        <f>D568+K568+M568+O568+Q568+S568+U568+V568+W568+X568</f>
        <v>1681212</v>
      </c>
      <c r="D568" s="81"/>
      <c r="E568" s="95"/>
      <c r="F568" s="95"/>
      <c r="G568" s="95"/>
      <c r="H568" s="95"/>
      <c r="I568" s="95"/>
      <c r="J568" s="95"/>
      <c r="K568" s="95"/>
      <c r="L568" s="79">
        <v>402.7</v>
      </c>
      <c r="M568" s="81">
        <v>1674384</v>
      </c>
      <c r="N568" s="95"/>
      <c r="O568" s="95"/>
      <c r="P568" s="95"/>
      <c r="Q568" s="95"/>
      <c r="R568" s="95"/>
      <c r="S568" s="95"/>
      <c r="T568" s="95"/>
      <c r="U568" s="95"/>
      <c r="V568" s="81"/>
      <c r="W568" s="81"/>
      <c r="X568" s="81">
        <v>6828</v>
      </c>
      <c r="Y568" s="13"/>
      <c r="Z568" s="12"/>
      <c r="AA568" s="5"/>
      <c r="AB568" s="12"/>
      <c r="AC568" s="63"/>
    </row>
    <row r="569" spans="1:31" s="11" customFormat="1" ht="18" customHeight="1" x14ac:dyDescent="0.3">
      <c r="A569" s="80">
        <f>A568+1</f>
        <v>365</v>
      </c>
      <c r="B569" s="83" t="s">
        <v>505</v>
      </c>
      <c r="C569" s="81">
        <f>D569+K569+M569+O569+Q569+S569+U569+V569+W569+X569</f>
        <v>1546633</v>
      </c>
      <c r="D569" s="81"/>
      <c r="E569" s="95"/>
      <c r="F569" s="95"/>
      <c r="G569" s="95"/>
      <c r="H569" s="95"/>
      <c r="I569" s="95"/>
      <c r="J569" s="95"/>
      <c r="K569" s="95"/>
      <c r="L569" s="79">
        <v>402.7</v>
      </c>
      <c r="M569" s="81">
        <v>1539805</v>
      </c>
      <c r="N569" s="95"/>
      <c r="O569" s="95"/>
      <c r="P569" s="95"/>
      <c r="Q569" s="95"/>
      <c r="R569" s="95"/>
      <c r="S569" s="95"/>
      <c r="T569" s="95"/>
      <c r="U569" s="95"/>
      <c r="V569" s="81"/>
      <c r="W569" s="81"/>
      <c r="X569" s="81">
        <v>6828</v>
      </c>
      <c r="Y569" s="13"/>
      <c r="Z569" s="12"/>
      <c r="AA569" s="5"/>
      <c r="AB569" s="12"/>
      <c r="AC569" s="63"/>
    </row>
    <row r="570" spans="1:31" s="11" customFormat="1" ht="18" customHeight="1" x14ac:dyDescent="0.3">
      <c r="A570" s="246" t="s">
        <v>18</v>
      </c>
      <c r="B570" s="246"/>
      <c r="C570" s="81">
        <f>SUM(C568:C569)</f>
        <v>3227845</v>
      </c>
      <c r="D570" s="81"/>
      <c r="E570" s="81"/>
      <c r="F570" s="81"/>
      <c r="G570" s="81"/>
      <c r="H570" s="81"/>
      <c r="I570" s="81"/>
      <c r="J570" s="81"/>
      <c r="K570" s="81"/>
      <c r="L570" s="81">
        <f>SUM(L568:L569)</f>
        <v>805.4</v>
      </c>
      <c r="M570" s="81">
        <f>SUM(M568:M569)</f>
        <v>3214189</v>
      </c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>
        <f>SUM(X568:X569)</f>
        <v>13656</v>
      </c>
      <c r="Y570" s="13"/>
      <c r="Z570" s="12"/>
      <c r="AA570" s="12"/>
      <c r="AB570" s="12"/>
      <c r="AC570" s="63"/>
      <c r="AE570" s="63"/>
    </row>
    <row r="571" spans="1:31" s="38" customFormat="1" ht="18" customHeight="1" x14ac:dyDescent="0.3">
      <c r="A571" s="227" t="s">
        <v>172</v>
      </c>
      <c r="B571" s="227"/>
      <c r="C571" s="227"/>
      <c r="D571" s="230"/>
      <c r="E571" s="230"/>
      <c r="F571" s="230"/>
      <c r="G571" s="230"/>
      <c r="H571" s="230"/>
      <c r="I571" s="230"/>
      <c r="J571" s="230"/>
      <c r="K571" s="230"/>
      <c r="L571" s="230"/>
      <c r="M571" s="230"/>
      <c r="N571" s="230"/>
      <c r="O571" s="230"/>
      <c r="P571" s="230"/>
      <c r="Q571" s="230"/>
      <c r="R571" s="230"/>
      <c r="S571" s="230"/>
      <c r="T571" s="230"/>
      <c r="U571" s="230"/>
      <c r="V571" s="230"/>
      <c r="W571" s="230"/>
      <c r="X571" s="230"/>
      <c r="Y571" s="42"/>
      <c r="Z571" s="39"/>
      <c r="AA571" s="37"/>
      <c r="AB571" s="12"/>
      <c r="AC571" s="62"/>
    </row>
    <row r="572" spans="1:31" s="11" customFormat="1" ht="18" customHeight="1" x14ac:dyDescent="0.3">
      <c r="A572" s="80">
        <f>A569+1</f>
        <v>366</v>
      </c>
      <c r="B572" s="83" t="s">
        <v>506</v>
      </c>
      <c r="C572" s="81">
        <f>D572+K572+M572+O572+Q572+S572+U572+V572+W572+X572</f>
        <v>1788345</v>
      </c>
      <c r="D572" s="81"/>
      <c r="E572" s="95"/>
      <c r="F572" s="95"/>
      <c r="G572" s="95"/>
      <c r="H572" s="95"/>
      <c r="I572" s="95"/>
      <c r="J572" s="95"/>
      <c r="K572" s="95"/>
      <c r="L572" s="79">
        <v>448.17</v>
      </c>
      <c r="M572" s="79">
        <v>1767352</v>
      </c>
      <c r="N572" s="79"/>
      <c r="O572" s="79"/>
      <c r="P572" s="95"/>
      <c r="Q572" s="95"/>
      <c r="R572" s="95"/>
      <c r="S572" s="95"/>
      <c r="T572" s="95"/>
      <c r="U572" s="95"/>
      <c r="V572" s="81"/>
      <c r="W572" s="81"/>
      <c r="X572" s="81">
        <v>20993</v>
      </c>
      <c r="Y572" s="13"/>
      <c r="Z572" s="12"/>
      <c r="AA572" s="5"/>
      <c r="AB572" s="12"/>
      <c r="AC572" s="63"/>
    </row>
    <row r="573" spans="1:31" s="11" customFormat="1" ht="18" customHeight="1" x14ac:dyDescent="0.3">
      <c r="A573" s="80">
        <f>A572+1</f>
        <v>367</v>
      </c>
      <c r="B573" s="83" t="s">
        <v>507</v>
      </c>
      <c r="C573" s="81">
        <f>D573+K573+M573+O573+Q573+S573+U573+V573+W573+X573</f>
        <v>3923078</v>
      </c>
      <c r="D573" s="81">
        <f>E573+F573+G573+H573+I573</f>
        <v>3902898</v>
      </c>
      <c r="E573" s="95"/>
      <c r="F573" s="79">
        <v>2870904</v>
      </c>
      <c r="G573" s="79"/>
      <c r="H573" s="79">
        <v>1031994</v>
      </c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81"/>
      <c r="W573" s="81"/>
      <c r="X573" s="81">
        <v>20180</v>
      </c>
      <c r="Y573" s="13"/>
      <c r="Z573" s="12"/>
      <c r="AA573" s="5"/>
      <c r="AB573" s="12"/>
      <c r="AC573" s="63"/>
    </row>
    <row r="574" spans="1:31" s="11" customFormat="1" ht="18" customHeight="1" x14ac:dyDescent="0.3">
      <c r="A574" s="246" t="s">
        <v>18</v>
      </c>
      <c r="B574" s="246"/>
      <c r="C574" s="79">
        <f>SUM(C572:C573)</f>
        <v>5711423</v>
      </c>
      <c r="D574" s="79">
        <f>SUM(D572:D573)</f>
        <v>3902898</v>
      </c>
      <c r="E574" s="79"/>
      <c r="F574" s="79">
        <f>SUM(F572:F573)</f>
        <v>2870904</v>
      </c>
      <c r="G574" s="79"/>
      <c r="H574" s="79">
        <f>SUM(H572:H573)</f>
        <v>1031994</v>
      </c>
      <c r="I574" s="79"/>
      <c r="J574" s="79"/>
      <c r="K574" s="79"/>
      <c r="L574" s="79">
        <f>SUM(L572:L573)</f>
        <v>448.17</v>
      </c>
      <c r="M574" s="79">
        <f>SUM(M572:M573)</f>
        <v>1767352</v>
      </c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>
        <f>SUM(X572:X573)</f>
        <v>41173</v>
      </c>
      <c r="Y574" s="13"/>
      <c r="Z574" s="12"/>
      <c r="AA574" s="12"/>
      <c r="AB574" s="12"/>
      <c r="AC574" s="63"/>
      <c r="AE574" s="63"/>
    </row>
    <row r="575" spans="1:31" s="11" customFormat="1" ht="18" customHeight="1" x14ac:dyDescent="0.3">
      <c r="A575" s="227" t="s">
        <v>173</v>
      </c>
      <c r="B575" s="227"/>
      <c r="C575" s="227"/>
      <c r="D575" s="230"/>
      <c r="E575" s="230"/>
      <c r="F575" s="230"/>
      <c r="G575" s="230"/>
      <c r="H575" s="230"/>
      <c r="I575" s="230"/>
      <c r="J575" s="230"/>
      <c r="K575" s="230"/>
      <c r="L575" s="230"/>
      <c r="M575" s="230"/>
      <c r="N575" s="230"/>
      <c r="O575" s="230"/>
      <c r="P575" s="230"/>
      <c r="Q575" s="230"/>
      <c r="R575" s="230"/>
      <c r="S575" s="230"/>
      <c r="T575" s="230"/>
      <c r="U575" s="230"/>
      <c r="V575" s="230"/>
      <c r="W575" s="230"/>
      <c r="X575" s="230"/>
      <c r="Y575" s="13"/>
      <c r="Z575" s="12"/>
      <c r="AA575" s="5"/>
      <c r="AB575" s="12"/>
      <c r="AC575" s="63"/>
    </row>
    <row r="576" spans="1:31" s="11" customFormat="1" ht="18" customHeight="1" x14ac:dyDescent="0.3">
      <c r="A576" s="80">
        <f>A573+1</f>
        <v>368</v>
      </c>
      <c r="B576" s="110" t="s">
        <v>174</v>
      </c>
      <c r="C576" s="81">
        <f>D576+K576+M576+O576+Q576+S576+U576+V576+W576+X576</f>
        <v>6458382</v>
      </c>
      <c r="D576" s="81"/>
      <c r="E576" s="81"/>
      <c r="F576" s="81"/>
      <c r="G576" s="81"/>
      <c r="H576" s="81"/>
      <c r="I576" s="81"/>
      <c r="J576" s="81"/>
      <c r="K576" s="81"/>
      <c r="L576" s="81">
        <v>662</v>
      </c>
      <c r="M576" s="81">
        <v>2205059</v>
      </c>
      <c r="N576" s="81"/>
      <c r="O576" s="81"/>
      <c r="P576" s="81">
        <v>810</v>
      </c>
      <c r="Q576" s="81">
        <v>1460951</v>
      </c>
      <c r="R576" s="81"/>
      <c r="S576" s="81"/>
      <c r="T576" s="81">
        <v>630</v>
      </c>
      <c r="U576" s="81">
        <v>2771270</v>
      </c>
      <c r="V576" s="81"/>
      <c r="W576" s="81"/>
      <c r="X576" s="81">
        <v>21102</v>
      </c>
      <c r="Y576" s="13"/>
      <c r="Z576" s="12"/>
      <c r="AA576" s="12"/>
      <c r="AB576" s="12"/>
      <c r="AC576" s="63"/>
    </row>
    <row r="577" spans="1:31" s="11" customFormat="1" ht="19.5" customHeight="1" x14ac:dyDescent="0.3">
      <c r="A577" s="246" t="s">
        <v>18</v>
      </c>
      <c r="B577" s="246"/>
      <c r="C577" s="81">
        <f>SUM(C576:C576)</f>
        <v>6458382</v>
      </c>
      <c r="D577" s="81"/>
      <c r="E577" s="81"/>
      <c r="F577" s="81"/>
      <c r="G577" s="81"/>
      <c r="H577" s="81"/>
      <c r="I577" s="81"/>
      <c r="J577" s="81"/>
      <c r="K577" s="81"/>
      <c r="L577" s="81">
        <f>SUM(L576:L576)</f>
        <v>662</v>
      </c>
      <c r="M577" s="81">
        <f>SUM(M576:M576)</f>
        <v>2205059</v>
      </c>
      <c r="N577" s="81"/>
      <c r="O577" s="81"/>
      <c r="P577" s="81">
        <f>SUM(P576:P576)</f>
        <v>810</v>
      </c>
      <c r="Q577" s="81">
        <f>SUM(Q576:Q576)</f>
        <v>1460951</v>
      </c>
      <c r="R577" s="81"/>
      <c r="S577" s="81"/>
      <c r="T577" s="81">
        <f>SUM(T576:T576)</f>
        <v>630</v>
      </c>
      <c r="U577" s="81">
        <f t="shared" ref="U577" si="68">SUM(U576:U576)</f>
        <v>2771270</v>
      </c>
      <c r="V577" s="81"/>
      <c r="W577" s="81"/>
      <c r="X577" s="81">
        <f>SUM(X576:X576)</f>
        <v>21102</v>
      </c>
      <c r="Y577" s="13"/>
      <c r="Z577" s="12"/>
      <c r="AA577" s="12"/>
      <c r="AB577" s="12"/>
      <c r="AC577" s="63"/>
      <c r="AE577" s="63"/>
    </row>
    <row r="578" spans="1:31" s="11" customFormat="1" ht="19.5" customHeight="1" x14ac:dyDescent="0.3">
      <c r="A578" s="227" t="s">
        <v>175</v>
      </c>
      <c r="B578" s="227"/>
      <c r="C578" s="227"/>
      <c r="D578" s="230"/>
      <c r="E578" s="230"/>
      <c r="F578" s="230"/>
      <c r="G578" s="230"/>
      <c r="H578" s="230"/>
      <c r="I578" s="230"/>
      <c r="J578" s="230"/>
      <c r="K578" s="230"/>
      <c r="L578" s="230"/>
      <c r="M578" s="230"/>
      <c r="N578" s="230"/>
      <c r="O578" s="230"/>
      <c r="P578" s="230"/>
      <c r="Q578" s="230"/>
      <c r="R578" s="230"/>
      <c r="S578" s="230"/>
      <c r="T578" s="230"/>
      <c r="U578" s="230"/>
      <c r="V578" s="230"/>
      <c r="W578" s="230"/>
      <c r="X578" s="230"/>
      <c r="Y578" s="13"/>
      <c r="Z578" s="12"/>
      <c r="AA578" s="5"/>
      <c r="AB578" s="12"/>
      <c r="AC578" s="63"/>
    </row>
    <row r="579" spans="1:31" s="11" customFormat="1" ht="19.5" customHeight="1" x14ac:dyDescent="0.3">
      <c r="A579" s="89">
        <f>A576+1</f>
        <v>369</v>
      </c>
      <c r="B579" s="83" t="s">
        <v>508</v>
      </c>
      <c r="C579" s="81">
        <f t="shared" ref="C579:C594" si="69">D579+K579+M579+O579+Q579+S579+U579+V579+W579+X579</f>
        <v>4802110</v>
      </c>
      <c r="D579" s="81"/>
      <c r="E579" s="81"/>
      <c r="F579" s="79"/>
      <c r="G579" s="79"/>
      <c r="H579" s="79"/>
      <c r="I579" s="79"/>
      <c r="J579" s="81"/>
      <c r="K579" s="81"/>
      <c r="L579" s="81"/>
      <c r="M579" s="79"/>
      <c r="N579" s="81"/>
      <c r="O579" s="81"/>
      <c r="P579" s="81">
        <v>2908.62</v>
      </c>
      <c r="Q579" s="81">
        <v>4762768</v>
      </c>
      <c r="R579" s="81"/>
      <c r="S579" s="81"/>
      <c r="T579" s="81"/>
      <c r="U579" s="81"/>
      <c r="V579" s="81"/>
      <c r="W579" s="79"/>
      <c r="X579" s="79">
        <v>39342</v>
      </c>
      <c r="Y579" s="13"/>
      <c r="Z579" s="12"/>
      <c r="AA579" s="12"/>
      <c r="AB579" s="12"/>
      <c r="AC579" s="63"/>
    </row>
    <row r="580" spans="1:31" s="11" customFormat="1" ht="19.5" customHeight="1" x14ac:dyDescent="0.3">
      <c r="A580" s="89">
        <f>A579+1</f>
        <v>370</v>
      </c>
      <c r="B580" s="190" t="s">
        <v>619</v>
      </c>
      <c r="C580" s="81">
        <f t="shared" si="69"/>
        <v>824973</v>
      </c>
      <c r="D580" s="81"/>
      <c r="E580" s="81"/>
      <c r="F580" s="79"/>
      <c r="G580" s="79"/>
      <c r="H580" s="79"/>
      <c r="I580" s="79"/>
      <c r="J580" s="81"/>
      <c r="K580" s="81"/>
      <c r="L580" s="81"/>
      <c r="M580" s="79"/>
      <c r="N580" s="81"/>
      <c r="O580" s="81"/>
      <c r="P580" s="81"/>
      <c r="Q580" s="81"/>
      <c r="R580" s="81"/>
      <c r="S580" s="81"/>
      <c r="T580" s="81"/>
      <c r="U580" s="81"/>
      <c r="V580" s="81"/>
      <c r="W580" s="79">
        <f>270879+554094</f>
        <v>824973</v>
      </c>
      <c r="X580" s="79"/>
      <c r="Y580" s="57"/>
      <c r="Z580" s="12"/>
      <c r="AA580" s="12"/>
      <c r="AB580" s="12"/>
      <c r="AC580" s="63"/>
    </row>
    <row r="581" spans="1:31" s="11" customFormat="1" ht="19.5" customHeight="1" x14ac:dyDescent="0.3">
      <c r="A581" s="89">
        <f>A580+1</f>
        <v>371</v>
      </c>
      <c r="B581" s="190" t="s">
        <v>620</v>
      </c>
      <c r="C581" s="81">
        <f t="shared" si="69"/>
        <v>824908</v>
      </c>
      <c r="D581" s="81"/>
      <c r="E581" s="81"/>
      <c r="F581" s="79"/>
      <c r="G581" s="79"/>
      <c r="H581" s="79"/>
      <c r="I581" s="79"/>
      <c r="J581" s="81"/>
      <c r="K581" s="81"/>
      <c r="L581" s="81"/>
      <c r="M581" s="79"/>
      <c r="N581" s="81"/>
      <c r="O581" s="81"/>
      <c r="P581" s="81"/>
      <c r="Q581" s="81"/>
      <c r="R581" s="81"/>
      <c r="S581" s="81"/>
      <c r="T581" s="81"/>
      <c r="U581" s="81"/>
      <c r="V581" s="81"/>
      <c r="W581" s="79">
        <f>270879+554029</f>
        <v>824908</v>
      </c>
      <c r="X581" s="79"/>
      <c r="Y581" s="57"/>
      <c r="Z581" s="12"/>
      <c r="AA581" s="12"/>
      <c r="AB581" s="12"/>
      <c r="AC581" s="63"/>
    </row>
    <row r="582" spans="1:31" s="11" customFormat="1" ht="19.5" customHeight="1" x14ac:dyDescent="0.3">
      <c r="A582" s="89">
        <f>A581+1</f>
        <v>372</v>
      </c>
      <c r="B582" s="83" t="s">
        <v>509</v>
      </c>
      <c r="C582" s="81">
        <f t="shared" si="69"/>
        <v>6202502</v>
      </c>
      <c r="D582" s="81"/>
      <c r="E582" s="81"/>
      <c r="F582" s="79"/>
      <c r="G582" s="79"/>
      <c r="H582" s="79"/>
      <c r="I582" s="79"/>
      <c r="J582" s="81"/>
      <c r="K582" s="81"/>
      <c r="L582" s="81"/>
      <c r="M582" s="81"/>
      <c r="N582" s="81">
        <v>1058</v>
      </c>
      <c r="O582" s="81">
        <v>985102</v>
      </c>
      <c r="P582" s="81">
        <v>3438.72</v>
      </c>
      <c r="Q582" s="81">
        <v>5144819</v>
      </c>
      <c r="R582" s="81"/>
      <c r="S582" s="81"/>
      <c r="T582" s="81"/>
      <c r="U582" s="81"/>
      <c r="V582" s="81"/>
      <c r="W582" s="81"/>
      <c r="X582" s="81">
        <v>72581</v>
      </c>
      <c r="Y582" s="13"/>
      <c r="Z582" s="12"/>
      <c r="AA582" s="12"/>
      <c r="AB582" s="12"/>
      <c r="AC582" s="63"/>
    </row>
    <row r="583" spans="1:31" s="11" customFormat="1" ht="19.5" customHeight="1" x14ac:dyDescent="0.3">
      <c r="A583" s="89">
        <f t="shared" ref="A583:A595" si="70">A582+1</f>
        <v>373</v>
      </c>
      <c r="B583" s="83" t="s">
        <v>510</v>
      </c>
      <c r="C583" s="81">
        <f t="shared" si="69"/>
        <v>1004722</v>
      </c>
      <c r="D583" s="81"/>
      <c r="E583" s="79"/>
      <c r="F583" s="79"/>
      <c r="G583" s="79"/>
      <c r="H583" s="79"/>
      <c r="I583" s="79"/>
      <c r="J583" s="81"/>
      <c r="K583" s="81"/>
      <c r="L583" s="79">
        <v>615.04999999999995</v>
      </c>
      <c r="M583" s="138">
        <v>997731</v>
      </c>
      <c r="N583" s="79"/>
      <c r="O583" s="81"/>
      <c r="P583" s="79"/>
      <c r="Q583" s="81"/>
      <c r="R583" s="81"/>
      <c r="S583" s="81"/>
      <c r="T583" s="81"/>
      <c r="U583" s="81"/>
      <c r="V583" s="81"/>
      <c r="W583" s="81"/>
      <c r="X583" s="81">
        <v>6991</v>
      </c>
      <c r="Y583" s="13"/>
      <c r="Z583" s="12"/>
      <c r="AA583" s="5"/>
      <c r="AB583" s="12"/>
      <c r="AC583" s="63"/>
    </row>
    <row r="584" spans="1:31" s="11" customFormat="1" ht="19.5" customHeight="1" x14ac:dyDescent="0.3">
      <c r="A584" s="89">
        <f t="shared" si="70"/>
        <v>374</v>
      </c>
      <c r="B584" s="83" t="s">
        <v>511</v>
      </c>
      <c r="C584" s="81">
        <f t="shared" si="69"/>
        <v>2479062</v>
      </c>
      <c r="D584" s="81"/>
      <c r="E584" s="81"/>
      <c r="F584" s="79"/>
      <c r="G584" s="79"/>
      <c r="H584" s="79"/>
      <c r="I584" s="79"/>
      <c r="J584" s="81"/>
      <c r="K584" s="81"/>
      <c r="L584" s="81">
        <v>1226.4000000000001</v>
      </c>
      <c r="M584" s="81">
        <v>2460232</v>
      </c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>
        <v>18830</v>
      </c>
      <c r="Y584" s="13"/>
      <c r="Z584" s="12"/>
      <c r="AA584" s="12"/>
      <c r="AB584" s="12"/>
      <c r="AC584" s="63"/>
    </row>
    <row r="585" spans="1:31" s="11" customFormat="1" ht="19.5" customHeight="1" x14ac:dyDescent="0.3">
      <c r="A585" s="89">
        <f t="shared" si="70"/>
        <v>375</v>
      </c>
      <c r="B585" s="83" t="s">
        <v>512</v>
      </c>
      <c r="C585" s="81">
        <f t="shared" si="69"/>
        <v>8992014</v>
      </c>
      <c r="D585" s="81">
        <f t="shared" ref="D585" si="71">E585+F585+G585+H585+I585</f>
        <v>4793902</v>
      </c>
      <c r="E585" s="79"/>
      <c r="F585" s="79">
        <v>4793902</v>
      </c>
      <c r="G585" s="79"/>
      <c r="H585" s="79"/>
      <c r="I585" s="79"/>
      <c r="J585" s="81"/>
      <c r="K585" s="81"/>
      <c r="L585" s="79"/>
      <c r="M585" s="81"/>
      <c r="N585" s="79">
        <v>749</v>
      </c>
      <c r="O585" s="81">
        <v>620486</v>
      </c>
      <c r="P585" s="79">
        <v>2412.98</v>
      </c>
      <c r="Q585" s="81">
        <v>3497998</v>
      </c>
      <c r="R585" s="81"/>
      <c r="S585" s="81"/>
      <c r="T585" s="81"/>
      <c r="U585" s="81"/>
      <c r="V585" s="81"/>
      <c r="W585" s="81"/>
      <c r="X585" s="81">
        <v>79628</v>
      </c>
      <c r="Y585" s="13"/>
      <c r="Z585" s="12"/>
      <c r="AA585" s="5"/>
      <c r="AB585" s="12"/>
      <c r="AC585" s="63"/>
    </row>
    <row r="586" spans="1:31" s="11" customFormat="1" ht="19.5" customHeight="1" x14ac:dyDescent="0.3">
      <c r="A586" s="89">
        <f t="shared" si="70"/>
        <v>376</v>
      </c>
      <c r="B586" s="83" t="s">
        <v>513</v>
      </c>
      <c r="C586" s="81">
        <f t="shared" si="69"/>
        <v>3909911</v>
      </c>
      <c r="D586" s="81"/>
      <c r="E586" s="81"/>
      <c r="F586" s="79"/>
      <c r="G586" s="79"/>
      <c r="H586" s="79"/>
      <c r="I586" s="79"/>
      <c r="J586" s="81"/>
      <c r="K586" s="81"/>
      <c r="L586" s="81"/>
      <c r="M586" s="81"/>
      <c r="N586" s="81">
        <v>749</v>
      </c>
      <c r="O586" s="81">
        <v>598946</v>
      </c>
      <c r="P586" s="81">
        <v>2456.3000000000002</v>
      </c>
      <c r="Q586" s="81">
        <v>3256213</v>
      </c>
      <c r="R586" s="81"/>
      <c r="S586" s="81"/>
      <c r="T586" s="81"/>
      <c r="U586" s="81"/>
      <c r="V586" s="81"/>
      <c r="W586" s="81"/>
      <c r="X586" s="81">
        <v>54752</v>
      </c>
      <c r="Y586" s="13"/>
      <c r="Z586" s="12"/>
      <c r="AA586" s="12"/>
      <c r="AB586" s="12"/>
      <c r="AC586" s="63"/>
    </row>
    <row r="587" spans="1:31" s="11" customFormat="1" ht="19.5" customHeight="1" x14ac:dyDescent="0.3">
      <c r="A587" s="89">
        <f t="shared" si="70"/>
        <v>377</v>
      </c>
      <c r="B587" s="83" t="s">
        <v>514</v>
      </c>
      <c r="C587" s="81">
        <f t="shared" si="69"/>
        <v>3556397</v>
      </c>
      <c r="D587" s="81"/>
      <c r="E587" s="81"/>
      <c r="F587" s="79"/>
      <c r="G587" s="79"/>
      <c r="H587" s="79"/>
      <c r="I587" s="79"/>
      <c r="J587" s="81"/>
      <c r="K587" s="81"/>
      <c r="L587" s="81"/>
      <c r="M587" s="81"/>
      <c r="N587" s="81">
        <v>749</v>
      </c>
      <c r="O587" s="81">
        <v>612527</v>
      </c>
      <c r="P587" s="81">
        <v>2437.6999999999998</v>
      </c>
      <c r="Q587" s="81">
        <v>2890269</v>
      </c>
      <c r="R587" s="81"/>
      <c r="S587" s="81"/>
      <c r="T587" s="81"/>
      <c r="U587" s="81"/>
      <c r="V587" s="81"/>
      <c r="W587" s="81"/>
      <c r="X587" s="81">
        <v>53601</v>
      </c>
      <c r="Y587" s="13"/>
      <c r="Z587" s="12"/>
      <c r="AA587" s="12"/>
      <c r="AB587" s="12"/>
      <c r="AC587" s="63"/>
    </row>
    <row r="588" spans="1:31" s="11" customFormat="1" ht="19.5" customHeight="1" x14ac:dyDescent="0.3">
      <c r="A588" s="89">
        <f t="shared" si="70"/>
        <v>378</v>
      </c>
      <c r="B588" s="83" t="s">
        <v>515</v>
      </c>
      <c r="C588" s="81">
        <f>D588+K588+M588+O588+Q588+S588+U588+V588+W588+X588</f>
        <v>8242972</v>
      </c>
      <c r="D588" s="81"/>
      <c r="E588" s="79"/>
      <c r="F588" s="79"/>
      <c r="G588" s="79"/>
      <c r="H588" s="79"/>
      <c r="I588" s="79"/>
      <c r="J588" s="81"/>
      <c r="K588" s="81"/>
      <c r="L588" s="79">
        <v>1750</v>
      </c>
      <c r="M588" s="81">
        <v>8220763</v>
      </c>
      <c r="N588" s="79"/>
      <c r="O588" s="79"/>
      <c r="P588" s="79"/>
      <c r="Q588" s="79"/>
      <c r="R588" s="81"/>
      <c r="S588" s="81"/>
      <c r="T588" s="81"/>
      <c r="U588" s="81"/>
      <c r="V588" s="81"/>
      <c r="W588" s="81"/>
      <c r="X588" s="81">
        <v>22209</v>
      </c>
      <c r="Y588" s="13"/>
      <c r="Z588" s="12"/>
      <c r="AA588" s="5"/>
      <c r="AB588" s="12"/>
      <c r="AC588" s="63"/>
    </row>
    <row r="589" spans="1:31" s="11" customFormat="1" ht="19.5" customHeight="1" x14ac:dyDescent="0.3">
      <c r="A589" s="89">
        <f t="shared" si="70"/>
        <v>379</v>
      </c>
      <c r="B589" s="83" t="s">
        <v>516</v>
      </c>
      <c r="C589" s="81">
        <f>D589+K589+M589+O589+Q589+S589+U589+V589+W589+X589</f>
        <v>358300</v>
      </c>
      <c r="D589" s="81"/>
      <c r="E589" s="79"/>
      <c r="F589" s="79"/>
      <c r="G589" s="79"/>
      <c r="H589" s="79"/>
      <c r="I589" s="79"/>
      <c r="J589" s="81"/>
      <c r="K589" s="81"/>
      <c r="L589" s="79"/>
      <c r="M589" s="81"/>
      <c r="N589" s="79"/>
      <c r="O589" s="79"/>
      <c r="P589" s="79"/>
      <c r="Q589" s="79"/>
      <c r="R589" s="81"/>
      <c r="S589" s="81"/>
      <c r="T589" s="81"/>
      <c r="U589" s="81"/>
      <c r="V589" s="81"/>
      <c r="W589" s="81">
        <v>358300</v>
      </c>
      <c r="X589" s="81"/>
      <c r="Y589" s="13"/>
      <c r="Z589" s="12"/>
      <c r="AA589" s="5"/>
      <c r="AB589" s="12"/>
      <c r="AC589" s="63"/>
    </row>
    <row r="590" spans="1:31" s="38" customFormat="1" ht="19.5" customHeight="1" x14ac:dyDescent="0.3">
      <c r="A590" s="89">
        <f t="shared" si="70"/>
        <v>380</v>
      </c>
      <c r="B590" s="78" t="s">
        <v>597</v>
      </c>
      <c r="C590" s="81">
        <f>D590+K590+M590+O590+Q590+S590+U590+V590+W590+X590</f>
        <v>224931</v>
      </c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79">
        <v>224931</v>
      </c>
      <c r="X590" s="95"/>
      <c r="Y590" s="36"/>
      <c r="Z590" s="39"/>
      <c r="AA590" s="37"/>
      <c r="AB590" s="12"/>
      <c r="AC590" s="62"/>
    </row>
    <row r="591" spans="1:31" s="11" customFormat="1" ht="19.5" customHeight="1" x14ac:dyDescent="0.3">
      <c r="A591" s="89">
        <f t="shared" si="70"/>
        <v>381</v>
      </c>
      <c r="B591" s="83" t="s">
        <v>517</v>
      </c>
      <c r="C591" s="81">
        <f t="shared" si="69"/>
        <v>2101132</v>
      </c>
      <c r="D591" s="81"/>
      <c r="E591" s="79"/>
      <c r="F591" s="79"/>
      <c r="G591" s="79"/>
      <c r="H591" s="79"/>
      <c r="I591" s="79"/>
      <c r="J591" s="81"/>
      <c r="K591" s="81"/>
      <c r="L591" s="79">
        <v>705</v>
      </c>
      <c r="M591" s="81">
        <v>2094106</v>
      </c>
      <c r="N591" s="79"/>
      <c r="O591" s="79"/>
      <c r="P591" s="79"/>
      <c r="Q591" s="79"/>
      <c r="R591" s="81"/>
      <c r="S591" s="81"/>
      <c r="T591" s="81"/>
      <c r="U591" s="81"/>
      <c r="V591" s="81"/>
      <c r="W591" s="81"/>
      <c r="X591" s="81">
        <v>7026</v>
      </c>
      <c r="Y591" s="13"/>
      <c r="Z591" s="12"/>
      <c r="AA591" s="5"/>
      <c r="AB591" s="12"/>
      <c r="AC591" s="63"/>
    </row>
    <row r="592" spans="1:31" s="11" customFormat="1" ht="19.5" customHeight="1" x14ac:dyDescent="0.3">
      <c r="A592" s="89">
        <f t="shared" si="70"/>
        <v>382</v>
      </c>
      <c r="B592" s="83" t="s">
        <v>518</v>
      </c>
      <c r="C592" s="81">
        <f t="shared" si="69"/>
        <v>2071250</v>
      </c>
      <c r="D592" s="81"/>
      <c r="E592" s="79"/>
      <c r="F592" s="79"/>
      <c r="G592" s="79"/>
      <c r="H592" s="79"/>
      <c r="I592" s="79"/>
      <c r="J592" s="81"/>
      <c r="K592" s="81"/>
      <c r="L592" s="81">
        <v>384</v>
      </c>
      <c r="M592" s="81">
        <v>2064282</v>
      </c>
      <c r="N592" s="79"/>
      <c r="O592" s="79"/>
      <c r="P592" s="79"/>
      <c r="Q592" s="79"/>
      <c r="R592" s="81"/>
      <c r="S592" s="81"/>
      <c r="T592" s="81"/>
      <c r="U592" s="81"/>
      <c r="V592" s="81"/>
      <c r="W592" s="81"/>
      <c r="X592" s="81">
        <v>6968</v>
      </c>
      <c r="Y592" s="13"/>
      <c r="Z592" s="12"/>
      <c r="AA592" s="5"/>
      <c r="AB592" s="12"/>
      <c r="AC592" s="63"/>
    </row>
    <row r="593" spans="1:31" s="11" customFormat="1" ht="19.5" customHeight="1" x14ac:dyDescent="0.3">
      <c r="A593" s="89">
        <f t="shared" si="70"/>
        <v>383</v>
      </c>
      <c r="B593" s="83" t="s">
        <v>519</v>
      </c>
      <c r="C593" s="81">
        <f t="shared" si="69"/>
        <v>1038885</v>
      </c>
      <c r="D593" s="81"/>
      <c r="E593" s="79"/>
      <c r="F593" s="79"/>
      <c r="G593" s="79"/>
      <c r="H593" s="79"/>
      <c r="I593" s="79"/>
      <c r="J593" s="81"/>
      <c r="K593" s="81"/>
      <c r="L593" s="81">
        <v>280</v>
      </c>
      <c r="M593" s="81">
        <v>1032838</v>
      </c>
      <c r="N593" s="79"/>
      <c r="O593" s="79"/>
      <c r="P593" s="79"/>
      <c r="Q593" s="79"/>
      <c r="R593" s="81"/>
      <c r="S593" s="81"/>
      <c r="T593" s="81"/>
      <c r="U593" s="81"/>
      <c r="V593" s="81"/>
      <c r="W593" s="81"/>
      <c r="X593" s="81">
        <v>6047</v>
      </c>
      <c r="Y593" s="13"/>
      <c r="Z593" s="12"/>
      <c r="AA593" s="5"/>
      <c r="AB593" s="12"/>
      <c r="AC593" s="63"/>
    </row>
    <row r="594" spans="1:31" s="11" customFormat="1" ht="19.5" customHeight="1" x14ac:dyDescent="0.3">
      <c r="A594" s="89">
        <f t="shared" si="70"/>
        <v>384</v>
      </c>
      <c r="B594" s="83" t="s">
        <v>520</v>
      </c>
      <c r="C594" s="81">
        <f t="shared" si="69"/>
        <v>3153370</v>
      </c>
      <c r="D594" s="81"/>
      <c r="E594" s="79"/>
      <c r="F594" s="79"/>
      <c r="G594" s="79"/>
      <c r="H594" s="79"/>
      <c r="I594" s="79"/>
      <c r="J594" s="81"/>
      <c r="K594" s="81"/>
      <c r="L594" s="79"/>
      <c r="M594" s="79"/>
      <c r="N594" s="79"/>
      <c r="O594" s="79"/>
      <c r="P594" s="79">
        <v>1620</v>
      </c>
      <c r="Q594" s="81">
        <v>3118759</v>
      </c>
      <c r="R594" s="81"/>
      <c r="S594" s="81"/>
      <c r="T594" s="81"/>
      <c r="U594" s="81"/>
      <c r="V594" s="81"/>
      <c r="W594" s="81"/>
      <c r="X594" s="81">
        <v>34611</v>
      </c>
      <c r="Y594" s="13"/>
      <c r="Z594" s="12"/>
      <c r="AA594" s="12"/>
      <c r="AB594" s="12"/>
      <c r="AC594" s="63"/>
    </row>
    <row r="595" spans="1:31" s="11" customFormat="1" ht="19.5" customHeight="1" x14ac:dyDescent="0.3">
      <c r="A595" s="89">
        <f t="shared" si="70"/>
        <v>385</v>
      </c>
      <c r="B595" s="83" t="s">
        <v>521</v>
      </c>
      <c r="C595" s="81">
        <f>D595+K595+M595+O595+Q595+S595+U595+V595+W595+X595</f>
        <v>5786604</v>
      </c>
      <c r="D595" s="81"/>
      <c r="E595" s="79"/>
      <c r="F595" s="79"/>
      <c r="G595" s="79"/>
      <c r="H595" s="79"/>
      <c r="I595" s="79"/>
      <c r="J595" s="81"/>
      <c r="K595" s="81"/>
      <c r="L595" s="79"/>
      <c r="M595" s="79"/>
      <c r="N595" s="79"/>
      <c r="O595" s="79"/>
      <c r="P595" s="79">
        <v>1884</v>
      </c>
      <c r="Q595" s="81">
        <v>5765629</v>
      </c>
      <c r="R595" s="81"/>
      <c r="S595" s="81"/>
      <c r="T595" s="81"/>
      <c r="U595" s="81"/>
      <c r="V595" s="81"/>
      <c r="W595" s="81"/>
      <c r="X595" s="81">
        <v>20975</v>
      </c>
      <c r="Y595" s="13"/>
      <c r="Z595" s="12"/>
      <c r="AA595" s="12"/>
      <c r="AB595" s="12"/>
      <c r="AC595" s="63"/>
    </row>
    <row r="596" spans="1:31" s="11" customFormat="1" ht="19.5" customHeight="1" x14ac:dyDescent="0.3">
      <c r="A596" s="246" t="s">
        <v>18</v>
      </c>
      <c r="B596" s="246"/>
      <c r="C596" s="81">
        <f>SUM(C579:C595)</f>
        <v>55574043</v>
      </c>
      <c r="D596" s="81">
        <f t="shared" ref="D596:X596" si="72">SUM(D579:D595)</f>
        <v>4793902</v>
      </c>
      <c r="E596" s="81"/>
      <c r="F596" s="81">
        <f t="shared" si="72"/>
        <v>4793902</v>
      </c>
      <c r="G596" s="81"/>
      <c r="H596" s="81"/>
      <c r="I596" s="81"/>
      <c r="J596" s="81"/>
      <c r="K596" s="81"/>
      <c r="L596" s="81">
        <f t="shared" si="72"/>
        <v>4960.45</v>
      </c>
      <c r="M596" s="81">
        <f t="shared" si="72"/>
        <v>16869952</v>
      </c>
      <c r="N596" s="81">
        <f t="shared" si="72"/>
        <v>3305</v>
      </c>
      <c r="O596" s="81">
        <f t="shared" si="72"/>
        <v>2817061</v>
      </c>
      <c r="P596" s="81">
        <f t="shared" si="72"/>
        <v>17158.32</v>
      </c>
      <c r="Q596" s="81">
        <f t="shared" si="72"/>
        <v>28436455</v>
      </c>
      <c r="R596" s="81"/>
      <c r="S596" s="81"/>
      <c r="T596" s="81"/>
      <c r="U596" s="81"/>
      <c r="V596" s="81"/>
      <c r="W596" s="81">
        <f t="shared" si="72"/>
        <v>2233112</v>
      </c>
      <c r="X596" s="81">
        <f t="shared" si="72"/>
        <v>423561</v>
      </c>
      <c r="Y596" s="13"/>
      <c r="Z596" s="12"/>
      <c r="AA596" s="12"/>
      <c r="AB596" s="12"/>
      <c r="AC596" s="63"/>
      <c r="AE596" s="63"/>
    </row>
    <row r="597" spans="1:31" s="11" customFormat="1" ht="20.25" customHeight="1" x14ac:dyDescent="0.3">
      <c r="A597" s="227" t="s">
        <v>176</v>
      </c>
      <c r="B597" s="227"/>
      <c r="C597" s="227"/>
      <c r="D597" s="230"/>
      <c r="E597" s="230"/>
      <c r="F597" s="230"/>
      <c r="G597" s="230"/>
      <c r="H597" s="230"/>
      <c r="I597" s="230"/>
      <c r="J597" s="230"/>
      <c r="K597" s="230"/>
      <c r="L597" s="230"/>
      <c r="M597" s="230"/>
      <c r="N597" s="230"/>
      <c r="O597" s="230"/>
      <c r="P597" s="230"/>
      <c r="Q597" s="230"/>
      <c r="R597" s="230"/>
      <c r="S597" s="230"/>
      <c r="T597" s="230"/>
      <c r="U597" s="230"/>
      <c r="V597" s="230"/>
      <c r="W597" s="230"/>
      <c r="X597" s="230"/>
      <c r="Y597" s="13"/>
      <c r="Z597" s="12"/>
      <c r="AA597" s="5"/>
      <c r="AB597" s="12"/>
      <c r="AC597" s="63"/>
    </row>
    <row r="598" spans="1:31" s="38" customFormat="1" ht="20.25" customHeight="1" x14ac:dyDescent="0.3">
      <c r="A598" s="89">
        <f>A595+1</f>
        <v>386</v>
      </c>
      <c r="B598" s="78" t="s">
        <v>600</v>
      </c>
      <c r="C598" s="81">
        <f>D598+K598+M598+O598+Q598+S598+U598+V598+W598+X598</f>
        <v>919066</v>
      </c>
      <c r="D598" s="81">
        <f>E598+F598+G598+H598+I598</f>
        <v>919066</v>
      </c>
      <c r="E598" s="79">
        <v>919066</v>
      </c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42"/>
      <c r="Z598" s="39"/>
      <c r="AA598" s="37"/>
      <c r="AB598" s="12"/>
      <c r="AC598" s="62"/>
    </row>
    <row r="599" spans="1:31" s="11" customFormat="1" ht="20.25" customHeight="1" x14ac:dyDescent="0.3">
      <c r="A599" s="89">
        <f>A598+1</f>
        <v>387</v>
      </c>
      <c r="B599" s="83" t="s">
        <v>522</v>
      </c>
      <c r="C599" s="81">
        <f t="shared" ref="C599:C604" si="73">D599+K599+M599+O599+Q599+S599+U599+V599+W599+X599</f>
        <v>4332408</v>
      </c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>
        <v>823</v>
      </c>
      <c r="Q599" s="81">
        <v>1279088</v>
      </c>
      <c r="R599" s="81"/>
      <c r="S599" s="81"/>
      <c r="T599" s="81">
        <v>749.7</v>
      </c>
      <c r="U599" s="81">
        <v>3044608</v>
      </c>
      <c r="V599" s="81"/>
      <c r="W599" s="81"/>
      <c r="X599" s="81">
        <v>8712</v>
      </c>
      <c r="Y599" s="13"/>
      <c r="Z599" s="12"/>
      <c r="AA599" s="12"/>
      <c r="AB599" s="12"/>
      <c r="AC599" s="63"/>
    </row>
    <row r="600" spans="1:31" s="38" customFormat="1" ht="20.25" customHeight="1" x14ac:dyDescent="0.3">
      <c r="A600" s="89">
        <f t="shared" ref="A600:A606" si="74">A599+1</f>
        <v>388</v>
      </c>
      <c r="B600" s="78" t="s">
        <v>601</v>
      </c>
      <c r="C600" s="81">
        <f>D600+K600+M600+O600+Q600+S600+U600+V600+W600+X600</f>
        <v>294583</v>
      </c>
      <c r="D600" s="81">
        <f>E600+F600+G600+H600+I600</f>
        <v>294583</v>
      </c>
      <c r="E600" s="79">
        <v>294583</v>
      </c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42"/>
      <c r="Z600" s="39"/>
      <c r="AA600" s="37"/>
      <c r="AB600" s="12"/>
      <c r="AC600" s="62"/>
    </row>
    <row r="601" spans="1:31" s="38" customFormat="1" ht="20.25" customHeight="1" x14ac:dyDescent="0.3">
      <c r="A601" s="89">
        <f t="shared" si="74"/>
        <v>389</v>
      </c>
      <c r="B601" s="78" t="s">
        <v>602</v>
      </c>
      <c r="C601" s="81">
        <f>D601+K601+M601+O601+Q601+S601+U601+V601+W601+X601</f>
        <v>276782</v>
      </c>
      <c r="D601" s="81">
        <f>E601+F601+G601+H601+I601</f>
        <v>276782</v>
      </c>
      <c r="E601" s="79">
        <v>276782</v>
      </c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42"/>
      <c r="Z601" s="39"/>
      <c r="AA601" s="37"/>
      <c r="AB601" s="12"/>
      <c r="AC601" s="62"/>
    </row>
    <row r="602" spans="1:31" s="38" customFormat="1" ht="20.25" customHeight="1" x14ac:dyDescent="0.3">
      <c r="A602" s="89">
        <f t="shared" si="74"/>
        <v>390</v>
      </c>
      <c r="B602" s="78" t="s">
        <v>598</v>
      </c>
      <c r="C602" s="81">
        <f>D602+K602+M602+O602+Q602+S602+U602+V602+W602+X602</f>
        <v>2241680</v>
      </c>
      <c r="D602" s="79"/>
      <c r="E602" s="79"/>
      <c r="F602" s="79"/>
      <c r="G602" s="79"/>
      <c r="H602" s="79"/>
      <c r="I602" s="79"/>
      <c r="J602" s="79"/>
      <c r="K602" s="79"/>
      <c r="L602" s="79">
        <v>670</v>
      </c>
      <c r="M602" s="79">
        <v>2241680</v>
      </c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42"/>
      <c r="Z602" s="39"/>
      <c r="AA602" s="37"/>
      <c r="AB602" s="12"/>
      <c r="AC602" s="62"/>
    </row>
    <row r="603" spans="1:31" s="38" customFormat="1" ht="20.25" customHeight="1" x14ac:dyDescent="0.3">
      <c r="A603" s="89">
        <f t="shared" si="74"/>
        <v>391</v>
      </c>
      <c r="B603" s="78" t="s">
        <v>599</v>
      </c>
      <c r="C603" s="81">
        <f>D603+K603+M603+O603+Q603+S603+U603+V603+W603+X603</f>
        <v>1429775</v>
      </c>
      <c r="D603" s="79"/>
      <c r="E603" s="79"/>
      <c r="F603" s="79"/>
      <c r="G603" s="79"/>
      <c r="H603" s="79"/>
      <c r="I603" s="79"/>
      <c r="J603" s="79"/>
      <c r="K603" s="79"/>
      <c r="L603" s="79">
        <v>338</v>
      </c>
      <c r="M603" s="79">
        <v>1429775</v>
      </c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42"/>
      <c r="Z603" s="39"/>
      <c r="AA603" s="37"/>
      <c r="AB603" s="12"/>
      <c r="AC603" s="62"/>
    </row>
    <row r="604" spans="1:31" s="11" customFormat="1" ht="20.25" customHeight="1" x14ac:dyDescent="0.3">
      <c r="A604" s="89">
        <f t="shared" si="74"/>
        <v>392</v>
      </c>
      <c r="B604" s="83" t="s">
        <v>177</v>
      </c>
      <c r="C604" s="81">
        <f t="shared" si="73"/>
        <v>2758294</v>
      </c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79">
        <v>647</v>
      </c>
      <c r="U604" s="79">
        <v>2758294</v>
      </c>
      <c r="V604" s="81"/>
      <c r="W604" s="81"/>
      <c r="X604" s="81"/>
      <c r="Y604" s="13"/>
      <c r="Z604" s="12"/>
      <c r="AA604" s="5"/>
      <c r="AB604" s="12"/>
      <c r="AC604" s="63"/>
    </row>
    <row r="605" spans="1:31" s="11" customFormat="1" ht="20.25" customHeight="1" x14ac:dyDescent="0.3">
      <c r="A605" s="89">
        <f t="shared" si="74"/>
        <v>393</v>
      </c>
      <c r="B605" s="83" t="s">
        <v>178</v>
      </c>
      <c r="C605" s="81">
        <f>D605+K605+M605+O605+Q605+S605+U605+V605+W605+X605</f>
        <v>1161824</v>
      </c>
      <c r="D605" s="81"/>
      <c r="E605" s="81"/>
      <c r="F605" s="81"/>
      <c r="G605" s="81"/>
      <c r="H605" s="81"/>
      <c r="I605" s="81"/>
      <c r="J605" s="81"/>
      <c r="K605" s="81"/>
      <c r="L605" s="79">
        <v>283</v>
      </c>
      <c r="M605" s="79">
        <v>1161824</v>
      </c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13"/>
      <c r="Z605" s="12"/>
      <c r="AA605" s="5"/>
      <c r="AB605" s="12"/>
      <c r="AC605" s="63"/>
    </row>
    <row r="606" spans="1:31" s="11" customFormat="1" ht="20.25" customHeight="1" x14ac:dyDescent="0.3">
      <c r="A606" s="89">
        <f t="shared" si="74"/>
        <v>394</v>
      </c>
      <c r="B606" s="83" t="s">
        <v>523</v>
      </c>
      <c r="C606" s="81">
        <f>D606+K606+M606+O606+Q606+S606+U606+V606+W606+X606</f>
        <v>1090152</v>
      </c>
      <c r="D606" s="81"/>
      <c r="E606" s="81"/>
      <c r="F606" s="81"/>
      <c r="G606" s="81"/>
      <c r="H606" s="81"/>
      <c r="I606" s="81"/>
      <c r="J606" s="81"/>
      <c r="K606" s="81"/>
      <c r="L606" s="79">
        <v>290</v>
      </c>
      <c r="M606" s="79">
        <v>1090152</v>
      </c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13"/>
      <c r="Z606" s="12"/>
      <c r="AA606" s="5"/>
      <c r="AB606" s="12"/>
      <c r="AC606" s="63"/>
    </row>
    <row r="607" spans="1:31" s="11" customFormat="1" ht="20.25" customHeight="1" x14ac:dyDescent="0.3">
      <c r="A607" s="246" t="s">
        <v>18</v>
      </c>
      <c r="B607" s="246"/>
      <c r="C607" s="81">
        <f>SUM(C598:C606)</f>
        <v>14504564</v>
      </c>
      <c r="D607" s="81">
        <f>SUM(D598:D606)</f>
        <v>1490431</v>
      </c>
      <c r="E607" s="81">
        <f>SUM(E598:E606)</f>
        <v>1490431</v>
      </c>
      <c r="F607" s="81"/>
      <c r="G607" s="81"/>
      <c r="H607" s="81"/>
      <c r="I607" s="81"/>
      <c r="J607" s="81"/>
      <c r="K607" s="81"/>
      <c r="L607" s="81">
        <f>SUM(L598:L606)</f>
        <v>1581</v>
      </c>
      <c r="M607" s="81">
        <f>SUM(M598:M606)</f>
        <v>5923431</v>
      </c>
      <c r="N607" s="81"/>
      <c r="O607" s="81"/>
      <c r="P607" s="81">
        <f>SUM(P598:P606)</f>
        <v>823</v>
      </c>
      <c r="Q607" s="81">
        <f>SUM(Q598:Q606)</f>
        <v>1279088</v>
      </c>
      <c r="R607" s="81"/>
      <c r="S607" s="81"/>
      <c r="T607" s="81">
        <f>SUM(T598:T606)</f>
        <v>1396.7</v>
      </c>
      <c r="U607" s="81">
        <f>SUM(U598:U606)</f>
        <v>5802902</v>
      </c>
      <c r="V607" s="81"/>
      <c r="W607" s="81"/>
      <c r="X607" s="81">
        <f>SUM(X598:X606)</f>
        <v>8712</v>
      </c>
      <c r="Y607" s="13"/>
      <c r="Z607" s="12"/>
      <c r="AA607" s="12"/>
      <c r="AB607" s="12"/>
      <c r="AC607" s="63"/>
      <c r="AE607" s="63"/>
    </row>
    <row r="608" spans="1:31" s="22" customFormat="1" ht="20.25" customHeight="1" x14ac:dyDescent="0.3">
      <c r="A608" s="227" t="s">
        <v>179</v>
      </c>
      <c r="B608" s="227"/>
      <c r="C608" s="96">
        <f>C570+C574+C577+C596+C607</f>
        <v>85476257</v>
      </c>
      <c r="D608" s="96">
        <f t="shared" ref="D608:F608" si="75">D570+D574+D577+D596+D607</f>
        <v>10187231</v>
      </c>
      <c r="E608" s="96">
        <f t="shared" si="75"/>
        <v>1490431</v>
      </c>
      <c r="F608" s="96">
        <f t="shared" si="75"/>
        <v>7664806</v>
      </c>
      <c r="G608" s="96"/>
      <c r="H608" s="96">
        <f>H570+H574+H577+H596+H607</f>
        <v>1031994</v>
      </c>
      <c r="I608" s="96"/>
      <c r="J608" s="96"/>
      <c r="K608" s="96"/>
      <c r="L608" s="96">
        <f t="shared" ref="L608:Q608" si="76">L570+L574+L577+L596+L607</f>
        <v>8457.02</v>
      </c>
      <c r="M608" s="96">
        <f t="shared" si="76"/>
        <v>29979983</v>
      </c>
      <c r="N608" s="96">
        <f>N570+N574+N577+N596+N607</f>
        <v>3305</v>
      </c>
      <c r="O608" s="96">
        <f t="shared" si="76"/>
        <v>2817061</v>
      </c>
      <c r="P608" s="96">
        <f>P570+P574+P577+P596+P607</f>
        <v>18791.32</v>
      </c>
      <c r="Q608" s="96">
        <f t="shared" si="76"/>
        <v>31176494</v>
      </c>
      <c r="R608" s="96"/>
      <c r="S608" s="96"/>
      <c r="T608" s="96">
        <f t="shared" ref="T608" si="77">T570+T574+T577+T596+T607</f>
        <v>2026.7</v>
      </c>
      <c r="U608" s="96">
        <f t="shared" ref="U608" si="78">U570+U574+U577+U596+U607</f>
        <v>8574172</v>
      </c>
      <c r="V608" s="96"/>
      <c r="W608" s="96">
        <f t="shared" ref="W608" si="79">W570+W574+W577+W596+W607</f>
        <v>2233112</v>
      </c>
      <c r="X608" s="96">
        <f t="shared" ref="X608" si="80">X570+X574+X577+X596+X607</f>
        <v>508204</v>
      </c>
      <c r="Y608" s="13"/>
      <c r="Z608" s="12"/>
      <c r="AA608" s="12"/>
      <c r="AB608" s="12"/>
      <c r="AC608" s="63"/>
    </row>
    <row r="609" spans="1:31" s="11" customFormat="1" ht="18" customHeight="1" x14ac:dyDescent="0.3">
      <c r="A609" s="247" t="s">
        <v>625</v>
      </c>
      <c r="B609" s="247"/>
      <c r="C609" s="247"/>
      <c r="D609" s="247"/>
      <c r="E609" s="247"/>
      <c r="F609" s="247"/>
      <c r="G609" s="247"/>
      <c r="H609" s="247"/>
      <c r="I609" s="247"/>
      <c r="J609" s="247"/>
      <c r="K609" s="247"/>
      <c r="L609" s="247"/>
      <c r="M609" s="247"/>
      <c r="N609" s="247"/>
      <c r="O609" s="247"/>
      <c r="P609" s="247"/>
      <c r="Q609" s="247"/>
      <c r="R609" s="247"/>
      <c r="S609" s="247"/>
      <c r="T609" s="247"/>
      <c r="U609" s="247"/>
      <c r="V609" s="247"/>
      <c r="W609" s="247"/>
      <c r="X609" s="247"/>
      <c r="Y609" s="13"/>
      <c r="Z609" s="12"/>
      <c r="AB609" s="12"/>
      <c r="AC609" s="63"/>
    </row>
    <row r="610" spans="1:31" s="11" customFormat="1" ht="18" customHeight="1" x14ac:dyDescent="0.3">
      <c r="A610" s="251" t="s">
        <v>617</v>
      </c>
      <c r="B610" s="251"/>
      <c r="C610" s="251"/>
      <c r="D610" s="251"/>
      <c r="E610" s="251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13"/>
      <c r="Z610" s="12"/>
      <c r="AB610" s="12"/>
      <c r="AC610" s="63"/>
    </row>
    <row r="611" spans="1:31" s="38" customFormat="1" ht="18" customHeight="1" x14ac:dyDescent="0.3">
      <c r="A611" s="89">
        <f>A606+1</f>
        <v>395</v>
      </c>
      <c r="B611" s="180" t="s">
        <v>618</v>
      </c>
      <c r="C611" s="81">
        <f>D611+K611+M611+O611+Q611+S611+U611+V611+W611+X611</f>
        <v>530619</v>
      </c>
      <c r="D611" s="96"/>
      <c r="E611" s="96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81">
        <v>530619</v>
      </c>
      <c r="X611" s="96"/>
      <c r="Y611" s="13"/>
      <c r="Z611" s="39"/>
      <c r="AB611" s="12"/>
      <c r="AC611" s="62"/>
    </row>
    <row r="612" spans="1:31" s="11" customFormat="1" ht="18" customHeight="1" x14ac:dyDescent="0.3">
      <c r="A612" s="252" t="s">
        <v>18</v>
      </c>
      <c r="B612" s="252"/>
      <c r="C612" s="81">
        <f>SUM(C611)</f>
        <v>530619</v>
      </c>
      <c r="D612" s="96"/>
      <c r="E612" s="96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81">
        <f>SUM(W611)</f>
        <v>530619</v>
      </c>
      <c r="X612" s="96"/>
      <c r="Y612" s="13"/>
      <c r="Z612" s="12"/>
      <c r="AB612" s="12"/>
      <c r="AC612" s="63"/>
    </row>
    <row r="613" spans="1:31" s="11" customFormat="1" ht="18" customHeight="1" x14ac:dyDescent="0.3">
      <c r="A613" s="227" t="s">
        <v>88</v>
      </c>
      <c r="B613" s="227"/>
      <c r="C613" s="227"/>
      <c r="D613" s="230"/>
      <c r="E613" s="230"/>
      <c r="F613" s="230"/>
      <c r="G613" s="230"/>
      <c r="H613" s="230"/>
      <c r="I613" s="230"/>
      <c r="J613" s="230"/>
      <c r="K613" s="230"/>
      <c r="L613" s="230"/>
      <c r="M613" s="230"/>
      <c r="N613" s="230"/>
      <c r="O613" s="230"/>
      <c r="P613" s="230"/>
      <c r="Q613" s="230"/>
      <c r="R613" s="230"/>
      <c r="S613" s="230"/>
      <c r="T613" s="230"/>
      <c r="U613" s="230"/>
      <c r="V613" s="230"/>
      <c r="W613" s="230"/>
      <c r="X613" s="230"/>
      <c r="Y613" s="13"/>
      <c r="Z613" s="12"/>
      <c r="AB613" s="12"/>
      <c r="AC613" s="63"/>
    </row>
    <row r="614" spans="1:31" s="11" customFormat="1" ht="18" customHeight="1" x14ac:dyDescent="0.25">
      <c r="A614" s="89">
        <f>A611+1</f>
        <v>396</v>
      </c>
      <c r="B614" s="182" t="s">
        <v>107</v>
      </c>
      <c r="C614" s="81">
        <f>D614+K614+M614+O614+Q614+S614+U614+V614+W614+X614</f>
        <v>2809413</v>
      </c>
      <c r="D614" s="81">
        <f>E614+F614+G614+H614+I614</f>
        <v>2283827</v>
      </c>
      <c r="E614" s="79">
        <v>2283827</v>
      </c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>
        <v>525586</v>
      </c>
      <c r="X614" s="81"/>
      <c r="Y614" s="13"/>
      <c r="Z614" s="12"/>
      <c r="AB614" s="12"/>
      <c r="AC614" s="63"/>
    </row>
    <row r="615" spans="1:31" s="11" customFormat="1" ht="18" customHeight="1" x14ac:dyDescent="0.25">
      <c r="A615" s="89">
        <f>A614+1</f>
        <v>397</v>
      </c>
      <c r="B615" s="182" t="s">
        <v>108</v>
      </c>
      <c r="C615" s="81">
        <f>D615+K615+M615+O615+Q615+S615+U615+V615+W615+X615</f>
        <v>525586</v>
      </c>
      <c r="D615" s="81"/>
      <c r="E615" s="79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>
        <v>525586</v>
      </c>
      <c r="X615" s="81"/>
      <c r="Y615" s="13"/>
      <c r="Z615" s="12"/>
      <c r="AB615" s="12"/>
      <c r="AC615" s="63"/>
    </row>
    <row r="616" spans="1:31" s="11" customFormat="1" ht="18" customHeight="1" x14ac:dyDescent="0.25">
      <c r="A616" s="89">
        <f>A615+1</f>
        <v>398</v>
      </c>
      <c r="B616" s="183" t="s">
        <v>524</v>
      </c>
      <c r="C616" s="81">
        <f>D616+K616+M616+O616+Q616+S616+U616+V616+W616+X616</f>
        <v>5091309</v>
      </c>
      <c r="D616" s="81">
        <f>E616+F616+G616+H616+I616</f>
        <v>4635286</v>
      </c>
      <c r="E616" s="79">
        <v>4635286</v>
      </c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>
        <v>456023</v>
      </c>
      <c r="X616" s="81"/>
      <c r="Y616" s="13"/>
      <c r="Z616" s="12"/>
      <c r="AB616" s="12"/>
      <c r="AC616" s="63"/>
    </row>
    <row r="617" spans="1:31" s="11" customFormat="1" ht="18" customHeight="1" x14ac:dyDescent="0.25">
      <c r="A617" s="89">
        <f>A616+1</f>
        <v>399</v>
      </c>
      <c r="B617" s="183" t="s">
        <v>525</v>
      </c>
      <c r="C617" s="81">
        <f>D617+K617+M617+O617+Q617+S617+U617+V617+W617+X617</f>
        <v>1795106</v>
      </c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>
        <v>1795106</v>
      </c>
      <c r="X617" s="81"/>
      <c r="Y617" s="13"/>
      <c r="Z617" s="12"/>
      <c r="AB617" s="12"/>
      <c r="AC617" s="63"/>
    </row>
    <row r="618" spans="1:31" s="11" customFormat="1" ht="18" customHeight="1" x14ac:dyDescent="0.3">
      <c r="A618" s="246" t="s">
        <v>18</v>
      </c>
      <c r="B618" s="246"/>
      <c r="C618" s="81">
        <f>SUM(C614:C617)</f>
        <v>10221414</v>
      </c>
      <c r="D618" s="81">
        <f>SUM(D614:D617)</f>
        <v>6919113</v>
      </c>
      <c r="E618" s="81">
        <f>SUM(E614:E617)</f>
        <v>6919113</v>
      </c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>
        <f>SUM(W614:W617)</f>
        <v>3302301</v>
      </c>
      <c r="X618" s="81"/>
      <c r="Y618" s="13"/>
      <c r="Z618" s="12"/>
      <c r="AB618" s="12"/>
      <c r="AC618" s="63"/>
      <c r="AE618" s="63"/>
    </row>
    <row r="619" spans="1:31" s="38" customFormat="1" ht="18" customHeight="1" x14ac:dyDescent="0.3">
      <c r="A619" s="227" t="s">
        <v>109</v>
      </c>
      <c r="B619" s="227"/>
      <c r="C619" s="227"/>
      <c r="D619" s="230"/>
      <c r="E619" s="230"/>
      <c r="F619" s="230"/>
      <c r="G619" s="230"/>
      <c r="H619" s="230"/>
      <c r="I619" s="230"/>
      <c r="J619" s="230"/>
      <c r="K619" s="230"/>
      <c r="L619" s="230"/>
      <c r="M619" s="230"/>
      <c r="N619" s="230"/>
      <c r="O619" s="230"/>
      <c r="P619" s="230"/>
      <c r="Q619" s="230"/>
      <c r="R619" s="230"/>
      <c r="S619" s="230"/>
      <c r="T619" s="230"/>
      <c r="U619" s="230"/>
      <c r="V619" s="230"/>
      <c r="W619" s="230"/>
      <c r="X619" s="230"/>
      <c r="Y619" s="42"/>
      <c r="Z619" s="39"/>
      <c r="AB619" s="12"/>
      <c r="AC619" s="62"/>
    </row>
    <row r="620" spans="1:31" s="11" customFormat="1" ht="18" customHeight="1" x14ac:dyDescent="0.3">
      <c r="A620" s="80">
        <f>A617+1</f>
        <v>400</v>
      </c>
      <c r="B620" s="83" t="s">
        <v>526</v>
      </c>
      <c r="C620" s="81">
        <f t="shared" ref="C620:C625" si="81">D620+K620+M620+O620+Q620+S620+U620+V620+W620+X620</f>
        <v>11790790</v>
      </c>
      <c r="D620" s="81"/>
      <c r="E620" s="79"/>
      <c r="F620" s="79"/>
      <c r="G620" s="79"/>
      <c r="H620" s="79"/>
      <c r="I620" s="79"/>
      <c r="J620" s="80">
        <v>5</v>
      </c>
      <c r="K620" s="79">
        <v>11758575</v>
      </c>
      <c r="L620" s="79"/>
      <c r="M620" s="79"/>
      <c r="N620" s="81"/>
      <c r="O620" s="81"/>
      <c r="P620" s="79"/>
      <c r="Q620" s="79"/>
      <c r="R620" s="79"/>
      <c r="S620" s="79"/>
      <c r="T620" s="81"/>
      <c r="U620" s="81"/>
      <c r="V620" s="81"/>
      <c r="W620" s="81"/>
      <c r="X620" s="81">
        <v>32215</v>
      </c>
      <c r="Y620" s="13"/>
      <c r="Z620" s="12"/>
      <c r="AB620" s="12"/>
      <c r="AC620" s="63"/>
    </row>
    <row r="621" spans="1:31" s="11" customFormat="1" ht="18" customHeight="1" x14ac:dyDescent="0.3">
      <c r="A621" s="80">
        <f>A620+1</f>
        <v>401</v>
      </c>
      <c r="B621" s="83" t="s">
        <v>527</v>
      </c>
      <c r="C621" s="81">
        <f t="shared" si="81"/>
        <v>3534998</v>
      </c>
      <c r="D621" s="81"/>
      <c r="E621" s="79"/>
      <c r="F621" s="79"/>
      <c r="G621" s="79"/>
      <c r="H621" s="79"/>
      <c r="I621" s="79"/>
      <c r="J621" s="80"/>
      <c r="K621" s="79"/>
      <c r="L621" s="79">
        <v>448</v>
      </c>
      <c r="M621" s="81">
        <v>2136020</v>
      </c>
      <c r="N621" s="81"/>
      <c r="O621" s="81"/>
      <c r="P621" s="79">
        <v>464</v>
      </c>
      <c r="Q621" s="81">
        <v>1059005</v>
      </c>
      <c r="R621" s="79"/>
      <c r="S621" s="81"/>
      <c r="T621" s="81"/>
      <c r="U621" s="81"/>
      <c r="V621" s="81"/>
      <c r="W621" s="81">
        <v>296946</v>
      </c>
      <c r="X621" s="81">
        <v>43027</v>
      </c>
      <c r="Y621" s="13"/>
      <c r="Z621" s="12"/>
      <c r="AA621" s="12"/>
      <c r="AB621" s="12"/>
      <c r="AC621" s="63"/>
    </row>
    <row r="622" spans="1:31" s="11" customFormat="1" ht="18" customHeight="1" x14ac:dyDescent="0.3">
      <c r="A622" s="80">
        <f>A621+1</f>
        <v>402</v>
      </c>
      <c r="B622" s="83" t="s">
        <v>528</v>
      </c>
      <c r="C622" s="81">
        <f t="shared" si="81"/>
        <v>2222314</v>
      </c>
      <c r="D622" s="81"/>
      <c r="E622" s="79"/>
      <c r="F622" s="79"/>
      <c r="G622" s="79"/>
      <c r="H622" s="79"/>
      <c r="I622" s="79"/>
      <c r="J622" s="80"/>
      <c r="K622" s="79"/>
      <c r="L622" s="79">
        <v>416</v>
      </c>
      <c r="M622" s="81">
        <v>679756</v>
      </c>
      <c r="N622" s="81"/>
      <c r="O622" s="81"/>
      <c r="P622" s="79">
        <v>586</v>
      </c>
      <c r="Q622" s="81">
        <v>1179427</v>
      </c>
      <c r="R622" s="79"/>
      <c r="S622" s="81"/>
      <c r="T622" s="81"/>
      <c r="U622" s="81"/>
      <c r="V622" s="81"/>
      <c r="W622" s="81">
        <v>327951</v>
      </c>
      <c r="X622" s="81">
        <v>35180</v>
      </c>
      <c r="Y622" s="13"/>
      <c r="Z622" s="12"/>
      <c r="AA622" s="12"/>
      <c r="AB622" s="12"/>
      <c r="AC622" s="63"/>
    </row>
    <row r="623" spans="1:31" s="11" customFormat="1" ht="18" customHeight="1" x14ac:dyDescent="0.3">
      <c r="A623" s="80">
        <f>A622+1</f>
        <v>403</v>
      </c>
      <c r="B623" s="83" t="s">
        <v>529</v>
      </c>
      <c r="C623" s="81">
        <f t="shared" si="81"/>
        <v>2186785</v>
      </c>
      <c r="D623" s="81"/>
      <c r="E623" s="79"/>
      <c r="F623" s="79"/>
      <c r="G623" s="79"/>
      <c r="H623" s="79"/>
      <c r="I623" s="79"/>
      <c r="J623" s="80"/>
      <c r="K623" s="79"/>
      <c r="L623" s="79">
        <v>416</v>
      </c>
      <c r="M623" s="81">
        <v>643615</v>
      </c>
      <c r="N623" s="81"/>
      <c r="O623" s="81"/>
      <c r="P623" s="79">
        <v>586</v>
      </c>
      <c r="Q623" s="81">
        <v>1179427</v>
      </c>
      <c r="R623" s="79"/>
      <c r="S623" s="81"/>
      <c r="T623" s="81"/>
      <c r="U623" s="81"/>
      <c r="V623" s="81"/>
      <c r="W623" s="81">
        <v>327951</v>
      </c>
      <c r="X623" s="81">
        <v>35792</v>
      </c>
      <c r="Y623" s="13"/>
      <c r="Z623" s="12"/>
      <c r="AA623" s="12"/>
      <c r="AB623" s="12"/>
      <c r="AC623" s="63"/>
    </row>
    <row r="624" spans="1:31" s="11" customFormat="1" ht="18" customHeight="1" x14ac:dyDescent="0.3">
      <c r="A624" s="80">
        <f>A623+1</f>
        <v>404</v>
      </c>
      <c r="B624" s="83" t="s">
        <v>530</v>
      </c>
      <c r="C624" s="81">
        <f t="shared" si="81"/>
        <v>2186211</v>
      </c>
      <c r="D624" s="81"/>
      <c r="E624" s="79"/>
      <c r="F624" s="79"/>
      <c r="G624" s="79"/>
      <c r="H624" s="79"/>
      <c r="I624" s="79"/>
      <c r="J624" s="80"/>
      <c r="K624" s="79"/>
      <c r="L624" s="79">
        <v>416</v>
      </c>
      <c r="M624" s="81">
        <v>643615</v>
      </c>
      <c r="N624" s="81"/>
      <c r="O624" s="81"/>
      <c r="P624" s="79">
        <v>586</v>
      </c>
      <c r="Q624" s="81">
        <v>1179427</v>
      </c>
      <c r="R624" s="79"/>
      <c r="S624" s="81"/>
      <c r="T624" s="81"/>
      <c r="U624" s="81"/>
      <c r="V624" s="81"/>
      <c r="W624" s="81">
        <v>327951</v>
      </c>
      <c r="X624" s="81">
        <v>35218</v>
      </c>
      <c r="Y624" s="13"/>
      <c r="Z624" s="12"/>
      <c r="AA624" s="12"/>
      <c r="AB624" s="12"/>
      <c r="AC624" s="63"/>
    </row>
    <row r="625" spans="1:31" s="11" customFormat="1" ht="18" customHeight="1" x14ac:dyDescent="0.3">
      <c r="A625" s="80">
        <f>A624+1</f>
        <v>405</v>
      </c>
      <c r="B625" s="83" t="s">
        <v>531</v>
      </c>
      <c r="C625" s="81">
        <f t="shared" si="81"/>
        <v>2223499</v>
      </c>
      <c r="D625" s="81"/>
      <c r="E625" s="79"/>
      <c r="F625" s="79"/>
      <c r="G625" s="79"/>
      <c r="H625" s="79"/>
      <c r="I625" s="79"/>
      <c r="J625" s="80"/>
      <c r="K625" s="79"/>
      <c r="L625" s="79">
        <v>416</v>
      </c>
      <c r="M625" s="81">
        <v>679756</v>
      </c>
      <c r="N625" s="81"/>
      <c r="O625" s="81"/>
      <c r="P625" s="79">
        <v>586</v>
      </c>
      <c r="Q625" s="81">
        <v>1179427</v>
      </c>
      <c r="R625" s="79"/>
      <c r="S625" s="81"/>
      <c r="T625" s="81"/>
      <c r="U625" s="81"/>
      <c r="V625" s="81"/>
      <c r="W625" s="81">
        <v>327951</v>
      </c>
      <c r="X625" s="81">
        <v>36365</v>
      </c>
      <c r="Y625" s="13"/>
      <c r="Z625" s="12"/>
      <c r="AA625" s="12"/>
      <c r="AB625" s="12"/>
      <c r="AC625" s="63"/>
    </row>
    <row r="626" spans="1:31" s="11" customFormat="1" ht="18" customHeight="1" x14ac:dyDescent="0.3">
      <c r="A626" s="246" t="s">
        <v>18</v>
      </c>
      <c r="B626" s="246"/>
      <c r="C626" s="81">
        <f>SUM(C620:C625)</f>
        <v>24144597</v>
      </c>
      <c r="D626" s="81"/>
      <c r="E626" s="81"/>
      <c r="F626" s="81"/>
      <c r="G626" s="81"/>
      <c r="H626" s="81"/>
      <c r="I626" s="81"/>
      <c r="J626" s="89">
        <f t="shared" ref="J626:X626" si="82">SUM(J620:J625)</f>
        <v>5</v>
      </c>
      <c r="K626" s="81">
        <f t="shared" si="82"/>
        <v>11758575</v>
      </c>
      <c r="L626" s="81">
        <f t="shared" si="82"/>
        <v>2112</v>
      </c>
      <c r="M626" s="81">
        <f t="shared" si="82"/>
        <v>4782762</v>
      </c>
      <c r="N626" s="81"/>
      <c r="O626" s="81"/>
      <c r="P626" s="81">
        <f t="shared" si="82"/>
        <v>2808</v>
      </c>
      <c r="Q626" s="81">
        <f t="shared" si="82"/>
        <v>5776713</v>
      </c>
      <c r="R626" s="81"/>
      <c r="S626" s="81"/>
      <c r="T626" s="81"/>
      <c r="U626" s="81"/>
      <c r="V626" s="81"/>
      <c r="W626" s="81">
        <f t="shared" si="82"/>
        <v>1608750</v>
      </c>
      <c r="X626" s="81">
        <f t="shared" si="82"/>
        <v>217797</v>
      </c>
      <c r="Y626" s="13"/>
      <c r="Z626" s="12"/>
      <c r="AA626" s="12"/>
      <c r="AB626" s="12"/>
      <c r="AC626" s="63"/>
      <c r="AE626" s="63"/>
    </row>
    <row r="627" spans="1:31" s="38" customFormat="1" ht="18" customHeight="1" x14ac:dyDescent="0.3">
      <c r="A627" s="227" t="s">
        <v>110</v>
      </c>
      <c r="B627" s="227"/>
      <c r="C627" s="227"/>
      <c r="D627" s="230"/>
      <c r="E627" s="230"/>
      <c r="F627" s="230"/>
      <c r="G627" s="230"/>
      <c r="H627" s="230"/>
      <c r="I627" s="230"/>
      <c r="J627" s="230"/>
      <c r="K627" s="230"/>
      <c r="L627" s="230"/>
      <c r="M627" s="230"/>
      <c r="N627" s="230"/>
      <c r="O627" s="230"/>
      <c r="P627" s="230"/>
      <c r="Q627" s="230"/>
      <c r="R627" s="230"/>
      <c r="S627" s="230"/>
      <c r="T627" s="230"/>
      <c r="U627" s="230"/>
      <c r="V627" s="230"/>
      <c r="W627" s="230"/>
      <c r="X627" s="230"/>
      <c r="Y627" s="42"/>
      <c r="Z627" s="39"/>
      <c r="AB627" s="12"/>
      <c r="AC627" s="62"/>
    </row>
    <row r="628" spans="1:31" s="11" customFormat="1" ht="18" customHeight="1" x14ac:dyDescent="0.3">
      <c r="A628" s="89">
        <f>A625+1</f>
        <v>406</v>
      </c>
      <c r="B628" s="83" t="s">
        <v>532</v>
      </c>
      <c r="C628" s="81">
        <f>D628+K628+M628+O628+Q628+S628+U628+V628+W628+X628</f>
        <v>1388435</v>
      </c>
      <c r="D628" s="81"/>
      <c r="E628" s="81"/>
      <c r="F628" s="81"/>
      <c r="G628" s="81"/>
      <c r="H628" s="81"/>
      <c r="I628" s="81"/>
      <c r="J628" s="81"/>
      <c r="K628" s="81"/>
      <c r="L628" s="81">
        <v>598</v>
      </c>
      <c r="M628" s="81">
        <v>1380222</v>
      </c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>
        <v>8213</v>
      </c>
      <c r="Y628" s="13"/>
      <c r="Z628" s="12"/>
      <c r="AB628" s="12"/>
      <c r="AC628" s="63"/>
    </row>
    <row r="629" spans="1:31" s="11" customFormat="1" ht="18" customHeight="1" x14ac:dyDescent="0.3">
      <c r="A629" s="89">
        <f>A628+1</f>
        <v>407</v>
      </c>
      <c r="B629" s="83" t="s">
        <v>533</v>
      </c>
      <c r="C629" s="81">
        <f>D629+K629+M629+O629+Q629+S629+U629+V629+W629+X629</f>
        <v>1672246</v>
      </c>
      <c r="D629" s="81"/>
      <c r="E629" s="81"/>
      <c r="F629" s="81"/>
      <c r="G629" s="81"/>
      <c r="H629" s="81"/>
      <c r="I629" s="81"/>
      <c r="J629" s="81"/>
      <c r="K629" s="81"/>
      <c r="L629" s="81">
        <v>845</v>
      </c>
      <c r="M629" s="81">
        <v>1653288</v>
      </c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>
        <v>18958</v>
      </c>
      <c r="Y629" s="13"/>
      <c r="Z629" s="12"/>
      <c r="AB629" s="12"/>
      <c r="AC629" s="63"/>
    </row>
    <row r="630" spans="1:31" s="11" customFormat="1" ht="18" customHeight="1" x14ac:dyDescent="0.3">
      <c r="A630" s="246" t="s">
        <v>18</v>
      </c>
      <c r="B630" s="246"/>
      <c r="C630" s="81">
        <f>SUM(C628:C629)</f>
        <v>3060681</v>
      </c>
      <c r="D630" s="81"/>
      <c r="E630" s="81"/>
      <c r="F630" s="81"/>
      <c r="G630" s="81"/>
      <c r="H630" s="81"/>
      <c r="I630" s="81"/>
      <c r="J630" s="81"/>
      <c r="K630" s="81"/>
      <c r="L630" s="81">
        <f>SUM(L628:L629)</f>
        <v>1443</v>
      </c>
      <c r="M630" s="81">
        <f>SUM(M628:M629)</f>
        <v>3033510</v>
      </c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>
        <f>SUM(X628:X629)</f>
        <v>27171</v>
      </c>
      <c r="Y630" s="13"/>
      <c r="Z630" s="12"/>
      <c r="AB630" s="12"/>
      <c r="AC630" s="63"/>
      <c r="AE630" s="63"/>
    </row>
    <row r="631" spans="1:31" s="38" customFormat="1" ht="18" customHeight="1" x14ac:dyDescent="0.3">
      <c r="A631" s="227" t="s">
        <v>111</v>
      </c>
      <c r="B631" s="227"/>
      <c r="C631" s="227"/>
      <c r="D631" s="230"/>
      <c r="E631" s="230"/>
      <c r="F631" s="230"/>
      <c r="G631" s="230"/>
      <c r="H631" s="230"/>
      <c r="I631" s="230"/>
      <c r="J631" s="230"/>
      <c r="K631" s="230"/>
      <c r="L631" s="230"/>
      <c r="M631" s="230"/>
      <c r="N631" s="230"/>
      <c r="O631" s="230"/>
      <c r="P631" s="230"/>
      <c r="Q631" s="230"/>
      <c r="R631" s="230"/>
      <c r="S631" s="230"/>
      <c r="T631" s="230"/>
      <c r="U631" s="230"/>
      <c r="V631" s="230"/>
      <c r="W631" s="230"/>
      <c r="X631" s="230"/>
      <c r="Y631" s="42"/>
      <c r="Z631" s="39"/>
      <c r="AB631" s="12"/>
      <c r="AC631" s="62"/>
    </row>
    <row r="632" spans="1:31" s="11" customFormat="1" ht="18" customHeight="1" x14ac:dyDescent="0.3">
      <c r="A632" s="80">
        <f>A629+1</f>
        <v>408</v>
      </c>
      <c r="B632" s="83" t="s">
        <v>534</v>
      </c>
      <c r="C632" s="81">
        <f t="shared" ref="C632:C642" si="83">D632+K632+M632+O632+Q632+S632+U632+V632+W632+X632</f>
        <v>1729129</v>
      </c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>
        <v>1209.5999999999999</v>
      </c>
      <c r="Q632" s="81">
        <v>1486484</v>
      </c>
      <c r="R632" s="81"/>
      <c r="S632" s="81"/>
      <c r="T632" s="81"/>
      <c r="U632" s="81"/>
      <c r="V632" s="81"/>
      <c r="W632" s="81">
        <v>189149</v>
      </c>
      <c r="X632" s="81">
        <v>53496</v>
      </c>
      <c r="Y632" s="13"/>
      <c r="Z632" s="12"/>
      <c r="AA632" s="12"/>
      <c r="AB632" s="12"/>
      <c r="AC632" s="63"/>
    </row>
    <row r="633" spans="1:31" s="11" customFormat="1" ht="18" customHeight="1" x14ac:dyDescent="0.3">
      <c r="A633" s="80">
        <f>A632+1</f>
        <v>409</v>
      </c>
      <c r="B633" s="83" t="s">
        <v>535</v>
      </c>
      <c r="C633" s="81">
        <f>D633+K633+M633+O633+Q633+S633+U633+V633+W633+X633</f>
        <v>1354317</v>
      </c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>
        <v>864</v>
      </c>
      <c r="Q633" s="81">
        <v>1319464</v>
      </c>
      <c r="R633" s="81"/>
      <c r="S633" s="81"/>
      <c r="T633" s="81"/>
      <c r="U633" s="81"/>
      <c r="V633" s="81"/>
      <c r="W633" s="81"/>
      <c r="X633" s="81">
        <v>34853</v>
      </c>
      <c r="Y633" s="13"/>
      <c r="Z633" s="12"/>
      <c r="AA633" s="12"/>
      <c r="AB633" s="12"/>
      <c r="AC633" s="63"/>
    </row>
    <row r="634" spans="1:31" s="11" customFormat="1" ht="18" customHeight="1" x14ac:dyDescent="0.3">
      <c r="A634" s="80">
        <f t="shared" ref="A634:A643" si="84">A633+1</f>
        <v>410</v>
      </c>
      <c r="B634" s="83" t="s">
        <v>536</v>
      </c>
      <c r="C634" s="81">
        <f t="shared" si="83"/>
        <v>3599334</v>
      </c>
      <c r="D634" s="81"/>
      <c r="E634" s="81"/>
      <c r="F634" s="81"/>
      <c r="G634" s="81"/>
      <c r="H634" s="81"/>
      <c r="I634" s="81"/>
      <c r="J634" s="81"/>
      <c r="K634" s="81"/>
      <c r="L634" s="81">
        <v>506</v>
      </c>
      <c r="M634" s="81">
        <v>2600985</v>
      </c>
      <c r="N634" s="81"/>
      <c r="O634" s="81"/>
      <c r="P634" s="81">
        <v>580.79999999999995</v>
      </c>
      <c r="Q634" s="81">
        <v>971120</v>
      </c>
      <c r="R634" s="81"/>
      <c r="S634" s="81"/>
      <c r="T634" s="81"/>
      <c r="U634" s="81"/>
      <c r="V634" s="81"/>
      <c r="W634" s="81"/>
      <c r="X634" s="81">
        <v>27229</v>
      </c>
      <c r="Y634" s="13"/>
      <c r="Z634" s="12"/>
      <c r="AA634" s="12"/>
      <c r="AB634" s="12"/>
      <c r="AC634" s="63"/>
    </row>
    <row r="635" spans="1:31" s="38" customFormat="1" ht="18" customHeight="1" x14ac:dyDescent="0.3">
      <c r="A635" s="80">
        <f t="shared" si="84"/>
        <v>411</v>
      </c>
      <c r="B635" s="78" t="s">
        <v>603</v>
      </c>
      <c r="C635" s="81">
        <f>D635+K635+M635+O635+Q635+S635+U635+V635+W635+X635</f>
        <v>1310025</v>
      </c>
      <c r="D635" s="95"/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79">
        <v>769.6</v>
      </c>
      <c r="Q635" s="79">
        <v>1310025</v>
      </c>
      <c r="R635" s="95"/>
      <c r="S635" s="95"/>
      <c r="T635" s="95"/>
      <c r="U635" s="95"/>
      <c r="V635" s="95"/>
      <c r="W635" s="95"/>
      <c r="X635" s="95"/>
      <c r="Y635" s="42"/>
      <c r="Z635" s="39"/>
      <c r="AB635" s="12"/>
      <c r="AC635" s="62"/>
    </row>
    <row r="636" spans="1:31" s="11" customFormat="1" ht="18" customHeight="1" x14ac:dyDescent="0.3">
      <c r="A636" s="80">
        <f t="shared" si="84"/>
        <v>412</v>
      </c>
      <c r="B636" s="83" t="s">
        <v>537</v>
      </c>
      <c r="C636" s="81">
        <f t="shared" si="83"/>
        <v>5287796</v>
      </c>
      <c r="D636" s="81"/>
      <c r="E636" s="81"/>
      <c r="F636" s="81"/>
      <c r="G636" s="81"/>
      <c r="H636" s="81"/>
      <c r="I636" s="81"/>
      <c r="J636" s="81"/>
      <c r="K636" s="81"/>
      <c r="L636" s="81">
        <v>788</v>
      </c>
      <c r="M636" s="81">
        <v>3694082</v>
      </c>
      <c r="N636" s="81"/>
      <c r="O636" s="81"/>
      <c r="P636" s="81">
        <v>831.6</v>
      </c>
      <c r="Q636" s="81">
        <v>1395310</v>
      </c>
      <c r="R636" s="81"/>
      <c r="S636" s="81"/>
      <c r="T636" s="81"/>
      <c r="U636" s="81"/>
      <c r="V636" s="81"/>
      <c r="W636" s="81">
        <v>153334</v>
      </c>
      <c r="X636" s="81">
        <v>45070</v>
      </c>
      <c r="Y636" s="13"/>
      <c r="Z636" s="12"/>
      <c r="AA636" s="12"/>
      <c r="AB636" s="12"/>
      <c r="AC636" s="63"/>
    </row>
    <row r="637" spans="1:31" s="11" customFormat="1" ht="18" customHeight="1" x14ac:dyDescent="0.3">
      <c r="A637" s="80">
        <f t="shared" si="84"/>
        <v>413</v>
      </c>
      <c r="B637" s="83" t="s">
        <v>538</v>
      </c>
      <c r="C637" s="81">
        <f t="shared" si="83"/>
        <v>134431</v>
      </c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>
        <v>134431</v>
      </c>
      <c r="X637" s="81"/>
      <c r="Y637" s="13"/>
      <c r="Z637" s="12"/>
      <c r="AA637" s="12"/>
      <c r="AB637" s="12"/>
      <c r="AC637" s="63"/>
    </row>
    <row r="638" spans="1:31" s="11" customFormat="1" ht="18" customHeight="1" x14ac:dyDescent="0.3">
      <c r="A638" s="80">
        <f t="shared" si="84"/>
        <v>414</v>
      </c>
      <c r="B638" s="83" t="s">
        <v>539</v>
      </c>
      <c r="C638" s="81">
        <f t="shared" si="83"/>
        <v>134431</v>
      </c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>
        <v>134431</v>
      </c>
      <c r="X638" s="81"/>
      <c r="Y638" s="13"/>
      <c r="Z638" s="12"/>
      <c r="AB638" s="12"/>
      <c r="AC638" s="63"/>
    </row>
    <row r="639" spans="1:31" s="11" customFormat="1" ht="18" customHeight="1" x14ac:dyDescent="0.3">
      <c r="A639" s="80">
        <f t="shared" si="84"/>
        <v>415</v>
      </c>
      <c r="B639" s="83" t="s">
        <v>540</v>
      </c>
      <c r="C639" s="81">
        <f t="shared" si="83"/>
        <v>2033013</v>
      </c>
      <c r="D639" s="81"/>
      <c r="E639" s="81"/>
      <c r="F639" s="81"/>
      <c r="G639" s="81"/>
      <c r="H639" s="81"/>
      <c r="I639" s="81"/>
      <c r="J639" s="81"/>
      <c r="K639" s="81"/>
      <c r="L639" s="81">
        <v>342</v>
      </c>
      <c r="M639" s="81">
        <v>1855759</v>
      </c>
      <c r="N639" s="81"/>
      <c r="O639" s="81"/>
      <c r="P639" s="81"/>
      <c r="Q639" s="81"/>
      <c r="R639" s="81"/>
      <c r="S639" s="81"/>
      <c r="T639" s="81"/>
      <c r="U639" s="81"/>
      <c r="V639" s="81"/>
      <c r="W639" s="81">
        <v>158794</v>
      </c>
      <c r="X639" s="81">
        <v>18460</v>
      </c>
      <c r="Y639" s="13"/>
      <c r="Z639" s="12"/>
      <c r="AB639" s="12"/>
      <c r="AC639" s="63"/>
    </row>
    <row r="640" spans="1:31" s="11" customFormat="1" ht="18" customHeight="1" x14ac:dyDescent="0.3">
      <c r="A640" s="80">
        <f t="shared" si="84"/>
        <v>416</v>
      </c>
      <c r="B640" s="83" t="s">
        <v>541</v>
      </c>
      <c r="C640" s="81">
        <f t="shared" si="83"/>
        <v>879086</v>
      </c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>
        <v>879086</v>
      </c>
      <c r="X640" s="81"/>
      <c r="Y640" s="13"/>
      <c r="Z640" s="12"/>
      <c r="AB640" s="12"/>
      <c r="AC640" s="63"/>
    </row>
    <row r="641" spans="1:31" s="11" customFormat="1" ht="18" customHeight="1" x14ac:dyDescent="0.3">
      <c r="A641" s="80">
        <f t="shared" si="84"/>
        <v>417</v>
      </c>
      <c r="B641" s="83" t="s">
        <v>542</v>
      </c>
      <c r="C641" s="81">
        <f t="shared" si="83"/>
        <v>745375</v>
      </c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>
        <v>745375</v>
      </c>
      <c r="X641" s="81"/>
      <c r="Y641" s="13"/>
      <c r="Z641" s="12"/>
      <c r="AB641" s="12"/>
      <c r="AC641" s="63"/>
    </row>
    <row r="642" spans="1:31" s="11" customFormat="1" ht="18" customHeight="1" x14ac:dyDescent="0.3">
      <c r="A642" s="80">
        <f t="shared" si="84"/>
        <v>418</v>
      </c>
      <c r="B642" s="83" t="s">
        <v>543</v>
      </c>
      <c r="C642" s="81">
        <f t="shared" si="83"/>
        <v>745375</v>
      </c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>
        <v>745375</v>
      </c>
      <c r="X642" s="81"/>
      <c r="Y642" s="13"/>
      <c r="Z642" s="12"/>
      <c r="AB642" s="12"/>
      <c r="AC642" s="63"/>
    </row>
    <row r="643" spans="1:31" s="11" customFormat="1" ht="18" customHeight="1" x14ac:dyDescent="0.3">
      <c r="A643" s="80">
        <f t="shared" si="84"/>
        <v>419</v>
      </c>
      <c r="B643" s="83" t="s">
        <v>544</v>
      </c>
      <c r="C643" s="81">
        <f>D643+K643+M643+O643+Q643+S643+U643+V643+W643+X643</f>
        <v>692701</v>
      </c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>
        <v>518</v>
      </c>
      <c r="Q643" s="81">
        <v>542601</v>
      </c>
      <c r="R643" s="81"/>
      <c r="S643" s="81"/>
      <c r="T643" s="81"/>
      <c r="U643" s="81"/>
      <c r="V643" s="81"/>
      <c r="W643" s="81">
        <v>128990</v>
      </c>
      <c r="X643" s="81">
        <v>21110</v>
      </c>
      <c r="Y643" s="13"/>
      <c r="Z643" s="12"/>
      <c r="AA643" s="12"/>
      <c r="AB643" s="12"/>
      <c r="AC643" s="63"/>
    </row>
    <row r="644" spans="1:31" s="11" customFormat="1" ht="18" customHeight="1" x14ac:dyDescent="0.3">
      <c r="A644" s="246" t="s">
        <v>18</v>
      </c>
      <c r="B644" s="246"/>
      <c r="C644" s="81">
        <f>SUM(C632:C643)</f>
        <v>18645013</v>
      </c>
      <c r="D644" s="81"/>
      <c r="E644" s="81"/>
      <c r="F644" s="81"/>
      <c r="G644" s="81"/>
      <c r="H644" s="81"/>
      <c r="I644" s="81"/>
      <c r="J644" s="81"/>
      <c r="K644" s="81"/>
      <c r="L644" s="81">
        <f t="shared" ref="L644:X644" si="85">SUM(L632:L643)</f>
        <v>1636</v>
      </c>
      <c r="M644" s="81">
        <f t="shared" si="85"/>
        <v>8150826</v>
      </c>
      <c r="N644" s="81"/>
      <c r="O644" s="81"/>
      <c r="P644" s="81">
        <f t="shared" si="85"/>
        <v>4773.5999999999995</v>
      </c>
      <c r="Q644" s="81">
        <f t="shared" si="85"/>
        <v>7025004</v>
      </c>
      <c r="R644" s="81"/>
      <c r="S644" s="81"/>
      <c r="T644" s="81"/>
      <c r="U644" s="81"/>
      <c r="V644" s="81"/>
      <c r="W644" s="81">
        <f t="shared" si="85"/>
        <v>3268965</v>
      </c>
      <c r="X644" s="81">
        <f t="shared" si="85"/>
        <v>200218</v>
      </c>
      <c r="Y644" s="13"/>
      <c r="Z644" s="12"/>
      <c r="AA644" s="12"/>
      <c r="AB644" s="12"/>
      <c r="AC644" s="63"/>
      <c r="AE644" s="63"/>
    </row>
    <row r="645" spans="1:31" s="22" customFormat="1" ht="18" customHeight="1" x14ac:dyDescent="0.3">
      <c r="A645" s="227" t="s">
        <v>112</v>
      </c>
      <c r="B645" s="227"/>
      <c r="C645" s="96">
        <f>C618+C626+C630+C644+C612</f>
        <v>56602324</v>
      </c>
      <c r="D645" s="96">
        <f>D618+D626+D630+D644+D612</f>
        <v>6919113</v>
      </c>
      <c r="E645" s="96">
        <f>E618+E626+E630+E644+E612</f>
        <v>6919113</v>
      </c>
      <c r="F645" s="96"/>
      <c r="G645" s="96"/>
      <c r="H645" s="96"/>
      <c r="I645" s="96"/>
      <c r="J645" s="97">
        <f>J618+J626+J630+J644+J612</f>
        <v>5</v>
      </c>
      <c r="K645" s="96">
        <f>K618+K626+K630+K644+K612</f>
        <v>11758575</v>
      </c>
      <c r="L645" s="96">
        <f>L618+L626+L630+L644+L612</f>
        <v>5191</v>
      </c>
      <c r="M645" s="96">
        <f>M618+M626+M630+M644+M612</f>
        <v>15967098</v>
      </c>
      <c r="N645" s="96"/>
      <c r="O645" s="96"/>
      <c r="P645" s="96">
        <f>P618+P626+P630+P644+P612</f>
        <v>7581.5999999999995</v>
      </c>
      <c r="Q645" s="96">
        <f>Q618+Q626+Q630+Q644+Q612</f>
        <v>12801717</v>
      </c>
      <c r="R645" s="96"/>
      <c r="S645" s="96"/>
      <c r="T645" s="96"/>
      <c r="U645" s="96"/>
      <c r="V645" s="96"/>
      <c r="W645" s="96">
        <f>W618+W626+W630+W644+W612</f>
        <v>8710635</v>
      </c>
      <c r="X645" s="96">
        <f>X618+X626+X630+X644+X612</f>
        <v>445186</v>
      </c>
      <c r="Y645" s="13"/>
      <c r="Z645" s="12"/>
      <c r="AA645" s="12"/>
      <c r="AB645" s="12"/>
      <c r="AC645" s="63"/>
    </row>
    <row r="646" spans="1:31" s="11" customFormat="1" ht="18" customHeight="1" x14ac:dyDescent="0.3">
      <c r="A646" s="216" t="s">
        <v>113</v>
      </c>
      <c r="B646" s="216"/>
      <c r="C646" s="96">
        <f t="shared" ref="C646:U646" si="86">C645+C608+C565+C550+C511+C476+C455+C398+C367+C349+C310+C297+C276+C226+C186+C134+C73+C50</f>
        <v>1237201360.9995999</v>
      </c>
      <c r="D646" s="96">
        <f t="shared" si="86"/>
        <v>65148110</v>
      </c>
      <c r="E646" s="96">
        <f t="shared" si="86"/>
        <v>40854359</v>
      </c>
      <c r="F646" s="96">
        <f t="shared" si="86"/>
        <v>18040056</v>
      </c>
      <c r="G646" s="96">
        <f t="shared" si="86"/>
        <v>1976895</v>
      </c>
      <c r="H646" s="96">
        <f t="shared" si="86"/>
        <v>3582546</v>
      </c>
      <c r="I646" s="96">
        <f t="shared" si="86"/>
        <v>694254</v>
      </c>
      <c r="J646" s="97">
        <f t="shared" si="86"/>
        <v>53</v>
      </c>
      <c r="K646" s="96">
        <f t="shared" si="86"/>
        <v>124899632</v>
      </c>
      <c r="L646" s="96">
        <f t="shared" si="86"/>
        <v>142105.13</v>
      </c>
      <c r="M646" s="96">
        <f t="shared" si="86"/>
        <v>487643022</v>
      </c>
      <c r="N646" s="96">
        <f t="shared" si="86"/>
        <v>4825</v>
      </c>
      <c r="O646" s="96">
        <f t="shared" si="86"/>
        <v>7796511</v>
      </c>
      <c r="P646" s="96">
        <f t="shared" si="86"/>
        <v>113721.5</v>
      </c>
      <c r="Q646" s="96">
        <f t="shared" si="86"/>
        <v>298972537.99959999</v>
      </c>
      <c r="R646" s="96">
        <f t="shared" si="86"/>
        <v>625</v>
      </c>
      <c r="S646" s="96">
        <f t="shared" si="86"/>
        <v>10088368</v>
      </c>
      <c r="T646" s="96">
        <f t="shared" si="86"/>
        <v>14920.93</v>
      </c>
      <c r="U646" s="96">
        <f t="shared" si="86"/>
        <v>59252258</v>
      </c>
      <c r="V646" s="96"/>
      <c r="W646" s="96">
        <f>W645+W608+W565+W550+W511+W476+W455+W398+W367+W349+W310+W297+W276+W226+W186+W134+W73+W50</f>
        <v>164115676</v>
      </c>
      <c r="X646" s="96">
        <f>X645+X608+X565+X550+X511+X476+X455+X398+X367+X349+X310+X297+X276+X226+X186+X134+X73+X50</f>
        <v>8804559</v>
      </c>
      <c r="Y646" s="13"/>
      <c r="Z646" s="12"/>
      <c r="AA646" s="12"/>
      <c r="AB646" s="12"/>
      <c r="AC646" s="63"/>
    </row>
    <row r="647" spans="1:31" s="11" customFormat="1" ht="18" customHeight="1" x14ac:dyDescent="0.3">
      <c r="A647" s="250" t="s">
        <v>181</v>
      </c>
      <c r="B647" s="250"/>
      <c r="C647" s="191">
        <v>24389002</v>
      </c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13"/>
      <c r="Z647" s="12"/>
      <c r="AB647" s="12"/>
      <c r="AC647" s="63"/>
    </row>
    <row r="648" spans="1:31" s="11" customFormat="1" ht="18" customHeight="1" x14ac:dyDescent="0.3">
      <c r="A648" s="227" t="s">
        <v>180</v>
      </c>
      <c r="B648" s="227"/>
      <c r="C648" s="208">
        <f>C646+C647</f>
        <v>1261590362.9995999</v>
      </c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13"/>
      <c r="Z648" s="12"/>
      <c r="AB648" s="12"/>
      <c r="AC648" s="63"/>
      <c r="AE648" s="63"/>
    </row>
    <row r="649" spans="1:31" s="11" customFormat="1" x14ac:dyDescent="0.3">
      <c r="A649" s="186"/>
      <c r="B649" s="186"/>
      <c r="C649" s="187"/>
      <c r="D649" s="187"/>
      <c r="E649" s="187"/>
      <c r="F649" s="187"/>
      <c r="G649" s="187"/>
      <c r="H649" s="187"/>
      <c r="I649" s="187"/>
      <c r="J649" s="187"/>
      <c r="K649" s="187"/>
      <c r="L649" s="187"/>
      <c r="M649" s="187"/>
      <c r="N649" s="187"/>
      <c r="O649" s="187"/>
      <c r="P649" s="187"/>
      <c r="Q649" s="187"/>
      <c r="R649" s="187"/>
      <c r="S649" s="187"/>
      <c r="T649" s="187"/>
      <c r="U649" s="187"/>
      <c r="V649" s="187"/>
      <c r="W649" s="187"/>
      <c r="X649" s="187"/>
      <c r="Y649" s="20"/>
      <c r="AC649" s="63"/>
    </row>
    <row r="650" spans="1:31" s="11" customFormat="1" x14ac:dyDescent="0.3">
      <c r="A650" s="186"/>
      <c r="B650" s="186"/>
      <c r="C650" s="209"/>
      <c r="D650" s="187"/>
      <c r="E650" s="187"/>
      <c r="F650" s="187"/>
      <c r="G650" s="187"/>
      <c r="H650" s="187"/>
      <c r="I650" s="187"/>
      <c r="J650" s="187"/>
      <c r="K650" s="187"/>
      <c r="L650" s="187"/>
      <c r="M650" s="187"/>
      <c r="N650" s="187"/>
      <c r="O650" s="187"/>
      <c r="P650" s="187"/>
      <c r="Q650" s="187"/>
      <c r="R650" s="187"/>
      <c r="S650" s="187"/>
      <c r="T650" s="187"/>
      <c r="U650" s="187"/>
      <c r="V650" s="187"/>
      <c r="W650" s="187"/>
      <c r="X650" s="187"/>
      <c r="Y650" s="20"/>
      <c r="AC650" s="63"/>
    </row>
    <row r="651" spans="1:31" s="11" customFormat="1" x14ac:dyDescent="0.3">
      <c r="A651" s="186"/>
      <c r="B651" s="186"/>
      <c r="C651" s="187"/>
      <c r="D651" s="187"/>
      <c r="E651" s="187"/>
      <c r="F651" s="187"/>
      <c r="G651" s="187"/>
      <c r="H651" s="187"/>
      <c r="I651" s="187"/>
      <c r="J651" s="187"/>
      <c r="K651" s="187"/>
      <c r="L651" s="187"/>
      <c r="M651" s="187"/>
      <c r="N651" s="187"/>
      <c r="O651" s="187"/>
      <c r="P651" s="187"/>
      <c r="Q651" s="187"/>
      <c r="R651" s="187"/>
      <c r="S651" s="187"/>
      <c r="T651" s="187"/>
      <c r="U651" s="187"/>
      <c r="V651" s="187"/>
      <c r="W651" s="187"/>
      <c r="X651" s="187"/>
      <c r="Y651" s="20"/>
      <c r="AC651" s="63"/>
    </row>
    <row r="652" spans="1:31" s="11" customFormat="1" x14ac:dyDescent="0.3">
      <c r="A652" s="186"/>
      <c r="B652" s="186"/>
      <c r="C652" s="187"/>
      <c r="D652" s="187"/>
      <c r="E652" s="187"/>
      <c r="F652" s="187"/>
      <c r="G652" s="187"/>
      <c r="H652" s="187"/>
      <c r="I652" s="187"/>
      <c r="J652" s="187"/>
      <c r="K652" s="187"/>
      <c r="L652" s="187"/>
      <c r="M652" s="187"/>
      <c r="N652" s="187"/>
      <c r="O652" s="187"/>
      <c r="P652" s="187"/>
      <c r="Q652" s="187"/>
      <c r="R652" s="187"/>
      <c r="S652" s="187"/>
      <c r="T652" s="187"/>
      <c r="U652" s="187"/>
      <c r="V652" s="187"/>
      <c r="W652" s="187"/>
      <c r="X652" s="187"/>
      <c r="Y652" s="20"/>
      <c r="AC652" s="63"/>
    </row>
    <row r="653" spans="1:31" s="11" customFormat="1" x14ac:dyDescent="0.3">
      <c r="A653" s="186"/>
      <c r="B653" s="186"/>
      <c r="C653" s="187"/>
      <c r="D653" s="187"/>
      <c r="E653" s="187"/>
      <c r="F653" s="187"/>
      <c r="G653" s="187"/>
      <c r="H653" s="187"/>
      <c r="I653" s="187"/>
      <c r="J653" s="187"/>
      <c r="K653" s="187"/>
      <c r="L653" s="187"/>
      <c r="M653" s="187"/>
      <c r="N653" s="187"/>
      <c r="O653" s="187"/>
      <c r="P653" s="187"/>
      <c r="Q653" s="187"/>
      <c r="R653" s="187"/>
      <c r="S653" s="187"/>
      <c r="T653" s="187"/>
      <c r="U653" s="187"/>
      <c r="V653" s="187"/>
      <c r="W653" s="187"/>
      <c r="X653" s="187"/>
      <c r="Y653" s="20"/>
      <c r="AC653" s="63"/>
    </row>
    <row r="654" spans="1:31" s="11" customFormat="1" x14ac:dyDescent="0.3">
      <c r="A654" s="186"/>
      <c r="B654" s="186"/>
      <c r="C654" s="187"/>
      <c r="D654" s="187"/>
      <c r="E654" s="187"/>
      <c r="F654" s="187"/>
      <c r="G654" s="187"/>
      <c r="H654" s="187"/>
      <c r="I654" s="187"/>
      <c r="J654" s="187"/>
      <c r="K654" s="187"/>
      <c r="L654" s="187"/>
      <c r="M654" s="187"/>
      <c r="N654" s="187"/>
      <c r="O654" s="187"/>
      <c r="P654" s="187"/>
      <c r="Q654" s="187"/>
      <c r="R654" s="187"/>
      <c r="S654" s="187"/>
      <c r="T654" s="187"/>
      <c r="U654" s="187"/>
      <c r="V654" s="187"/>
      <c r="W654" s="187"/>
      <c r="X654" s="187"/>
      <c r="Y654" s="20"/>
      <c r="AC654" s="63"/>
    </row>
    <row r="655" spans="1:31" s="4" customFormat="1" x14ac:dyDescent="0.3">
      <c r="A655" s="186"/>
      <c r="B655" s="186"/>
      <c r="C655" s="187"/>
      <c r="D655" s="187"/>
      <c r="E655" s="187"/>
      <c r="F655" s="187"/>
      <c r="G655" s="187"/>
      <c r="H655" s="187"/>
      <c r="I655" s="187"/>
      <c r="J655" s="187"/>
      <c r="K655" s="187"/>
      <c r="L655" s="187"/>
      <c r="M655" s="187"/>
      <c r="N655" s="187"/>
      <c r="O655" s="187"/>
      <c r="P655" s="187"/>
      <c r="Q655" s="187"/>
      <c r="R655" s="187"/>
      <c r="S655" s="187"/>
      <c r="T655" s="187"/>
      <c r="U655" s="187"/>
      <c r="V655" s="187"/>
      <c r="W655" s="187"/>
      <c r="X655" s="187"/>
      <c r="Y655" s="9"/>
      <c r="AC655" s="67"/>
    </row>
    <row r="656" spans="1:31" s="4" customFormat="1" x14ac:dyDescent="0.3">
      <c r="A656" s="186"/>
      <c r="B656" s="186"/>
      <c r="C656" s="187"/>
      <c r="D656" s="187"/>
      <c r="E656" s="187"/>
      <c r="F656" s="187"/>
      <c r="G656" s="187"/>
      <c r="H656" s="187"/>
      <c r="I656" s="187"/>
      <c r="J656" s="187"/>
      <c r="K656" s="187"/>
      <c r="L656" s="187"/>
      <c r="M656" s="187"/>
      <c r="N656" s="187"/>
      <c r="O656" s="187"/>
      <c r="P656" s="187"/>
      <c r="Q656" s="187"/>
      <c r="R656" s="187"/>
      <c r="S656" s="187"/>
      <c r="T656" s="187"/>
      <c r="U656" s="187"/>
      <c r="V656" s="187"/>
      <c r="W656" s="187"/>
      <c r="X656" s="187"/>
      <c r="Y656" s="9"/>
      <c r="AC656" s="67"/>
    </row>
    <row r="657" spans="1:29" s="4" customFormat="1" x14ac:dyDescent="0.3">
      <c r="A657" s="186"/>
      <c r="B657" s="186"/>
      <c r="C657" s="187"/>
      <c r="D657" s="187"/>
      <c r="E657" s="187"/>
      <c r="F657" s="187"/>
      <c r="G657" s="187"/>
      <c r="H657" s="187"/>
      <c r="I657" s="187"/>
      <c r="J657" s="187"/>
      <c r="K657" s="187"/>
      <c r="L657" s="187"/>
      <c r="M657" s="187"/>
      <c r="N657" s="187"/>
      <c r="O657" s="187"/>
      <c r="P657" s="187"/>
      <c r="Q657" s="187"/>
      <c r="R657" s="187"/>
      <c r="S657" s="187"/>
      <c r="T657" s="187"/>
      <c r="U657" s="187"/>
      <c r="V657" s="187"/>
      <c r="W657" s="187"/>
      <c r="X657" s="187"/>
      <c r="Y657" s="9"/>
      <c r="AC657" s="67"/>
    </row>
    <row r="658" spans="1:29" s="4" customFormat="1" x14ac:dyDescent="0.3">
      <c r="A658" s="186"/>
      <c r="B658" s="186"/>
      <c r="C658" s="187"/>
      <c r="D658" s="187"/>
      <c r="E658" s="187"/>
      <c r="F658" s="187"/>
      <c r="G658" s="187"/>
      <c r="H658" s="187"/>
      <c r="I658" s="187"/>
      <c r="J658" s="187"/>
      <c r="K658" s="187"/>
      <c r="L658" s="187"/>
      <c r="M658" s="187"/>
      <c r="N658" s="187"/>
      <c r="O658" s="187"/>
      <c r="P658" s="187"/>
      <c r="Q658" s="187"/>
      <c r="R658" s="187"/>
      <c r="S658" s="187"/>
      <c r="T658" s="187"/>
      <c r="U658" s="187"/>
      <c r="V658" s="187"/>
      <c r="W658" s="187"/>
      <c r="X658" s="187"/>
      <c r="Y658" s="9"/>
      <c r="AC658" s="67"/>
    </row>
    <row r="659" spans="1:29" s="4" customFormat="1" x14ac:dyDescent="0.3">
      <c r="A659" s="186"/>
      <c r="B659" s="186"/>
      <c r="C659" s="187"/>
      <c r="D659" s="187"/>
      <c r="E659" s="187"/>
      <c r="F659" s="187"/>
      <c r="G659" s="187"/>
      <c r="H659" s="187"/>
      <c r="I659" s="187"/>
      <c r="J659" s="187"/>
      <c r="K659" s="187"/>
      <c r="L659" s="187"/>
      <c r="M659" s="187"/>
      <c r="N659" s="187"/>
      <c r="O659" s="187"/>
      <c r="P659" s="187"/>
      <c r="Q659" s="187"/>
      <c r="R659" s="187"/>
      <c r="S659" s="187"/>
      <c r="T659" s="187"/>
      <c r="U659" s="187"/>
      <c r="V659" s="187"/>
      <c r="W659" s="187"/>
      <c r="X659" s="187"/>
      <c r="Y659" s="9"/>
      <c r="AC659" s="67"/>
    </row>
    <row r="660" spans="1:29" s="4" customFormat="1" x14ac:dyDescent="0.3">
      <c r="A660" s="186"/>
      <c r="B660" s="186"/>
      <c r="C660" s="187"/>
      <c r="D660" s="187"/>
      <c r="E660" s="187"/>
      <c r="F660" s="187"/>
      <c r="G660" s="187"/>
      <c r="H660" s="187"/>
      <c r="I660" s="187"/>
      <c r="J660" s="187"/>
      <c r="K660" s="187"/>
      <c r="L660" s="187"/>
      <c r="M660" s="187"/>
      <c r="N660" s="187"/>
      <c r="O660" s="187"/>
      <c r="P660" s="187"/>
      <c r="Q660" s="187"/>
      <c r="R660" s="187"/>
      <c r="S660" s="187"/>
      <c r="T660" s="187"/>
      <c r="U660" s="187"/>
      <c r="V660" s="187"/>
      <c r="W660" s="187"/>
      <c r="X660" s="187"/>
      <c r="Y660" s="9"/>
      <c r="AC660" s="67"/>
    </row>
    <row r="661" spans="1:29" s="3" customFormat="1" x14ac:dyDescent="0.3">
      <c r="A661" s="186"/>
      <c r="B661" s="186"/>
      <c r="C661" s="187"/>
      <c r="D661" s="187"/>
      <c r="E661" s="187"/>
      <c r="F661" s="187"/>
      <c r="G661" s="187"/>
      <c r="H661" s="187"/>
      <c r="I661" s="187"/>
      <c r="J661" s="187"/>
      <c r="K661" s="187"/>
      <c r="L661" s="187"/>
      <c r="M661" s="187"/>
      <c r="N661" s="187"/>
      <c r="O661" s="187"/>
      <c r="P661" s="187"/>
      <c r="Q661" s="187"/>
      <c r="R661" s="187"/>
      <c r="S661" s="187"/>
      <c r="T661" s="187"/>
      <c r="U661" s="187"/>
      <c r="V661" s="187"/>
      <c r="W661" s="187"/>
      <c r="X661" s="187"/>
      <c r="Y661" s="1"/>
      <c r="AC661" s="68"/>
    </row>
    <row r="662" spans="1:29" s="3" customFormat="1" x14ac:dyDescent="0.3">
      <c r="A662" s="186"/>
      <c r="B662" s="186"/>
      <c r="C662" s="187"/>
      <c r="D662" s="187"/>
      <c r="E662" s="187"/>
      <c r="F662" s="187"/>
      <c r="G662" s="187"/>
      <c r="H662" s="187"/>
      <c r="I662" s="187"/>
      <c r="J662" s="187"/>
      <c r="K662" s="187"/>
      <c r="L662" s="187"/>
      <c r="M662" s="187"/>
      <c r="N662" s="187"/>
      <c r="O662" s="187"/>
      <c r="P662" s="187"/>
      <c r="Q662" s="187"/>
      <c r="R662" s="187"/>
      <c r="S662" s="187"/>
      <c r="T662" s="187"/>
      <c r="U662" s="187"/>
      <c r="V662" s="187"/>
      <c r="W662" s="187"/>
      <c r="X662" s="187"/>
      <c r="Y662" s="1"/>
      <c r="AC662" s="68"/>
    </row>
    <row r="663" spans="1:29" s="3" customFormat="1" x14ac:dyDescent="0.3">
      <c r="A663" s="186"/>
      <c r="B663" s="186"/>
      <c r="C663" s="187"/>
      <c r="D663" s="187"/>
      <c r="E663" s="187"/>
      <c r="F663" s="187"/>
      <c r="G663" s="187"/>
      <c r="H663" s="187"/>
      <c r="I663" s="187"/>
      <c r="J663" s="187"/>
      <c r="K663" s="187"/>
      <c r="L663" s="187"/>
      <c r="M663" s="187"/>
      <c r="N663" s="187"/>
      <c r="O663" s="187"/>
      <c r="P663" s="187"/>
      <c r="Q663" s="187"/>
      <c r="R663" s="187"/>
      <c r="S663" s="187"/>
      <c r="T663" s="187"/>
      <c r="U663" s="187"/>
      <c r="V663" s="187"/>
      <c r="W663" s="187"/>
      <c r="X663" s="187"/>
      <c r="Y663" s="1"/>
      <c r="AC663" s="68"/>
    </row>
    <row r="664" spans="1:29" s="3" customFormat="1" x14ac:dyDescent="0.3">
      <c r="A664" s="186"/>
      <c r="B664" s="186"/>
      <c r="C664" s="187"/>
      <c r="D664" s="187"/>
      <c r="E664" s="187"/>
      <c r="F664" s="187"/>
      <c r="G664" s="187"/>
      <c r="H664" s="187"/>
      <c r="I664" s="187"/>
      <c r="J664" s="187"/>
      <c r="K664" s="187"/>
      <c r="L664" s="187"/>
      <c r="M664" s="187"/>
      <c r="N664" s="187"/>
      <c r="O664" s="187"/>
      <c r="P664" s="187"/>
      <c r="Q664" s="187"/>
      <c r="R664" s="187"/>
      <c r="S664" s="187"/>
      <c r="T664" s="187"/>
      <c r="U664" s="187"/>
      <c r="V664" s="187"/>
      <c r="W664" s="187"/>
      <c r="X664" s="187"/>
      <c r="Y664" s="1"/>
      <c r="AC664" s="68"/>
    </row>
    <row r="665" spans="1:29" s="3" customFormat="1" x14ac:dyDescent="0.3">
      <c r="A665" s="186"/>
      <c r="B665" s="186"/>
      <c r="C665" s="187"/>
      <c r="D665" s="187"/>
      <c r="E665" s="187"/>
      <c r="F665" s="187"/>
      <c r="G665" s="187"/>
      <c r="H665" s="187"/>
      <c r="I665" s="187"/>
      <c r="J665" s="187"/>
      <c r="K665" s="187"/>
      <c r="L665" s="187"/>
      <c r="M665" s="187"/>
      <c r="N665" s="187"/>
      <c r="O665" s="187"/>
      <c r="P665" s="187"/>
      <c r="Q665" s="187"/>
      <c r="R665" s="187"/>
      <c r="S665" s="187"/>
      <c r="T665" s="187"/>
      <c r="U665" s="187"/>
      <c r="V665" s="187"/>
      <c r="W665" s="187"/>
      <c r="X665" s="187"/>
      <c r="Y665" s="1"/>
      <c r="AC665" s="68"/>
    </row>
    <row r="666" spans="1:29" s="3" customFormat="1" x14ac:dyDescent="0.3">
      <c r="A666" s="186"/>
      <c r="B666" s="186"/>
      <c r="C666" s="187"/>
      <c r="D666" s="187"/>
      <c r="E666" s="187"/>
      <c r="F666" s="187"/>
      <c r="G666" s="187"/>
      <c r="H666" s="187"/>
      <c r="I666" s="187"/>
      <c r="J666" s="187"/>
      <c r="K666" s="187"/>
      <c r="L666" s="187"/>
      <c r="M666" s="187"/>
      <c r="N666" s="187"/>
      <c r="O666" s="187"/>
      <c r="P666" s="187"/>
      <c r="Q666" s="187"/>
      <c r="R666" s="187"/>
      <c r="S666" s="187"/>
      <c r="T666" s="187"/>
      <c r="U666" s="187"/>
      <c r="V666" s="187"/>
      <c r="W666" s="187"/>
      <c r="X666" s="187"/>
      <c r="Y666" s="1"/>
      <c r="AC666" s="68"/>
    </row>
    <row r="667" spans="1:29" s="3" customFormat="1" x14ac:dyDescent="0.3">
      <c r="A667" s="186"/>
      <c r="B667" s="186"/>
      <c r="C667" s="187"/>
      <c r="D667" s="187"/>
      <c r="E667" s="187"/>
      <c r="F667" s="187"/>
      <c r="G667" s="187"/>
      <c r="H667" s="187"/>
      <c r="I667" s="187"/>
      <c r="J667" s="187"/>
      <c r="K667" s="187"/>
      <c r="L667" s="187"/>
      <c r="M667" s="187"/>
      <c r="N667" s="187"/>
      <c r="O667" s="187"/>
      <c r="P667" s="187"/>
      <c r="Q667" s="187"/>
      <c r="R667" s="187"/>
      <c r="S667" s="187"/>
      <c r="T667" s="187"/>
      <c r="U667" s="187"/>
      <c r="V667" s="187"/>
      <c r="W667" s="187"/>
      <c r="X667" s="187"/>
      <c r="Y667" s="1"/>
      <c r="AC667" s="68"/>
    </row>
    <row r="668" spans="1:29" s="3" customFormat="1" x14ac:dyDescent="0.3">
      <c r="A668" s="186"/>
      <c r="B668" s="186"/>
      <c r="C668" s="187"/>
      <c r="D668" s="187"/>
      <c r="E668" s="187"/>
      <c r="F668" s="187"/>
      <c r="G668" s="187"/>
      <c r="H668" s="187"/>
      <c r="I668" s="187"/>
      <c r="J668" s="187"/>
      <c r="K668" s="187"/>
      <c r="L668" s="187"/>
      <c r="M668" s="187"/>
      <c r="N668" s="187"/>
      <c r="O668" s="187"/>
      <c r="P668" s="187"/>
      <c r="Q668" s="187"/>
      <c r="R668" s="187"/>
      <c r="S668" s="187"/>
      <c r="T668" s="187"/>
      <c r="U668" s="187"/>
      <c r="V668" s="187"/>
      <c r="W668" s="187"/>
      <c r="X668" s="187"/>
      <c r="Y668" s="1"/>
      <c r="AC668" s="68"/>
    </row>
    <row r="669" spans="1:29" s="3" customFormat="1" x14ac:dyDescent="0.3">
      <c r="A669" s="186"/>
      <c r="B669" s="186"/>
      <c r="C669" s="187"/>
      <c r="D669" s="187"/>
      <c r="E669" s="187"/>
      <c r="F669" s="187"/>
      <c r="G669" s="187"/>
      <c r="H669" s="187"/>
      <c r="I669" s="187"/>
      <c r="J669" s="187"/>
      <c r="K669" s="187"/>
      <c r="L669" s="187"/>
      <c r="M669" s="187"/>
      <c r="N669" s="187"/>
      <c r="O669" s="187"/>
      <c r="P669" s="187"/>
      <c r="Q669" s="187"/>
      <c r="R669" s="187"/>
      <c r="S669" s="187"/>
      <c r="T669" s="187"/>
      <c r="U669" s="187"/>
      <c r="V669" s="187"/>
      <c r="W669" s="187"/>
      <c r="X669" s="187"/>
      <c r="Y669" s="1"/>
      <c r="AC669" s="68"/>
    </row>
    <row r="670" spans="1:29" s="3" customFormat="1" x14ac:dyDescent="0.3">
      <c r="A670" s="186"/>
      <c r="B670" s="186"/>
      <c r="C670" s="187"/>
      <c r="D670" s="187"/>
      <c r="E670" s="187"/>
      <c r="F670" s="187"/>
      <c r="G670" s="187"/>
      <c r="H670" s="187"/>
      <c r="I670" s="187"/>
      <c r="J670" s="187"/>
      <c r="K670" s="187"/>
      <c r="L670" s="187"/>
      <c r="M670" s="187"/>
      <c r="N670" s="187"/>
      <c r="O670" s="187"/>
      <c r="P670" s="187"/>
      <c r="Q670" s="187"/>
      <c r="R670" s="187"/>
      <c r="S670" s="187"/>
      <c r="T670" s="187"/>
      <c r="U670" s="187"/>
      <c r="V670" s="187"/>
      <c r="W670" s="187"/>
      <c r="X670" s="187"/>
      <c r="Y670" s="1"/>
      <c r="AC670" s="68"/>
    </row>
    <row r="671" spans="1:29" s="3" customFormat="1" x14ac:dyDescent="0.3">
      <c r="A671" s="186"/>
      <c r="B671" s="186"/>
      <c r="C671" s="187"/>
      <c r="D671" s="187"/>
      <c r="E671" s="187"/>
      <c r="F671" s="187"/>
      <c r="G671" s="187"/>
      <c r="H671" s="187"/>
      <c r="I671" s="187"/>
      <c r="J671" s="187"/>
      <c r="K671" s="187"/>
      <c r="L671" s="187"/>
      <c r="M671" s="187"/>
      <c r="N671" s="187"/>
      <c r="O671" s="187"/>
      <c r="P671" s="187"/>
      <c r="Q671" s="187"/>
      <c r="R671" s="187"/>
      <c r="S671" s="187"/>
      <c r="T671" s="187"/>
      <c r="U671" s="187"/>
      <c r="V671" s="187"/>
      <c r="W671" s="187"/>
      <c r="X671" s="187"/>
      <c r="Y671" s="1"/>
      <c r="AC671" s="68"/>
    </row>
    <row r="672" spans="1:29" s="3" customFormat="1" x14ac:dyDescent="0.3">
      <c r="A672" s="186"/>
      <c r="B672" s="186"/>
      <c r="C672" s="187"/>
      <c r="D672" s="187"/>
      <c r="E672" s="187"/>
      <c r="F672" s="187"/>
      <c r="G672" s="187"/>
      <c r="H672" s="187"/>
      <c r="I672" s="187"/>
      <c r="J672" s="187"/>
      <c r="K672" s="187"/>
      <c r="L672" s="187"/>
      <c r="M672" s="187"/>
      <c r="N672" s="187"/>
      <c r="O672" s="187"/>
      <c r="P672" s="187"/>
      <c r="Q672" s="187"/>
      <c r="R672" s="187"/>
      <c r="S672" s="187"/>
      <c r="T672" s="187"/>
      <c r="U672" s="187"/>
      <c r="V672" s="187"/>
      <c r="W672" s="187"/>
      <c r="X672" s="187"/>
      <c r="Y672" s="1"/>
      <c r="AC672" s="68"/>
    </row>
    <row r="673" spans="1:29" s="3" customFormat="1" x14ac:dyDescent="0.3">
      <c r="A673" s="186"/>
      <c r="B673" s="186"/>
      <c r="C673" s="187"/>
      <c r="D673" s="187"/>
      <c r="E673" s="187"/>
      <c r="F673" s="187"/>
      <c r="G673" s="187"/>
      <c r="H673" s="187"/>
      <c r="I673" s="187"/>
      <c r="J673" s="187"/>
      <c r="K673" s="187"/>
      <c r="L673" s="187"/>
      <c r="M673" s="187"/>
      <c r="N673" s="187"/>
      <c r="O673" s="187"/>
      <c r="P673" s="187"/>
      <c r="Q673" s="187"/>
      <c r="R673" s="187"/>
      <c r="S673" s="187"/>
      <c r="T673" s="187"/>
      <c r="U673" s="187"/>
      <c r="V673" s="187"/>
      <c r="W673" s="187"/>
      <c r="X673" s="187"/>
      <c r="Y673" s="1"/>
      <c r="AC673" s="68"/>
    </row>
    <row r="674" spans="1:29" s="3" customFormat="1" x14ac:dyDescent="0.3">
      <c r="A674" s="186"/>
      <c r="B674" s="186"/>
      <c r="C674" s="187"/>
      <c r="D674" s="187"/>
      <c r="E674" s="187"/>
      <c r="F674" s="187"/>
      <c r="G674" s="187"/>
      <c r="H674" s="187"/>
      <c r="I674" s="187"/>
      <c r="J674" s="187"/>
      <c r="K674" s="187"/>
      <c r="L674" s="187"/>
      <c r="M674" s="187"/>
      <c r="N674" s="187"/>
      <c r="O674" s="187"/>
      <c r="P674" s="187"/>
      <c r="Q674" s="187"/>
      <c r="R674" s="187"/>
      <c r="S674" s="187"/>
      <c r="T674" s="187"/>
      <c r="U674" s="187"/>
      <c r="V674" s="187"/>
      <c r="W674" s="187"/>
      <c r="X674" s="187"/>
      <c r="Y674" s="1"/>
      <c r="AC674" s="68"/>
    </row>
    <row r="675" spans="1:29" s="3" customFormat="1" x14ac:dyDescent="0.3">
      <c r="A675" s="186"/>
      <c r="B675" s="186"/>
      <c r="C675" s="187"/>
      <c r="D675" s="187"/>
      <c r="E675" s="187"/>
      <c r="F675" s="187"/>
      <c r="G675" s="187"/>
      <c r="H675" s="187"/>
      <c r="I675" s="187"/>
      <c r="J675" s="187"/>
      <c r="K675" s="187"/>
      <c r="L675" s="187"/>
      <c r="M675" s="187"/>
      <c r="N675" s="187"/>
      <c r="O675" s="187"/>
      <c r="P675" s="187"/>
      <c r="Q675" s="187"/>
      <c r="R675" s="187"/>
      <c r="S675" s="187"/>
      <c r="T675" s="187"/>
      <c r="U675" s="187"/>
      <c r="V675" s="187"/>
      <c r="W675" s="187"/>
      <c r="X675" s="187"/>
      <c r="Y675" s="1"/>
      <c r="AC675" s="68"/>
    </row>
    <row r="676" spans="1:29" s="3" customFormat="1" x14ac:dyDescent="0.3">
      <c r="A676" s="186"/>
      <c r="B676" s="186"/>
      <c r="C676" s="187"/>
      <c r="D676" s="187"/>
      <c r="E676" s="187"/>
      <c r="F676" s="187"/>
      <c r="G676" s="187"/>
      <c r="H676" s="187"/>
      <c r="I676" s="187"/>
      <c r="J676" s="187"/>
      <c r="K676" s="187"/>
      <c r="L676" s="187"/>
      <c r="M676" s="187"/>
      <c r="N676" s="187"/>
      <c r="O676" s="187"/>
      <c r="P676" s="187"/>
      <c r="Q676" s="187"/>
      <c r="R676" s="187"/>
      <c r="S676" s="187"/>
      <c r="T676" s="187"/>
      <c r="U676" s="187"/>
      <c r="V676" s="187"/>
      <c r="W676" s="187"/>
      <c r="X676" s="187"/>
      <c r="Y676" s="1"/>
      <c r="AC676" s="68"/>
    </row>
    <row r="677" spans="1:29" s="3" customFormat="1" x14ac:dyDescent="0.3">
      <c r="A677" s="186"/>
      <c r="B677" s="186"/>
      <c r="C677" s="187"/>
      <c r="D677" s="187"/>
      <c r="E677" s="187"/>
      <c r="F677" s="187"/>
      <c r="G677" s="187"/>
      <c r="H677" s="187"/>
      <c r="I677" s="187"/>
      <c r="J677" s="187"/>
      <c r="K677" s="187"/>
      <c r="L677" s="187"/>
      <c r="M677" s="187"/>
      <c r="N677" s="187"/>
      <c r="O677" s="187"/>
      <c r="P677" s="187"/>
      <c r="Q677" s="187"/>
      <c r="R677" s="187"/>
      <c r="S677" s="187"/>
      <c r="T677" s="187"/>
      <c r="U677" s="187"/>
      <c r="V677" s="187"/>
      <c r="W677" s="187"/>
      <c r="X677" s="187"/>
      <c r="Y677" s="1"/>
      <c r="AC677" s="68"/>
    </row>
    <row r="678" spans="1:29" s="3" customFormat="1" x14ac:dyDescent="0.3">
      <c r="A678" s="186"/>
      <c r="B678" s="186"/>
      <c r="C678" s="187"/>
      <c r="D678" s="187"/>
      <c r="E678" s="187"/>
      <c r="F678" s="187"/>
      <c r="G678" s="187"/>
      <c r="H678" s="187"/>
      <c r="I678" s="187"/>
      <c r="J678" s="187"/>
      <c r="K678" s="187"/>
      <c r="L678" s="187"/>
      <c r="M678" s="187"/>
      <c r="N678" s="187"/>
      <c r="O678" s="187"/>
      <c r="P678" s="187"/>
      <c r="Q678" s="187"/>
      <c r="R678" s="187"/>
      <c r="S678" s="187"/>
      <c r="T678" s="187"/>
      <c r="U678" s="187"/>
      <c r="V678" s="187"/>
      <c r="W678" s="187"/>
      <c r="X678" s="187"/>
      <c r="Y678" s="1"/>
      <c r="AC678" s="68"/>
    </row>
    <row r="679" spans="1:29" s="3" customFormat="1" x14ac:dyDescent="0.3">
      <c r="A679" s="186"/>
      <c r="B679" s="186"/>
      <c r="C679" s="187"/>
      <c r="D679" s="187"/>
      <c r="E679" s="187"/>
      <c r="F679" s="187"/>
      <c r="G679" s="187"/>
      <c r="H679" s="187"/>
      <c r="I679" s="187"/>
      <c r="J679" s="187"/>
      <c r="K679" s="187"/>
      <c r="L679" s="187"/>
      <c r="M679" s="187"/>
      <c r="N679" s="187"/>
      <c r="O679" s="187"/>
      <c r="P679" s="187"/>
      <c r="Q679" s="187"/>
      <c r="R679" s="187"/>
      <c r="S679" s="187"/>
      <c r="T679" s="187"/>
      <c r="U679" s="187"/>
      <c r="V679" s="187"/>
      <c r="W679" s="187"/>
      <c r="X679" s="187"/>
      <c r="Y679" s="1"/>
      <c r="AC679" s="68"/>
    </row>
    <row r="680" spans="1:29" s="3" customFormat="1" x14ac:dyDescent="0.3">
      <c r="A680" s="186"/>
      <c r="B680" s="186"/>
      <c r="C680" s="187"/>
      <c r="D680" s="187"/>
      <c r="E680" s="187"/>
      <c r="F680" s="187"/>
      <c r="G680" s="187"/>
      <c r="H680" s="187"/>
      <c r="I680" s="187"/>
      <c r="J680" s="187"/>
      <c r="K680" s="187"/>
      <c r="L680" s="187"/>
      <c r="M680" s="187"/>
      <c r="N680" s="187"/>
      <c r="O680" s="187"/>
      <c r="P680" s="187"/>
      <c r="Q680" s="187"/>
      <c r="R680" s="187"/>
      <c r="S680" s="187"/>
      <c r="T680" s="187"/>
      <c r="U680" s="187"/>
      <c r="V680" s="187"/>
      <c r="W680" s="187"/>
      <c r="X680" s="187"/>
      <c r="Y680" s="1"/>
      <c r="AC680" s="68"/>
    </row>
    <row r="681" spans="1:29" s="3" customFormat="1" x14ac:dyDescent="0.3">
      <c r="A681" s="186"/>
      <c r="B681" s="186"/>
      <c r="C681" s="187"/>
      <c r="D681" s="187"/>
      <c r="E681" s="187"/>
      <c r="F681" s="187"/>
      <c r="G681" s="187"/>
      <c r="H681" s="187"/>
      <c r="I681" s="187"/>
      <c r="J681" s="187"/>
      <c r="K681" s="187"/>
      <c r="L681" s="187"/>
      <c r="M681" s="187"/>
      <c r="N681" s="187"/>
      <c r="O681" s="187"/>
      <c r="P681" s="187"/>
      <c r="Q681" s="187"/>
      <c r="R681" s="187"/>
      <c r="S681" s="187"/>
      <c r="T681" s="187"/>
      <c r="U681" s="187"/>
      <c r="V681" s="187"/>
      <c r="W681" s="187"/>
      <c r="X681" s="187"/>
      <c r="Y681" s="1"/>
      <c r="AC681" s="68"/>
    </row>
    <row r="682" spans="1:29" s="3" customFormat="1" x14ac:dyDescent="0.3">
      <c r="A682" s="186"/>
      <c r="B682" s="186"/>
      <c r="C682" s="187"/>
      <c r="D682" s="187"/>
      <c r="E682" s="187"/>
      <c r="F682" s="187"/>
      <c r="G682" s="187"/>
      <c r="H682" s="187"/>
      <c r="I682" s="187"/>
      <c r="J682" s="187"/>
      <c r="K682" s="187"/>
      <c r="L682" s="187"/>
      <c r="M682" s="187"/>
      <c r="N682" s="187"/>
      <c r="O682" s="187"/>
      <c r="P682" s="187"/>
      <c r="Q682" s="187"/>
      <c r="R682" s="187"/>
      <c r="S682" s="187"/>
      <c r="T682" s="187"/>
      <c r="U682" s="187"/>
      <c r="V682" s="187"/>
      <c r="W682" s="187"/>
      <c r="X682" s="187"/>
      <c r="Y682" s="1"/>
      <c r="AC682" s="68"/>
    </row>
    <row r="683" spans="1:29" s="3" customFormat="1" x14ac:dyDescent="0.3">
      <c r="A683" s="186"/>
      <c r="B683" s="186"/>
      <c r="C683" s="187"/>
      <c r="D683" s="187"/>
      <c r="E683" s="187"/>
      <c r="F683" s="187"/>
      <c r="G683" s="187"/>
      <c r="H683" s="187"/>
      <c r="I683" s="187"/>
      <c r="J683" s="187"/>
      <c r="K683" s="187"/>
      <c r="L683" s="187"/>
      <c r="M683" s="187"/>
      <c r="N683" s="187"/>
      <c r="O683" s="187"/>
      <c r="P683" s="187"/>
      <c r="Q683" s="187"/>
      <c r="R683" s="187"/>
      <c r="S683" s="187"/>
      <c r="T683" s="187"/>
      <c r="U683" s="187"/>
      <c r="V683" s="187"/>
      <c r="W683" s="187"/>
      <c r="X683" s="187"/>
      <c r="Y683" s="1"/>
      <c r="AC683" s="68"/>
    </row>
    <row r="684" spans="1:29" s="3" customFormat="1" x14ac:dyDescent="0.3">
      <c r="A684" s="186"/>
      <c r="B684" s="186"/>
      <c r="C684" s="187"/>
      <c r="D684" s="187"/>
      <c r="E684" s="187"/>
      <c r="F684" s="187"/>
      <c r="G684" s="187"/>
      <c r="H684" s="187"/>
      <c r="I684" s="187"/>
      <c r="J684" s="187"/>
      <c r="K684" s="187"/>
      <c r="L684" s="187"/>
      <c r="M684" s="187"/>
      <c r="N684" s="187"/>
      <c r="O684" s="187"/>
      <c r="P684" s="187"/>
      <c r="Q684" s="187"/>
      <c r="R684" s="187"/>
      <c r="S684" s="187"/>
      <c r="T684" s="187"/>
      <c r="U684" s="187"/>
      <c r="V684" s="187"/>
      <c r="W684" s="187"/>
      <c r="X684" s="187"/>
      <c r="Y684" s="1"/>
      <c r="AC684" s="68"/>
    </row>
    <row r="685" spans="1:29" s="3" customFormat="1" x14ac:dyDescent="0.3">
      <c r="A685" s="186"/>
      <c r="B685" s="186"/>
      <c r="C685" s="187"/>
      <c r="D685" s="187"/>
      <c r="E685" s="187"/>
      <c r="F685" s="187"/>
      <c r="G685" s="187"/>
      <c r="H685" s="187"/>
      <c r="I685" s="187"/>
      <c r="J685" s="187"/>
      <c r="K685" s="187"/>
      <c r="L685" s="187"/>
      <c r="M685" s="187"/>
      <c r="N685" s="187"/>
      <c r="O685" s="187"/>
      <c r="P685" s="187"/>
      <c r="Q685" s="187"/>
      <c r="R685" s="187"/>
      <c r="S685" s="187"/>
      <c r="T685" s="187"/>
      <c r="U685" s="187"/>
      <c r="V685" s="187"/>
      <c r="W685" s="187"/>
      <c r="X685" s="187"/>
      <c r="Y685" s="1"/>
      <c r="AC685" s="68"/>
    </row>
    <row r="686" spans="1:29" s="3" customFormat="1" x14ac:dyDescent="0.3">
      <c r="A686" s="186"/>
      <c r="B686" s="186"/>
      <c r="C686" s="187"/>
      <c r="D686" s="187"/>
      <c r="E686" s="187"/>
      <c r="F686" s="187"/>
      <c r="G686" s="187"/>
      <c r="H686" s="187"/>
      <c r="I686" s="187"/>
      <c r="J686" s="187"/>
      <c r="K686" s="187"/>
      <c r="L686" s="187"/>
      <c r="M686" s="187"/>
      <c r="N686" s="187"/>
      <c r="O686" s="187"/>
      <c r="P686" s="187"/>
      <c r="Q686" s="187"/>
      <c r="R686" s="187"/>
      <c r="S686" s="187"/>
      <c r="T686" s="187"/>
      <c r="U686" s="187"/>
      <c r="V686" s="187"/>
      <c r="W686" s="187"/>
      <c r="X686" s="187"/>
      <c r="Y686" s="1"/>
      <c r="AC686" s="68"/>
    </row>
    <row r="687" spans="1:29" s="3" customFormat="1" x14ac:dyDescent="0.3">
      <c r="A687" s="186"/>
      <c r="B687" s="186"/>
      <c r="C687" s="187"/>
      <c r="D687" s="187"/>
      <c r="E687" s="187"/>
      <c r="F687" s="187"/>
      <c r="G687" s="187"/>
      <c r="H687" s="187"/>
      <c r="I687" s="187"/>
      <c r="J687" s="187"/>
      <c r="K687" s="187"/>
      <c r="L687" s="187"/>
      <c r="M687" s="187"/>
      <c r="N687" s="187"/>
      <c r="O687" s="187"/>
      <c r="P687" s="187"/>
      <c r="Q687" s="187"/>
      <c r="R687" s="187"/>
      <c r="S687" s="187"/>
      <c r="T687" s="187"/>
      <c r="U687" s="187"/>
      <c r="V687" s="187"/>
      <c r="W687" s="187"/>
      <c r="X687" s="187"/>
      <c r="Y687" s="1"/>
      <c r="AC687" s="68"/>
    </row>
    <row r="688" spans="1:29" s="3" customFormat="1" x14ac:dyDescent="0.3">
      <c r="A688" s="186"/>
      <c r="B688" s="186"/>
      <c r="C688" s="187"/>
      <c r="D688" s="187"/>
      <c r="E688" s="187"/>
      <c r="F688" s="187"/>
      <c r="G688" s="187"/>
      <c r="H688" s="187"/>
      <c r="I688" s="187"/>
      <c r="J688" s="187"/>
      <c r="K688" s="187"/>
      <c r="L688" s="187"/>
      <c r="M688" s="187"/>
      <c r="N688" s="187"/>
      <c r="O688" s="187"/>
      <c r="P688" s="187"/>
      <c r="Q688" s="187"/>
      <c r="R688" s="187"/>
      <c r="S688" s="187"/>
      <c r="T688" s="187"/>
      <c r="U688" s="187"/>
      <c r="V688" s="187"/>
      <c r="W688" s="187"/>
      <c r="X688" s="187"/>
      <c r="Y688" s="1"/>
      <c r="AC688" s="68"/>
    </row>
    <row r="689" spans="1:29" s="3" customFormat="1" x14ac:dyDescent="0.3">
      <c r="A689" s="186"/>
      <c r="B689" s="186"/>
      <c r="C689" s="187"/>
      <c r="D689" s="187"/>
      <c r="E689" s="187"/>
      <c r="F689" s="187"/>
      <c r="G689" s="187"/>
      <c r="H689" s="187"/>
      <c r="I689" s="187"/>
      <c r="J689" s="187"/>
      <c r="K689" s="187"/>
      <c r="L689" s="187"/>
      <c r="M689" s="187"/>
      <c r="N689" s="187"/>
      <c r="O689" s="187"/>
      <c r="P689" s="187"/>
      <c r="Q689" s="187"/>
      <c r="R689" s="187"/>
      <c r="S689" s="187"/>
      <c r="T689" s="187"/>
      <c r="U689" s="187"/>
      <c r="V689" s="187"/>
      <c r="W689" s="187"/>
      <c r="X689" s="187"/>
      <c r="Y689" s="1"/>
      <c r="AC689" s="68"/>
    </row>
    <row r="690" spans="1:29" s="3" customFormat="1" x14ac:dyDescent="0.3">
      <c r="A690" s="186"/>
      <c r="B690" s="186"/>
      <c r="C690" s="187"/>
      <c r="D690" s="187"/>
      <c r="E690" s="187"/>
      <c r="F690" s="187"/>
      <c r="G690" s="187"/>
      <c r="H690" s="187"/>
      <c r="I690" s="187"/>
      <c r="J690" s="187"/>
      <c r="K690" s="187"/>
      <c r="L690" s="187"/>
      <c r="M690" s="187"/>
      <c r="N690" s="187"/>
      <c r="O690" s="187"/>
      <c r="P690" s="187"/>
      <c r="Q690" s="187"/>
      <c r="R690" s="187"/>
      <c r="S690" s="187"/>
      <c r="T690" s="187"/>
      <c r="U690" s="187"/>
      <c r="V690" s="187"/>
      <c r="W690" s="187"/>
      <c r="X690" s="187"/>
      <c r="Y690" s="1"/>
      <c r="AC690" s="68"/>
    </row>
    <row r="691" spans="1:29" s="3" customFormat="1" x14ac:dyDescent="0.3">
      <c r="A691" s="186"/>
      <c r="B691" s="186"/>
      <c r="C691" s="187"/>
      <c r="D691" s="187"/>
      <c r="E691" s="187"/>
      <c r="F691" s="187"/>
      <c r="G691" s="187"/>
      <c r="H691" s="187"/>
      <c r="I691" s="187"/>
      <c r="J691" s="187"/>
      <c r="K691" s="187"/>
      <c r="L691" s="187"/>
      <c r="M691" s="187"/>
      <c r="N691" s="187"/>
      <c r="O691" s="187"/>
      <c r="P691" s="187"/>
      <c r="Q691" s="187"/>
      <c r="R691" s="187"/>
      <c r="S691" s="187"/>
      <c r="T691" s="187"/>
      <c r="U691" s="187"/>
      <c r="V691" s="187"/>
      <c r="W691" s="187"/>
      <c r="X691" s="187"/>
      <c r="Y691" s="1"/>
      <c r="AC691" s="68"/>
    </row>
    <row r="692" spans="1:29" s="3" customFormat="1" x14ac:dyDescent="0.3">
      <c r="A692" s="186"/>
      <c r="B692" s="186"/>
      <c r="C692" s="187"/>
      <c r="D692" s="187"/>
      <c r="E692" s="187"/>
      <c r="F692" s="187"/>
      <c r="G692" s="187"/>
      <c r="H692" s="187"/>
      <c r="I692" s="187"/>
      <c r="J692" s="187"/>
      <c r="K692" s="187"/>
      <c r="L692" s="187"/>
      <c r="M692" s="187"/>
      <c r="N692" s="187"/>
      <c r="O692" s="187"/>
      <c r="P692" s="187"/>
      <c r="Q692" s="187"/>
      <c r="R692" s="187"/>
      <c r="S692" s="187"/>
      <c r="T692" s="187"/>
      <c r="U692" s="187"/>
      <c r="V692" s="187"/>
      <c r="W692" s="187"/>
      <c r="X692" s="187"/>
      <c r="Y692" s="1"/>
      <c r="AC692" s="68"/>
    </row>
    <row r="693" spans="1:29" s="3" customFormat="1" x14ac:dyDescent="0.3">
      <c r="A693" s="186"/>
      <c r="B693" s="186"/>
      <c r="C693" s="187"/>
      <c r="D693" s="187"/>
      <c r="E693" s="187"/>
      <c r="F693" s="187"/>
      <c r="G693" s="187"/>
      <c r="H693" s="187"/>
      <c r="I693" s="187"/>
      <c r="J693" s="187"/>
      <c r="K693" s="187"/>
      <c r="L693" s="187"/>
      <c r="M693" s="187"/>
      <c r="N693" s="187"/>
      <c r="O693" s="187"/>
      <c r="P693" s="187"/>
      <c r="Q693" s="187"/>
      <c r="R693" s="187"/>
      <c r="S693" s="187"/>
      <c r="T693" s="187"/>
      <c r="U693" s="187"/>
      <c r="V693" s="187"/>
      <c r="W693" s="187"/>
      <c r="X693" s="187"/>
      <c r="Y693" s="1"/>
      <c r="AC693" s="68"/>
    </row>
    <row r="694" spans="1:29" s="3" customFormat="1" x14ac:dyDescent="0.3">
      <c r="A694" s="186"/>
      <c r="B694" s="186"/>
      <c r="C694" s="187"/>
      <c r="D694" s="187"/>
      <c r="E694" s="187"/>
      <c r="F694" s="187"/>
      <c r="G694" s="187"/>
      <c r="H694" s="187"/>
      <c r="I694" s="187"/>
      <c r="J694" s="187"/>
      <c r="K694" s="187"/>
      <c r="L694" s="187"/>
      <c r="M694" s="187"/>
      <c r="N694" s="187"/>
      <c r="O694" s="187"/>
      <c r="P694" s="187"/>
      <c r="Q694" s="187"/>
      <c r="R694" s="187"/>
      <c r="S694" s="187"/>
      <c r="T694" s="187"/>
      <c r="U694" s="187"/>
      <c r="V694" s="187"/>
      <c r="W694" s="187"/>
      <c r="X694" s="187"/>
      <c r="Y694" s="1"/>
      <c r="AC694" s="68"/>
    </row>
    <row r="695" spans="1:29" s="3" customFormat="1" x14ac:dyDescent="0.3">
      <c r="A695" s="186"/>
      <c r="B695" s="186"/>
      <c r="C695" s="187"/>
      <c r="D695" s="187"/>
      <c r="E695" s="187"/>
      <c r="F695" s="187"/>
      <c r="G695" s="187"/>
      <c r="H695" s="187"/>
      <c r="I695" s="187"/>
      <c r="J695" s="187"/>
      <c r="K695" s="187"/>
      <c r="L695" s="187"/>
      <c r="M695" s="187"/>
      <c r="N695" s="187"/>
      <c r="O695" s="187"/>
      <c r="P695" s="187"/>
      <c r="Q695" s="187"/>
      <c r="R695" s="187"/>
      <c r="S695" s="187"/>
      <c r="T695" s="187"/>
      <c r="U695" s="187"/>
      <c r="V695" s="187"/>
      <c r="W695" s="187"/>
      <c r="X695" s="187"/>
      <c r="Y695" s="1"/>
      <c r="AC695" s="68"/>
    </row>
    <row r="696" spans="1:29" s="3" customFormat="1" x14ac:dyDescent="0.3">
      <c r="A696" s="186"/>
      <c r="B696" s="186"/>
      <c r="C696" s="187"/>
      <c r="D696" s="187"/>
      <c r="E696" s="187"/>
      <c r="F696" s="187"/>
      <c r="G696" s="187"/>
      <c r="H696" s="187"/>
      <c r="I696" s="187"/>
      <c r="J696" s="187"/>
      <c r="K696" s="187"/>
      <c r="L696" s="187"/>
      <c r="M696" s="187"/>
      <c r="N696" s="187"/>
      <c r="O696" s="187"/>
      <c r="P696" s="187"/>
      <c r="Q696" s="187"/>
      <c r="R696" s="187"/>
      <c r="S696" s="187"/>
      <c r="T696" s="187"/>
      <c r="U696" s="187"/>
      <c r="V696" s="187"/>
      <c r="W696" s="187"/>
      <c r="X696" s="187"/>
      <c r="Y696" s="1"/>
      <c r="AC696" s="68"/>
    </row>
    <row r="697" spans="1:29" s="3" customFormat="1" x14ac:dyDescent="0.3">
      <c r="A697" s="186"/>
      <c r="B697" s="186"/>
      <c r="C697" s="187"/>
      <c r="D697" s="187"/>
      <c r="E697" s="187"/>
      <c r="F697" s="187"/>
      <c r="G697" s="187"/>
      <c r="H697" s="187"/>
      <c r="I697" s="187"/>
      <c r="J697" s="187"/>
      <c r="K697" s="187"/>
      <c r="L697" s="187"/>
      <c r="M697" s="187"/>
      <c r="N697" s="187"/>
      <c r="O697" s="187"/>
      <c r="P697" s="187"/>
      <c r="Q697" s="187"/>
      <c r="R697" s="187"/>
      <c r="S697" s="187"/>
      <c r="T697" s="187"/>
      <c r="U697" s="187"/>
      <c r="V697" s="187"/>
      <c r="W697" s="187"/>
      <c r="X697" s="187"/>
      <c r="Y697" s="1"/>
      <c r="AC697" s="68"/>
    </row>
    <row r="698" spans="1:29" s="3" customFormat="1" x14ac:dyDescent="0.3">
      <c r="A698" s="186"/>
      <c r="B698" s="186"/>
      <c r="C698" s="187"/>
      <c r="D698" s="187"/>
      <c r="E698" s="187"/>
      <c r="F698" s="187"/>
      <c r="G698" s="187"/>
      <c r="H698" s="187"/>
      <c r="I698" s="187"/>
      <c r="J698" s="187"/>
      <c r="K698" s="187"/>
      <c r="L698" s="187"/>
      <c r="M698" s="187"/>
      <c r="N698" s="187"/>
      <c r="O698" s="187"/>
      <c r="P698" s="187"/>
      <c r="Q698" s="187"/>
      <c r="R698" s="187"/>
      <c r="S698" s="187"/>
      <c r="T698" s="187"/>
      <c r="U698" s="187"/>
      <c r="V698" s="187"/>
      <c r="W698" s="187"/>
      <c r="X698" s="187"/>
      <c r="Y698" s="1"/>
      <c r="AC698" s="68"/>
    </row>
    <row r="699" spans="1:29" s="3" customFormat="1" x14ac:dyDescent="0.3">
      <c r="A699" s="186"/>
      <c r="B699" s="186"/>
      <c r="C699" s="187"/>
      <c r="D699" s="187"/>
      <c r="E699" s="187"/>
      <c r="F699" s="187"/>
      <c r="G699" s="187"/>
      <c r="H699" s="187"/>
      <c r="I699" s="187"/>
      <c r="J699" s="187"/>
      <c r="K699" s="187"/>
      <c r="L699" s="187"/>
      <c r="M699" s="187"/>
      <c r="N699" s="187"/>
      <c r="O699" s="187"/>
      <c r="P699" s="187"/>
      <c r="Q699" s="187"/>
      <c r="R699" s="187"/>
      <c r="S699" s="187"/>
      <c r="T699" s="187"/>
      <c r="U699" s="187"/>
      <c r="V699" s="187"/>
      <c r="W699" s="187"/>
      <c r="X699" s="187"/>
      <c r="Y699" s="1"/>
      <c r="AC699" s="68"/>
    </row>
    <row r="700" spans="1:29" s="3" customFormat="1" x14ac:dyDescent="0.3">
      <c r="A700" s="186"/>
      <c r="B700" s="186"/>
      <c r="C700" s="187"/>
      <c r="D700" s="187"/>
      <c r="E700" s="187"/>
      <c r="F700" s="187"/>
      <c r="G700" s="187"/>
      <c r="H700" s="187"/>
      <c r="I700" s="187"/>
      <c r="J700" s="187"/>
      <c r="K700" s="187"/>
      <c r="L700" s="187"/>
      <c r="M700" s="187"/>
      <c r="N700" s="187"/>
      <c r="O700" s="187"/>
      <c r="P700" s="187"/>
      <c r="Q700" s="187"/>
      <c r="R700" s="187"/>
      <c r="S700" s="187"/>
      <c r="T700" s="187"/>
      <c r="U700" s="187"/>
      <c r="V700" s="187"/>
      <c r="W700" s="187"/>
      <c r="X700" s="187"/>
      <c r="Y700" s="1"/>
      <c r="AC700" s="68"/>
    </row>
    <row r="701" spans="1:29" s="3" customFormat="1" x14ac:dyDescent="0.3">
      <c r="A701" s="186"/>
      <c r="B701" s="186"/>
      <c r="C701" s="187"/>
      <c r="D701" s="187"/>
      <c r="E701" s="187"/>
      <c r="F701" s="187"/>
      <c r="G701" s="187"/>
      <c r="H701" s="187"/>
      <c r="I701" s="187"/>
      <c r="J701" s="187"/>
      <c r="K701" s="187"/>
      <c r="L701" s="187"/>
      <c r="M701" s="187"/>
      <c r="N701" s="187"/>
      <c r="O701" s="187"/>
      <c r="P701" s="187"/>
      <c r="Q701" s="187"/>
      <c r="R701" s="187"/>
      <c r="S701" s="187"/>
      <c r="T701" s="187"/>
      <c r="U701" s="187"/>
      <c r="V701" s="187"/>
      <c r="W701" s="187"/>
      <c r="X701" s="187"/>
      <c r="Y701" s="1"/>
      <c r="AC701" s="68"/>
    </row>
    <row r="702" spans="1:29" s="3" customFormat="1" x14ac:dyDescent="0.3">
      <c r="A702" s="186"/>
      <c r="B702" s="186"/>
      <c r="C702" s="187"/>
      <c r="D702" s="187"/>
      <c r="E702" s="187"/>
      <c r="F702" s="187"/>
      <c r="G702" s="187"/>
      <c r="H702" s="187"/>
      <c r="I702" s="187"/>
      <c r="J702" s="187"/>
      <c r="K702" s="187"/>
      <c r="L702" s="187"/>
      <c r="M702" s="187"/>
      <c r="N702" s="187"/>
      <c r="O702" s="187"/>
      <c r="P702" s="187"/>
      <c r="Q702" s="187"/>
      <c r="R702" s="187"/>
      <c r="S702" s="187"/>
      <c r="T702" s="187"/>
      <c r="U702" s="187"/>
      <c r="V702" s="187"/>
      <c r="W702" s="187"/>
      <c r="X702" s="187"/>
      <c r="Y702" s="1"/>
      <c r="AC702" s="68"/>
    </row>
    <row r="703" spans="1:29" s="3" customFormat="1" x14ac:dyDescent="0.3">
      <c r="A703" s="186"/>
      <c r="B703" s="186"/>
      <c r="C703" s="187"/>
      <c r="D703" s="187"/>
      <c r="E703" s="187"/>
      <c r="F703" s="187"/>
      <c r="G703" s="187"/>
      <c r="H703" s="187"/>
      <c r="I703" s="187"/>
      <c r="J703" s="187"/>
      <c r="K703" s="187"/>
      <c r="L703" s="187"/>
      <c r="M703" s="187"/>
      <c r="N703" s="187"/>
      <c r="O703" s="187"/>
      <c r="P703" s="187"/>
      <c r="Q703" s="187"/>
      <c r="R703" s="187"/>
      <c r="S703" s="187"/>
      <c r="T703" s="187"/>
      <c r="U703" s="187"/>
      <c r="V703" s="187"/>
      <c r="W703" s="187"/>
      <c r="X703" s="187"/>
      <c r="Y703" s="1"/>
      <c r="AC703" s="68"/>
    </row>
    <row r="704" spans="1:29" s="3" customFormat="1" x14ac:dyDescent="0.3">
      <c r="A704" s="186"/>
      <c r="B704" s="186"/>
      <c r="C704" s="187"/>
      <c r="D704" s="187"/>
      <c r="E704" s="187"/>
      <c r="F704" s="187"/>
      <c r="G704" s="187"/>
      <c r="H704" s="187"/>
      <c r="I704" s="187"/>
      <c r="J704" s="187"/>
      <c r="K704" s="187"/>
      <c r="L704" s="187"/>
      <c r="M704" s="187"/>
      <c r="N704" s="187"/>
      <c r="O704" s="187"/>
      <c r="P704" s="187"/>
      <c r="Q704" s="187"/>
      <c r="R704" s="187"/>
      <c r="S704" s="187"/>
      <c r="T704" s="187"/>
      <c r="U704" s="187"/>
      <c r="V704" s="187"/>
      <c r="W704" s="187"/>
      <c r="X704" s="187"/>
      <c r="Y704" s="1"/>
      <c r="AC704" s="68"/>
    </row>
    <row r="705" spans="1:29" s="3" customFormat="1" x14ac:dyDescent="0.3">
      <c r="A705" s="186"/>
      <c r="B705" s="186"/>
      <c r="C705" s="187"/>
      <c r="D705" s="187"/>
      <c r="E705" s="187"/>
      <c r="F705" s="187"/>
      <c r="G705" s="187"/>
      <c r="H705" s="187"/>
      <c r="I705" s="187"/>
      <c r="J705" s="187"/>
      <c r="K705" s="187"/>
      <c r="L705" s="187"/>
      <c r="M705" s="187"/>
      <c r="N705" s="187"/>
      <c r="O705" s="187"/>
      <c r="P705" s="187"/>
      <c r="Q705" s="187"/>
      <c r="R705" s="187"/>
      <c r="S705" s="187"/>
      <c r="T705" s="187"/>
      <c r="U705" s="187"/>
      <c r="V705" s="187"/>
      <c r="W705" s="187"/>
      <c r="X705" s="187"/>
      <c r="Y705" s="1"/>
      <c r="AC705" s="68"/>
    </row>
    <row r="706" spans="1:29" s="3" customFormat="1" x14ac:dyDescent="0.3">
      <c r="A706" s="186"/>
      <c r="B706" s="186"/>
      <c r="C706" s="187"/>
      <c r="D706" s="187"/>
      <c r="E706" s="187"/>
      <c r="F706" s="187"/>
      <c r="G706" s="187"/>
      <c r="H706" s="187"/>
      <c r="I706" s="187"/>
      <c r="J706" s="187"/>
      <c r="K706" s="187"/>
      <c r="L706" s="187"/>
      <c r="M706" s="187"/>
      <c r="N706" s="187"/>
      <c r="O706" s="187"/>
      <c r="P706" s="187"/>
      <c r="Q706" s="187"/>
      <c r="R706" s="187"/>
      <c r="S706" s="187"/>
      <c r="T706" s="187"/>
      <c r="U706" s="187"/>
      <c r="V706" s="187"/>
      <c r="W706" s="187"/>
      <c r="X706" s="187"/>
      <c r="Y706" s="1"/>
      <c r="AC706" s="68"/>
    </row>
    <row r="707" spans="1:29" s="3" customFormat="1" x14ac:dyDescent="0.3">
      <c r="A707" s="186"/>
      <c r="B707" s="186"/>
      <c r="C707" s="187"/>
      <c r="D707" s="187"/>
      <c r="E707" s="187"/>
      <c r="F707" s="187"/>
      <c r="G707" s="187"/>
      <c r="H707" s="187"/>
      <c r="I707" s="187"/>
      <c r="J707" s="187"/>
      <c r="K707" s="187"/>
      <c r="L707" s="187"/>
      <c r="M707" s="187"/>
      <c r="N707" s="187"/>
      <c r="O707" s="187"/>
      <c r="P707" s="187"/>
      <c r="Q707" s="187"/>
      <c r="R707" s="187"/>
      <c r="S707" s="187"/>
      <c r="T707" s="187"/>
      <c r="U707" s="187"/>
      <c r="V707" s="187"/>
      <c r="W707" s="187"/>
      <c r="X707" s="187"/>
      <c r="Y707" s="1"/>
      <c r="AC707" s="68"/>
    </row>
    <row r="708" spans="1:29" s="3" customFormat="1" x14ac:dyDescent="0.3">
      <c r="A708" s="186"/>
      <c r="B708" s="186"/>
      <c r="C708" s="187"/>
      <c r="D708" s="187"/>
      <c r="E708" s="187"/>
      <c r="F708" s="187"/>
      <c r="G708" s="187"/>
      <c r="H708" s="187"/>
      <c r="I708" s="187"/>
      <c r="J708" s="187"/>
      <c r="K708" s="187"/>
      <c r="L708" s="187"/>
      <c r="M708" s="187"/>
      <c r="N708" s="187"/>
      <c r="O708" s="187"/>
      <c r="P708" s="187"/>
      <c r="Q708" s="187"/>
      <c r="R708" s="187"/>
      <c r="S708" s="187"/>
      <c r="T708" s="187"/>
      <c r="U708" s="187"/>
      <c r="V708" s="187"/>
      <c r="W708" s="187"/>
      <c r="X708" s="187"/>
      <c r="Y708" s="1"/>
      <c r="AC708" s="68"/>
    </row>
    <row r="709" spans="1:29" s="3" customFormat="1" x14ac:dyDescent="0.3">
      <c r="A709" s="186"/>
      <c r="B709" s="186"/>
      <c r="C709" s="187"/>
      <c r="D709" s="187"/>
      <c r="E709" s="187"/>
      <c r="F709" s="187"/>
      <c r="G709" s="187"/>
      <c r="H709" s="187"/>
      <c r="I709" s="187"/>
      <c r="J709" s="187"/>
      <c r="K709" s="187"/>
      <c r="L709" s="187"/>
      <c r="M709" s="187"/>
      <c r="N709" s="187"/>
      <c r="O709" s="187"/>
      <c r="P709" s="187"/>
      <c r="Q709" s="187"/>
      <c r="R709" s="187"/>
      <c r="S709" s="187"/>
      <c r="T709" s="187"/>
      <c r="U709" s="187"/>
      <c r="V709" s="187"/>
      <c r="W709" s="187"/>
      <c r="X709" s="187"/>
      <c r="Y709" s="1"/>
      <c r="AC709" s="68"/>
    </row>
    <row r="710" spans="1:29" s="3" customFormat="1" x14ac:dyDescent="0.3">
      <c r="A710" s="186"/>
      <c r="B710" s="186"/>
      <c r="C710" s="187"/>
      <c r="D710" s="187"/>
      <c r="E710" s="187"/>
      <c r="F710" s="187"/>
      <c r="G710" s="187"/>
      <c r="H710" s="187"/>
      <c r="I710" s="187"/>
      <c r="J710" s="187"/>
      <c r="K710" s="187"/>
      <c r="L710" s="187"/>
      <c r="M710" s="187"/>
      <c r="N710" s="187"/>
      <c r="O710" s="187"/>
      <c r="P710" s="187"/>
      <c r="Q710" s="187"/>
      <c r="R710" s="187"/>
      <c r="S710" s="187"/>
      <c r="T710" s="187"/>
      <c r="U710" s="187"/>
      <c r="V710" s="187"/>
      <c r="W710" s="187"/>
      <c r="X710" s="187"/>
      <c r="Y710" s="1"/>
      <c r="AC710" s="68"/>
    </row>
    <row r="711" spans="1:29" s="3" customFormat="1" x14ac:dyDescent="0.3">
      <c r="A711" s="186"/>
      <c r="B711" s="186"/>
      <c r="C711" s="187"/>
      <c r="D711" s="187"/>
      <c r="E711" s="187"/>
      <c r="F711" s="187"/>
      <c r="G711" s="187"/>
      <c r="H711" s="187"/>
      <c r="I711" s="187"/>
      <c r="J711" s="187"/>
      <c r="K711" s="187"/>
      <c r="L711" s="187"/>
      <c r="M711" s="187"/>
      <c r="N711" s="187"/>
      <c r="O711" s="187"/>
      <c r="P711" s="187"/>
      <c r="Q711" s="187"/>
      <c r="R711" s="187"/>
      <c r="S711" s="187"/>
      <c r="T711" s="187"/>
      <c r="U711" s="187"/>
      <c r="V711" s="187"/>
      <c r="W711" s="187"/>
      <c r="X711" s="187"/>
      <c r="Y711" s="1"/>
      <c r="AC711" s="68"/>
    </row>
    <row r="712" spans="1:29" s="3" customFormat="1" x14ac:dyDescent="0.3">
      <c r="A712" s="186"/>
      <c r="B712" s="186"/>
      <c r="C712" s="187"/>
      <c r="D712" s="187"/>
      <c r="E712" s="187"/>
      <c r="F712" s="187"/>
      <c r="G712" s="187"/>
      <c r="H712" s="187"/>
      <c r="I712" s="187"/>
      <c r="J712" s="187"/>
      <c r="K712" s="187"/>
      <c r="L712" s="187"/>
      <c r="M712" s="187"/>
      <c r="N712" s="187"/>
      <c r="O712" s="187"/>
      <c r="P712" s="187"/>
      <c r="Q712" s="187"/>
      <c r="R712" s="187"/>
      <c r="S712" s="187"/>
      <c r="T712" s="187"/>
      <c r="U712" s="187"/>
      <c r="V712" s="187"/>
      <c r="W712" s="187"/>
      <c r="X712" s="187"/>
      <c r="Y712" s="1"/>
      <c r="AC712" s="68"/>
    </row>
  </sheetData>
  <mergeCells count="328">
    <mergeCell ref="A398:B398"/>
    <mergeCell ref="A372:B372"/>
    <mergeCell ref="A375:B375"/>
    <mergeCell ref="A378:B378"/>
    <mergeCell ref="A383:B383"/>
    <mergeCell ref="A387:B387"/>
    <mergeCell ref="A393:B393"/>
    <mergeCell ref="A350:X350"/>
    <mergeCell ref="A341:B341"/>
    <mergeCell ref="A344:B344"/>
    <mergeCell ref="A348:B348"/>
    <mergeCell ref="A349:B349"/>
    <mergeCell ref="A397:B397"/>
    <mergeCell ref="A368:X368"/>
    <mergeCell ref="A369:C369"/>
    <mergeCell ref="A373:C373"/>
    <mergeCell ref="D369:X369"/>
    <mergeCell ref="D373:X373"/>
    <mergeCell ref="A394:C394"/>
    <mergeCell ref="A379:C379"/>
    <mergeCell ref="A384:C384"/>
    <mergeCell ref="D394:X394"/>
    <mergeCell ref="D351:X351"/>
    <mergeCell ref="A351:C351"/>
    <mergeCell ref="A263:B263"/>
    <mergeCell ref="A292:C292"/>
    <mergeCell ref="A261:C261"/>
    <mergeCell ref="A264:C264"/>
    <mergeCell ref="A299:C299"/>
    <mergeCell ref="D270:X270"/>
    <mergeCell ref="D273:X273"/>
    <mergeCell ref="A273:C273"/>
    <mergeCell ref="D345:X345"/>
    <mergeCell ref="A342:C342"/>
    <mergeCell ref="D307:X307"/>
    <mergeCell ref="A309:B309"/>
    <mergeCell ref="D278:X278"/>
    <mergeCell ref="D284:X284"/>
    <mergeCell ref="D292:X292"/>
    <mergeCell ref="A275:B275"/>
    <mergeCell ref="A276:B276"/>
    <mergeCell ref="A283:B283"/>
    <mergeCell ref="A291:B291"/>
    <mergeCell ref="D299:X299"/>
    <mergeCell ref="A323:C323"/>
    <mergeCell ref="A311:X311"/>
    <mergeCell ref="A312:C312"/>
    <mergeCell ref="A366:B366"/>
    <mergeCell ref="A367:B367"/>
    <mergeCell ref="D388:X388"/>
    <mergeCell ref="D264:X264"/>
    <mergeCell ref="D379:X379"/>
    <mergeCell ref="D384:X384"/>
    <mergeCell ref="D312:X312"/>
    <mergeCell ref="D323:X323"/>
    <mergeCell ref="D327:X327"/>
    <mergeCell ref="D331:X331"/>
    <mergeCell ref="D339:X339"/>
    <mergeCell ref="D303:X303"/>
    <mergeCell ref="A345:C345"/>
    <mergeCell ref="D342:X342"/>
    <mergeCell ref="A327:C327"/>
    <mergeCell ref="A331:C331"/>
    <mergeCell ref="A335:C335"/>
    <mergeCell ref="D335:X335"/>
    <mergeCell ref="A339:C339"/>
    <mergeCell ref="A270:C270"/>
    <mergeCell ref="A376:C376"/>
    <mergeCell ref="A330:B330"/>
    <mergeCell ref="A334:B334"/>
    <mergeCell ref="A303:C303"/>
    <mergeCell ref="D206:X206"/>
    <mergeCell ref="D213:X213"/>
    <mergeCell ref="A388:C388"/>
    <mergeCell ref="A231:C231"/>
    <mergeCell ref="A278:C278"/>
    <mergeCell ref="A284:C284"/>
    <mergeCell ref="A226:B226"/>
    <mergeCell ref="A269:B269"/>
    <mergeCell ref="A272:B272"/>
    <mergeCell ref="A277:X277"/>
    <mergeCell ref="A227:X227"/>
    <mergeCell ref="A230:B230"/>
    <mergeCell ref="A296:B296"/>
    <mergeCell ref="A297:B297"/>
    <mergeCell ref="A298:X298"/>
    <mergeCell ref="D376:X376"/>
    <mergeCell ref="D228:X228"/>
    <mergeCell ref="A228:C228"/>
    <mergeCell ref="A338:B338"/>
    <mergeCell ref="D231:X231"/>
    <mergeCell ref="D219:X219"/>
    <mergeCell ref="D210:X210"/>
    <mergeCell ref="A260:B260"/>
    <mergeCell ref="D261:X261"/>
    <mergeCell ref="D67:X67"/>
    <mergeCell ref="A73:B73"/>
    <mergeCell ref="A74:X74"/>
    <mergeCell ref="A75:C75"/>
    <mergeCell ref="A80:B80"/>
    <mergeCell ref="A90:C90"/>
    <mergeCell ref="D156:X156"/>
    <mergeCell ref="A72:B72"/>
    <mergeCell ref="A69:B69"/>
    <mergeCell ref="A134:B134"/>
    <mergeCell ref="D194:X194"/>
    <mergeCell ref="D165:X165"/>
    <mergeCell ref="D168:X168"/>
    <mergeCell ref="D177:X177"/>
    <mergeCell ref="D188:X188"/>
    <mergeCell ref="D130:X130"/>
    <mergeCell ref="A110:C110"/>
    <mergeCell ref="A124:C124"/>
    <mergeCell ref="A185:B185"/>
    <mergeCell ref="A212:B212"/>
    <mergeCell ref="A209:B209"/>
    <mergeCell ref="A218:B218"/>
    <mergeCell ref="A168:C168"/>
    <mergeCell ref="A164:B164"/>
    <mergeCell ref="A167:B167"/>
    <mergeCell ref="A176:B176"/>
    <mergeCell ref="A188:C188"/>
    <mergeCell ref="A148:C148"/>
    <mergeCell ref="A156:C156"/>
    <mergeCell ref="A194:C194"/>
    <mergeCell ref="A206:C206"/>
    <mergeCell ref="A62:C62"/>
    <mergeCell ref="A187:X187"/>
    <mergeCell ref="A165:C165"/>
    <mergeCell ref="A135:X135"/>
    <mergeCell ref="D81:X81"/>
    <mergeCell ref="D86:X86"/>
    <mergeCell ref="D90:X90"/>
    <mergeCell ref="A92:B92"/>
    <mergeCell ref="A85:B85"/>
    <mergeCell ref="A89:B89"/>
    <mergeCell ref="D75:X75"/>
    <mergeCell ref="D110:X110"/>
    <mergeCell ref="A93:C93"/>
    <mergeCell ref="A109:B109"/>
    <mergeCell ref="A106:B106"/>
    <mergeCell ref="A177:C177"/>
    <mergeCell ref="D62:X62"/>
    <mergeCell ref="A81:C81"/>
    <mergeCell ref="A86:C86"/>
    <mergeCell ref="A67:C67"/>
    <mergeCell ref="A70:C70"/>
    <mergeCell ref="D124:X124"/>
    <mergeCell ref="D70:X70"/>
    <mergeCell ref="A66:B66"/>
    <mergeCell ref="D10:X10"/>
    <mergeCell ref="D28:X28"/>
    <mergeCell ref="A36:B36"/>
    <mergeCell ref="A31:B31"/>
    <mergeCell ref="A27:B27"/>
    <mergeCell ref="A10:C10"/>
    <mergeCell ref="A28:C28"/>
    <mergeCell ref="A32:C32"/>
    <mergeCell ref="A46:B46"/>
    <mergeCell ref="D32:X32"/>
    <mergeCell ref="A37:C37"/>
    <mergeCell ref="D47:X47"/>
    <mergeCell ref="D37:X37"/>
    <mergeCell ref="D59:X59"/>
    <mergeCell ref="A52:C52"/>
    <mergeCell ref="A59:C59"/>
    <mergeCell ref="D52:X52"/>
    <mergeCell ref="D55:X55"/>
    <mergeCell ref="A47:C47"/>
    <mergeCell ref="A50:B50"/>
    <mergeCell ref="A49:B49"/>
    <mergeCell ref="A51:X51"/>
    <mergeCell ref="A58:B58"/>
    <mergeCell ref="A54:B54"/>
    <mergeCell ref="A55:C55"/>
    <mergeCell ref="A1:X1"/>
    <mergeCell ref="A3:A7"/>
    <mergeCell ref="B3:B7"/>
    <mergeCell ref="C3:C6"/>
    <mergeCell ref="D3:X3"/>
    <mergeCell ref="D4:I4"/>
    <mergeCell ref="J4:K6"/>
    <mergeCell ref="L4:M6"/>
    <mergeCell ref="N4:O6"/>
    <mergeCell ref="P4:Q6"/>
    <mergeCell ref="W4:W6"/>
    <mergeCell ref="X4:X6"/>
    <mergeCell ref="D5:D6"/>
    <mergeCell ref="R4:S6"/>
    <mergeCell ref="T4:U6"/>
    <mergeCell ref="V4:V6"/>
    <mergeCell ref="E5:I5"/>
    <mergeCell ref="A9:X9"/>
    <mergeCell ref="A61:B61"/>
    <mergeCell ref="D93:X93"/>
    <mergeCell ref="A136:C136"/>
    <mergeCell ref="A225:B225"/>
    <mergeCell ref="D107:X107"/>
    <mergeCell ref="D136:X136"/>
    <mergeCell ref="D143:X143"/>
    <mergeCell ref="D148:X148"/>
    <mergeCell ref="A107:C107"/>
    <mergeCell ref="A142:B142"/>
    <mergeCell ref="A186:B186"/>
    <mergeCell ref="A213:C213"/>
    <mergeCell ref="A219:C219"/>
    <mergeCell ref="A193:B193"/>
    <mergeCell ref="A205:B205"/>
    <mergeCell ref="A210:C210"/>
    <mergeCell ref="A147:B147"/>
    <mergeCell ref="A143:C143"/>
    <mergeCell ref="A155:B155"/>
    <mergeCell ref="A133:B133"/>
    <mergeCell ref="A130:C130"/>
    <mergeCell ref="A129:B129"/>
    <mergeCell ref="A123:B123"/>
    <mergeCell ref="A551:X551"/>
    <mergeCell ref="A565:B565"/>
    <mergeCell ref="A449:B449"/>
    <mergeCell ref="A454:B454"/>
    <mergeCell ref="A428:C428"/>
    <mergeCell ref="D421:X421"/>
    <mergeCell ref="D450:X450"/>
    <mergeCell ref="A399:X399"/>
    <mergeCell ref="A400:C400"/>
    <mergeCell ref="D400:X400"/>
    <mergeCell ref="A427:B427"/>
    <mergeCell ref="D428:X428"/>
    <mergeCell ref="A515:B515"/>
    <mergeCell ref="A521:B521"/>
    <mergeCell ref="A549:B549"/>
    <mergeCell ref="A512:X512"/>
    <mergeCell ref="A513:C513"/>
    <mergeCell ref="A516:C516"/>
    <mergeCell ref="D478:X478"/>
    <mergeCell ref="A511:B511"/>
    <mergeCell ref="A480:B480"/>
    <mergeCell ref="A493:B493"/>
    <mergeCell ref="A496:B496"/>
    <mergeCell ref="A505:B505"/>
    <mergeCell ref="A574:B574"/>
    <mergeCell ref="D613:X613"/>
    <mergeCell ref="D619:X619"/>
    <mergeCell ref="A575:C575"/>
    <mergeCell ref="A550:B550"/>
    <mergeCell ref="A648:B648"/>
    <mergeCell ref="A618:B618"/>
    <mergeCell ref="A626:B626"/>
    <mergeCell ref="A630:B630"/>
    <mergeCell ref="A644:B644"/>
    <mergeCell ref="A645:B645"/>
    <mergeCell ref="A566:X566"/>
    <mergeCell ref="D578:X578"/>
    <mergeCell ref="A577:B577"/>
    <mergeCell ref="A570:B570"/>
    <mergeCell ref="A578:C578"/>
    <mergeCell ref="D575:X575"/>
    <mergeCell ref="A567:C567"/>
    <mergeCell ref="A571:C571"/>
    <mergeCell ref="D567:X567"/>
    <mergeCell ref="D571:X571"/>
    <mergeCell ref="A610:E610"/>
    <mergeCell ref="A612:B612"/>
    <mergeCell ref="D627:X627"/>
    <mergeCell ref="A647:B647"/>
    <mergeCell ref="A613:C613"/>
    <mergeCell ref="A609:X609"/>
    <mergeCell ref="D597:X597"/>
    <mergeCell ref="A596:B596"/>
    <mergeCell ref="A607:B607"/>
    <mergeCell ref="A597:C597"/>
    <mergeCell ref="A627:C627"/>
    <mergeCell ref="A631:C631"/>
    <mergeCell ref="A646:B646"/>
    <mergeCell ref="A619:C619"/>
    <mergeCell ref="D631:X631"/>
    <mergeCell ref="A608:B608"/>
    <mergeCell ref="A510:B510"/>
    <mergeCell ref="A506:C506"/>
    <mergeCell ref="A478:C478"/>
    <mergeCell ref="D497:X497"/>
    <mergeCell ref="D513:X513"/>
    <mergeCell ref="D516:X516"/>
    <mergeCell ref="D522:X522"/>
    <mergeCell ref="D484:X484"/>
    <mergeCell ref="D494:X494"/>
    <mergeCell ref="A522:C522"/>
    <mergeCell ref="A476:B476"/>
    <mergeCell ref="A462:B462"/>
    <mergeCell ref="A455:B455"/>
    <mergeCell ref="A475:B475"/>
    <mergeCell ref="A467:C467"/>
    <mergeCell ref="D467:X467"/>
    <mergeCell ref="D506:X506"/>
    <mergeCell ref="A481:C481"/>
    <mergeCell ref="A484:C484"/>
    <mergeCell ref="A494:C494"/>
    <mergeCell ref="D481:X481"/>
    <mergeCell ref="A457:C457"/>
    <mergeCell ref="D457:X457"/>
    <mergeCell ref="D460:X460"/>
    <mergeCell ref="A459:B459"/>
    <mergeCell ref="A477:X477"/>
    <mergeCell ref="A497:C497"/>
    <mergeCell ref="AC1:AC11"/>
    <mergeCell ref="A408:B408"/>
    <mergeCell ref="A420:B420"/>
    <mergeCell ref="A450:C450"/>
    <mergeCell ref="A409:C409"/>
    <mergeCell ref="A421:C421"/>
    <mergeCell ref="A466:B466"/>
    <mergeCell ref="A456:X456"/>
    <mergeCell ref="A460:C460"/>
    <mergeCell ref="A463:C463"/>
    <mergeCell ref="D463:X463"/>
    <mergeCell ref="D434:X434"/>
    <mergeCell ref="D441:X441"/>
    <mergeCell ref="A434:C434"/>
    <mergeCell ref="D409:X409"/>
    <mergeCell ref="A441:C441"/>
    <mergeCell ref="A433:B433"/>
    <mergeCell ref="A440:B440"/>
    <mergeCell ref="A310:B310"/>
    <mergeCell ref="A302:B302"/>
    <mergeCell ref="A306:B306"/>
    <mergeCell ref="A307:C307"/>
    <mergeCell ref="A322:B322"/>
    <mergeCell ref="A326:B326"/>
  </mergeCells>
  <phoneticPr fontId="17" type="noConversion"/>
  <printOptions horizontalCentered="1"/>
  <pageMargins left="0.15748031496062992" right="0.15748031496062992" top="0.35433070866141736" bottom="0.23622047244094491" header="0.15748031496062992" footer="0.15748031496062992"/>
  <pageSetup paperSize="9" scale="37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характеристика мкд</vt:lpstr>
      <vt:lpstr>виды работ </vt:lpstr>
      <vt:lpstr>'виды работ '!Заголовки_для_печати</vt:lpstr>
      <vt:lpstr>'характеристика мкд'!Заголовки_для_печати</vt:lpstr>
      <vt:lpstr>'виды работ '!Область_печати</vt:lpstr>
      <vt:lpstr>'характеристика мкд'!Область_печати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2017-04-06T09:57:42Z</dcterms:modified>
</cp:coreProperties>
</file>